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lemumi_s\Budzeta_grozij_23.04.2020_DS\"/>
    </mc:Choice>
  </mc:AlternateContent>
  <bookViews>
    <workbookView xWindow="0" yWindow="0" windowWidth="23040" windowHeight="8610" firstSheet="17" activeTab="17"/>
  </bookViews>
  <sheets>
    <sheet name="03.1.2." sheetId="2" r:id="rId1"/>
    <sheet name="03.2.1." sheetId="6" r:id="rId2"/>
    <sheet name="3.piel." sheetId="1" r:id="rId3"/>
    <sheet name="15.piel." sheetId="5" r:id="rId4"/>
    <sheet name="20.piel." sheetId="7" r:id="rId5"/>
    <sheet name="01.1.7." sheetId="14" r:id="rId6"/>
    <sheet name="06.1.1." sheetId="19" r:id="rId7"/>
    <sheet name="06.1.7." sheetId="8" r:id="rId8"/>
    <sheet name="08.1.3." sheetId="9" r:id="rId9"/>
    <sheet name="09.1.8." sheetId="10" r:id="rId10"/>
    <sheet name="09.1.13." sheetId="12" r:id="rId11"/>
    <sheet name="09.1.17." sheetId="13" r:id="rId12"/>
    <sheet name="09.4.2." sheetId="15" r:id="rId13"/>
    <sheet name="09.9.1." sheetId="20" r:id="rId14"/>
    <sheet name="10.2.6." sheetId="16" r:id="rId15"/>
    <sheet name="10.4.1." sheetId="18" r:id="rId16"/>
    <sheet name="4.piel." sheetId="11" r:id="rId17"/>
    <sheet name="30.piel." sheetId="17" r:id="rId18"/>
    <sheet name="01.1.1." sheetId="22" r:id="rId19"/>
    <sheet name="01.3.1." sheetId="21" r:id="rId20"/>
    <sheet name="04.1.4." sheetId="23" r:id="rId21"/>
    <sheet name="04.1.5." sheetId="24" r:id="rId22"/>
    <sheet name="04.1.12." sheetId="29" r:id="rId23"/>
    <sheet name="04.1.16." sheetId="28" r:id="rId24"/>
    <sheet name="8.piel." sheetId="25" r:id="rId25"/>
    <sheet name="05.1.3." sheetId="31" r:id="rId26"/>
    <sheet name="09.1.22." sheetId="35" r:id="rId27"/>
    <sheet name="09.5.2." sheetId="32" r:id="rId28"/>
    <sheet name="09.6.2." sheetId="34" r:id="rId29"/>
    <sheet name="09.23.2." sheetId="33" r:id="rId30"/>
    <sheet name="09.27.1." sheetId="30" r:id="rId31"/>
    <sheet name="16.piel." sheetId="36" r:id="rId32"/>
  </sheets>
  <definedNames>
    <definedName name="_xlnm._FilterDatabase" localSheetId="18" hidden="1">'01.1.1.'!$A$18:$P$284</definedName>
    <definedName name="_xlnm._FilterDatabase" localSheetId="5" hidden="1">'01.1.7.'!$A$18:$P$284</definedName>
    <definedName name="_xlnm._FilterDatabase" localSheetId="19" hidden="1">'01.3.1.'!$A$18:$P$284</definedName>
    <definedName name="_xlnm._FilterDatabase" localSheetId="0" hidden="1">'03.1.2.'!$A$18:$P$284</definedName>
    <definedName name="_xlnm._FilterDatabase" localSheetId="1" hidden="1">'03.2.1.'!$A$18:$P$284</definedName>
    <definedName name="_xlnm._FilterDatabase" localSheetId="22" hidden="1">'04.1.12.'!$A$18:$P$284</definedName>
    <definedName name="_xlnm._FilterDatabase" localSheetId="23" hidden="1">'04.1.16.'!$A$18:$P$284</definedName>
    <definedName name="_xlnm._FilterDatabase" localSheetId="20" hidden="1">'04.1.4.'!$A$18:$P$284</definedName>
    <definedName name="_xlnm._FilterDatabase" localSheetId="21" hidden="1">'04.1.5.'!$A$18:$P$284</definedName>
    <definedName name="_xlnm._FilterDatabase" localSheetId="25" hidden="1">'05.1.3.'!$A$18:$P$284</definedName>
    <definedName name="_xlnm._FilterDatabase" localSheetId="6" hidden="1">'06.1.1.'!$A$18:$P$284</definedName>
    <definedName name="_xlnm._FilterDatabase" localSheetId="7" hidden="1">'06.1.7.'!$A$18:$P$284</definedName>
    <definedName name="_xlnm._FilterDatabase" localSheetId="8" hidden="1">'08.1.3.'!$A$18:$P$284</definedName>
    <definedName name="_xlnm._FilterDatabase" localSheetId="10" hidden="1">'09.1.13.'!$A$18:$P$284</definedName>
    <definedName name="_xlnm._FilterDatabase" localSheetId="11" hidden="1">'09.1.17.'!$A$18:$P$284</definedName>
    <definedName name="_xlnm._FilterDatabase" localSheetId="26" hidden="1">'09.1.22.'!$A$18:$P$284</definedName>
    <definedName name="_xlnm._FilterDatabase" localSheetId="9" hidden="1">'09.1.8.'!$A$18:$P$284</definedName>
    <definedName name="_xlnm._FilterDatabase" localSheetId="29" hidden="1">'09.23.2.'!$A$18:$P$284</definedName>
    <definedName name="_xlnm._FilterDatabase" localSheetId="30" hidden="1">'09.27.1.'!$A$18:$P$284</definedName>
    <definedName name="_xlnm._FilterDatabase" localSheetId="12" hidden="1">'09.4.2.'!$A$18:$P$284</definedName>
    <definedName name="_xlnm._FilterDatabase" localSheetId="27" hidden="1">'09.5.2.'!$A$18:$P$284</definedName>
    <definedName name="_xlnm._FilterDatabase" localSheetId="28" hidden="1">'09.6.2.'!$A$18:$P$284</definedName>
    <definedName name="_xlnm._FilterDatabase" localSheetId="13" hidden="1">'09.9.1.'!$A$18:$P$284</definedName>
    <definedName name="_xlnm._FilterDatabase" localSheetId="14" hidden="1">'10.2.6.'!$A$18:$P$284</definedName>
    <definedName name="_xlnm._FilterDatabase" localSheetId="15" hidden="1">'10.4.1.'!$A$18:$P$284</definedName>
    <definedName name="_xlnm._FilterDatabase" localSheetId="2" hidden="1">'3.piel.'!$A$10:$R$41</definedName>
    <definedName name="_xlnm.Print_Area" localSheetId="4">'20.piel.'!$A$3:$R$95</definedName>
    <definedName name="_xlnm.Print_Titles" localSheetId="18">'01.1.1.'!$18:$18</definedName>
    <definedName name="_xlnm.Print_Titles" localSheetId="5">'01.1.7.'!$18:$18</definedName>
    <definedName name="_xlnm.Print_Titles" localSheetId="19">'01.3.1.'!$18:$18</definedName>
    <definedName name="_xlnm.Print_Titles" localSheetId="0">'03.1.2.'!$18:$18</definedName>
    <definedName name="_xlnm.Print_Titles" localSheetId="1">'03.2.1.'!$18:$18</definedName>
    <definedName name="_xlnm.Print_Titles" localSheetId="22">'04.1.12.'!$18:$18</definedName>
    <definedName name="_xlnm.Print_Titles" localSheetId="23">'04.1.16.'!$18:$18</definedName>
    <definedName name="_xlnm.Print_Titles" localSheetId="20">'04.1.4.'!$18:$18</definedName>
    <definedName name="_xlnm.Print_Titles" localSheetId="21">'04.1.5.'!$18:$18</definedName>
    <definedName name="_xlnm.Print_Titles" localSheetId="25">'05.1.3.'!$18:$18</definedName>
    <definedName name="_xlnm.Print_Titles" localSheetId="6">'06.1.1.'!$18:$18</definedName>
    <definedName name="_xlnm.Print_Titles" localSheetId="7">'06.1.7.'!$18:$18</definedName>
    <definedName name="_xlnm.Print_Titles" localSheetId="8">'08.1.3.'!$18:$18</definedName>
    <definedName name="_xlnm.Print_Titles" localSheetId="26">'09.1.22.'!$18:$18</definedName>
    <definedName name="_xlnm.Print_Titles" localSheetId="9">'09.1.8.'!$18:$18</definedName>
    <definedName name="_xlnm.Print_Titles" localSheetId="29">'09.23.2.'!$18:$18</definedName>
    <definedName name="_xlnm.Print_Titles" localSheetId="30">'09.27.1.'!$18:$18</definedName>
    <definedName name="_xlnm.Print_Titles" localSheetId="12">'09.4.2.'!$18:$18</definedName>
    <definedName name="_xlnm.Print_Titles" localSheetId="27">'09.5.2.'!$18:$18</definedName>
    <definedName name="_xlnm.Print_Titles" localSheetId="28">'09.6.2.'!$18:$18</definedName>
    <definedName name="_xlnm.Print_Titles" localSheetId="13">'09.9.1.'!$18:$18</definedName>
    <definedName name="_xlnm.Print_Titles" localSheetId="14">'10.2.6.'!$18:$18</definedName>
    <definedName name="_xlnm.Print_Titles" localSheetId="15">'10.4.1.'!$18:$18</definedName>
    <definedName name="_xlnm.Print_Titles" localSheetId="4">'20.piel.'!$7:$7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2" i="36" l="1"/>
  <c r="G101" i="36" s="1"/>
  <c r="F101" i="36"/>
  <c r="E101" i="36"/>
  <c r="E95" i="36"/>
  <c r="G95" i="36" s="1"/>
  <c r="E94" i="36"/>
  <c r="F93" i="36"/>
  <c r="G87" i="36"/>
  <c r="G86" i="36"/>
  <c r="F85" i="36"/>
  <c r="E85" i="36"/>
  <c r="G80" i="36"/>
  <c r="G79" i="36"/>
  <c r="G78" i="36"/>
  <c r="E77" i="36"/>
  <c r="G77" i="36" s="1"/>
  <c r="G76" i="36"/>
  <c r="G75" i="36"/>
  <c r="G74" i="36"/>
  <c r="G73" i="36"/>
  <c r="G72" i="36"/>
  <c r="G71" i="36"/>
  <c r="G70" i="36"/>
  <c r="G69" i="36"/>
  <c r="E68" i="36"/>
  <c r="G68" i="36" s="1"/>
  <c r="E67" i="36"/>
  <c r="G67" i="36" s="1"/>
  <c r="F66" i="36"/>
  <c r="E61" i="36"/>
  <c r="G61" i="36" s="1"/>
  <c r="G60" i="36"/>
  <c r="G59" i="36"/>
  <c r="G58" i="36"/>
  <c r="G57" i="36"/>
  <c r="G56" i="36"/>
  <c r="E55" i="36"/>
  <c r="E52" i="36" s="1"/>
  <c r="G54" i="36"/>
  <c r="G53" i="36"/>
  <c r="F52" i="36"/>
  <c r="G47" i="36"/>
  <c r="G46" i="36"/>
  <c r="G45" i="36"/>
  <c r="G44" i="36"/>
  <c r="E43" i="36"/>
  <c r="G43" i="36" s="1"/>
  <c r="E42" i="36"/>
  <c r="G42" i="36" s="1"/>
  <c r="G41" i="36"/>
  <c r="G40" i="36"/>
  <c r="G39" i="36"/>
  <c r="G38" i="36"/>
  <c r="G37" i="36"/>
  <c r="E36" i="36"/>
  <c r="G36" i="36" s="1"/>
  <c r="G35" i="36"/>
  <c r="E34" i="36"/>
  <c r="G33" i="36"/>
  <c r="F32" i="36"/>
  <c r="G31" i="36"/>
  <c r="E30" i="36"/>
  <c r="G30" i="36" s="1"/>
  <c r="G29" i="36"/>
  <c r="G28" i="36"/>
  <c r="G27" i="36"/>
  <c r="G26" i="36"/>
  <c r="G25" i="36"/>
  <c r="E24" i="36"/>
  <c r="G24" i="36" s="1"/>
  <c r="G23" i="36"/>
  <c r="E22" i="36"/>
  <c r="G22" i="36" s="1"/>
  <c r="G21" i="36"/>
  <c r="G20" i="36"/>
  <c r="E19" i="36"/>
  <c r="G19" i="36" s="1"/>
  <c r="G18" i="36"/>
  <c r="G17" i="36"/>
  <c r="G16" i="36"/>
  <c r="G15" i="36"/>
  <c r="E14" i="36"/>
  <c r="F13" i="36"/>
  <c r="F12" i="36"/>
  <c r="O284" i="35"/>
  <c r="L284" i="35"/>
  <c r="I284" i="35"/>
  <c r="F284" i="35"/>
  <c r="O283" i="35"/>
  <c r="L283" i="35"/>
  <c r="I283" i="35"/>
  <c r="F283" i="35"/>
  <c r="O282" i="35"/>
  <c r="L282" i="35"/>
  <c r="I282" i="35"/>
  <c r="F282" i="35"/>
  <c r="O281" i="35"/>
  <c r="L281" i="35"/>
  <c r="I281" i="35"/>
  <c r="F281" i="35"/>
  <c r="O280" i="35"/>
  <c r="L280" i="35"/>
  <c r="I280" i="35"/>
  <c r="F280" i="35"/>
  <c r="O279" i="35"/>
  <c r="L279" i="35"/>
  <c r="I279" i="35"/>
  <c r="F279" i="35"/>
  <c r="O278" i="35"/>
  <c r="L278" i="35"/>
  <c r="I278" i="35"/>
  <c r="F278" i="35"/>
  <c r="O277" i="35"/>
  <c r="L277" i="35"/>
  <c r="I277" i="35"/>
  <c r="F277" i="35"/>
  <c r="N276" i="35"/>
  <c r="M276" i="35"/>
  <c r="K276" i="35"/>
  <c r="J276" i="35"/>
  <c r="H276" i="35"/>
  <c r="G276" i="35"/>
  <c r="E276" i="35"/>
  <c r="D276" i="35"/>
  <c r="O271" i="35"/>
  <c r="L271" i="35"/>
  <c r="I271" i="35"/>
  <c r="F271" i="35"/>
  <c r="O270" i="35"/>
  <c r="L270" i="35"/>
  <c r="L269" i="35" s="1"/>
  <c r="I270" i="35"/>
  <c r="F270" i="35"/>
  <c r="N269" i="35"/>
  <c r="M269" i="35"/>
  <c r="K269" i="35"/>
  <c r="J269" i="35"/>
  <c r="H269" i="35"/>
  <c r="G269" i="35"/>
  <c r="E269" i="35"/>
  <c r="D269" i="35"/>
  <c r="O268" i="35"/>
  <c r="O267" i="35" s="1"/>
  <c r="O266" i="35" s="1"/>
  <c r="O265" i="35" s="1"/>
  <c r="L268" i="35"/>
  <c r="L267" i="35" s="1"/>
  <c r="L266" i="35" s="1"/>
  <c r="L265" i="35" s="1"/>
  <c r="I268" i="35"/>
  <c r="I267" i="35" s="1"/>
  <c r="I266" i="35" s="1"/>
  <c r="I265" i="35" s="1"/>
  <c r="F268" i="35"/>
  <c r="F267" i="35" s="1"/>
  <c r="N267" i="35"/>
  <c r="N266" i="35" s="1"/>
  <c r="N265" i="35" s="1"/>
  <c r="M267" i="35"/>
  <c r="M266" i="35" s="1"/>
  <c r="M265" i="35" s="1"/>
  <c r="K267" i="35"/>
  <c r="K266" i="35" s="1"/>
  <c r="K265" i="35" s="1"/>
  <c r="J267" i="35"/>
  <c r="J266" i="35" s="1"/>
  <c r="J265" i="35" s="1"/>
  <c r="H267" i="35"/>
  <c r="H266" i="35" s="1"/>
  <c r="H265" i="35" s="1"/>
  <c r="G267" i="35"/>
  <c r="G266" i="35" s="1"/>
  <c r="G265" i="35" s="1"/>
  <c r="E267" i="35"/>
  <c r="E266" i="35" s="1"/>
  <c r="E265" i="35" s="1"/>
  <c r="D267" i="35"/>
  <c r="D266" i="35" s="1"/>
  <c r="D265" i="35" s="1"/>
  <c r="O264" i="35"/>
  <c r="O263" i="35" s="1"/>
  <c r="L264" i="35"/>
  <c r="L263" i="35" s="1"/>
  <c r="I264" i="35"/>
  <c r="F264" i="35"/>
  <c r="F263" i="35" s="1"/>
  <c r="N263" i="35"/>
  <c r="M263" i="35"/>
  <c r="K263" i="35"/>
  <c r="J263" i="35"/>
  <c r="H263" i="35"/>
  <c r="G263" i="35"/>
  <c r="E263" i="35"/>
  <c r="D263" i="35"/>
  <c r="O262" i="35"/>
  <c r="L262" i="35"/>
  <c r="I262" i="35"/>
  <c r="F262" i="35"/>
  <c r="O261" i="35"/>
  <c r="L261" i="35"/>
  <c r="I261" i="35"/>
  <c r="F261" i="35"/>
  <c r="O260" i="35"/>
  <c r="L260" i="35"/>
  <c r="I260" i="35"/>
  <c r="F260" i="35"/>
  <c r="O259" i="35"/>
  <c r="L259" i="35"/>
  <c r="I259" i="35"/>
  <c r="F259" i="35"/>
  <c r="O258" i="35"/>
  <c r="L258" i="35"/>
  <c r="I258" i="35"/>
  <c r="F258" i="35"/>
  <c r="N257" i="35"/>
  <c r="N253" i="35" s="1"/>
  <c r="M257" i="35"/>
  <c r="M253" i="35" s="1"/>
  <c r="K257" i="35"/>
  <c r="K253" i="35" s="1"/>
  <c r="J257" i="35"/>
  <c r="J253" i="35" s="1"/>
  <c r="H257" i="35"/>
  <c r="H253" i="35" s="1"/>
  <c r="G257" i="35"/>
  <c r="G253" i="35" s="1"/>
  <c r="E257" i="35"/>
  <c r="E253" i="35" s="1"/>
  <c r="D257" i="35"/>
  <c r="D253" i="35" s="1"/>
  <c r="O256" i="35"/>
  <c r="L256" i="35"/>
  <c r="I256" i="35"/>
  <c r="F256" i="35"/>
  <c r="O255" i="35"/>
  <c r="L255" i="35"/>
  <c r="I255" i="35"/>
  <c r="F255" i="35"/>
  <c r="O254" i="35"/>
  <c r="L254" i="35"/>
  <c r="I254" i="35"/>
  <c r="F254" i="35"/>
  <c r="O251" i="35"/>
  <c r="O250" i="35" s="1"/>
  <c r="L251" i="35"/>
  <c r="I251" i="35"/>
  <c r="I250" i="35" s="1"/>
  <c r="F251" i="35"/>
  <c r="F250" i="35" s="1"/>
  <c r="N250" i="35"/>
  <c r="M250" i="35"/>
  <c r="K250" i="35"/>
  <c r="J250" i="35"/>
  <c r="H250" i="35"/>
  <c r="G250" i="35"/>
  <c r="E250" i="35"/>
  <c r="D250" i="35"/>
  <c r="O249" i="35"/>
  <c r="L249" i="35"/>
  <c r="I249" i="35"/>
  <c r="F249" i="35"/>
  <c r="O248" i="35"/>
  <c r="L248" i="35"/>
  <c r="I248" i="35"/>
  <c r="F248" i="35"/>
  <c r="O247" i="35"/>
  <c r="L247" i="35"/>
  <c r="I247" i="35"/>
  <c r="F247" i="35"/>
  <c r="O246" i="35"/>
  <c r="L246" i="35"/>
  <c r="I246" i="35"/>
  <c r="F246" i="35"/>
  <c r="N245" i="35"/>
  <c r="M245" i="35"/>
  <c r="K245" i="35"/>
  <c r="J245" i="35"/>
  <c r="H245" i="35"/>
  <c r="G245" i="35"/>
  <c r="E245" i="35"/>
  <c r="D245" i="35"/>
  <c r="O244" i="35"/>
  <c r="L244" i="35"/>
  <c r="I244" i="35"/>
  <c r="F244" i="35"/>
  <c r="O243" i="35"/>
  <c r="L243" i="35"/>
  <c r="I243" i="35"/>
  <c r="F243" i="35"/>
  <c r="O242" i="35"/>
  <c r="L242" i="35"/>
  <c r="I242" i="35"/>
  <c r="F242" i="35"/>
  <c r="N241" i="35"/>
  <c r="M241" i="35"/>
  <c r="M240" i="35" s="1"/>
  <c r="K241" i="35"/>
  <c r="J241" i="35"/>
  <c r="H241" i="35"/>
  <c r="G241" i="35"/>
  <c r="E241" i="35"/>
  <c r="D241" i="35"/>
  <c r="D240" i="35" s="1"/>
  <c r="G240" i="35"/>
  <c r="O239" i="35"/>
  <c r="L239" i="35"/>
  <c r="I239" i="35"/>
  <c r="F239" i="35"/>
  <c r="O238" i="35"/>
  <c r="L238" i="35"/>
  <c r="I238" i="35"/>
  <c r="F238" i="35"/>
  <c r="O237" i="35"/>
  <c r="L237" i="35"/>
  <c r="I237" i="35"/>
  <c r="F237" i="35"/>
  <c r="O236" i="35"/>
  <c r="L236" i="35"/>
  <c r="I236" i="35"/>
  <c r="F236" i="35"/>
  <c r="O235" i="35"/>
  <c r="L235" i="35"/>
  <c r="I235" i="35"/>
  <c r="F235" i="35"/>
  <c r="O234" i="35"/>
  <c r="L234" i="35"/>
  <c r="I234" i="35"/>
  <c r="F234" i="35"/>
  <c r="N233" i="35"/>
  <c r="N232" i="35" s="1"/>
  <c r="M233" i="35"/>
  <c r="M232" i="35" s="1"/>
  <c r="K233" i="35"/>
  <c r="K232" i="35" s="1"/>
  <c r="J233" i="35"/>
  <c r="J232" i="35" s="1"/>
  <c r="H233" i="35"/>
  <c r="H232" i="35" s="1"/>
  <c r="G233" i="35"/>
  <c r="G232" i="35" s="1"/>
  <c r="E233" i="35"/>
  <c r="E232" i="35" s="1"/>
  <c r="D233" i="35"/>
  <c r="D232" i="35" s="1"/>
  <c r="O231" i="35"/>
  <c r="L231" i="35"/>
  <c r="I231" i="35"/>
  <c r="F231" i="35"/>
  <c r="O230" i="35"/>
  <c r="L230" i="35"/>
  <c r="I230" i="35"/>
  <c r="F230" i="35"/>
  <c r="O229" i="35"/>
  <c r="L229" i="35"/>
  <c r="I229" i="35"/>
  <c r="F229" i="35"/>
  <c r="O228" i="35"/>
  <c r="L228" i="35"/>
  <c r="I228" i="35"/>
  <c r="F228" i="35"/>
  <c r="N227" i="35"/>
  <c r="M227" i="35"/>
  <c r="K227" i="35"/>
  <c r="J227" i="35"/>
  <c r="H227" i="35"/>
  <c r="G227" i="35"/>
  <c r="E227" i="35"/>
  <c r="D227" i="35"/>
  <c r="O226" i="35"/>
  <c r="L226" i="35"/>
  <c r="I226" i="35"/>
  <c r="F226" i="35"/>
  <c r="C226" i="35" s="1"/>
  <c r="O225" i="35"/>
  <c r="L225" i="35"/>
  <c r="I225" i="35"/>
  <c r="F225" i="35"/>
  <c r="O224" i="35"/>
  <c r="L224" i="35"/>
  <c r="I224" i="35"/>
  <c r="F224" i="35"/>
  <c r="O223" i="35"/>
  <c r="L223" i="35"/>
  <c r="I223" i="35"/>
  <c r="F223" i="35"/>
  <c r="O222" i="35"/>
  <c r="L222" i="35"/>
  <c r="I222" i="35"/>
  <c r="F222" i="35"/>
  <c r="O221" i="35"/>
  <c r="L221" i="35"/>
  <c r="I221" i="35"/>
  <c r="F221" i="35"/>
  <c r="C221" i="35" s="1"/>
  <c r="O220" i="35"/>
  <c r="L220" i="35"/>
  <c r="I220" i="35"/>
  <c r="F220" i="35"/>
  <c r="N219" i="35"/>
  <c r="M219" i="35"/>
  <c r="K219" i="35"/>
  <c r="J219" i="35"/>
  <c r="H219" i="35"/>
  <c r="G219" i="35"/>
  <c r="E219" i="35"/>
  <c r="D219" i="35"/>
  <c r="O218" i="35"/>
  <c r="L218" i="35"/>
  <c r="I218" i="35"/>
  <c r="F218" i="35"/>
  <c r="O217" i="35"/>
  <c r="L217" i="35"/>
  <c r="I217" i="35"/>
  <c r="I216" i="35" s="1"/>
  <c r="F217" i="35"/>
  <c r="F216" i="35" s="1"/>
  <c r="N216" i="35"/>
  <c r="M216" i="35"/>
  <c r="K216" i="35"/>
  <c r="J216" i="35"/>
  <c r="H216" i="35"/>
  <c r="G216" i="35"/>
  <c r="E216" i="35"/>
  <c r="D216" i="35"/>
  <c r="O215" i="35"/>
  <c r="O214" i="35" s="1"/>
  <c r="L215" i="35"/>
  <c r="L214" i="35" s="1"/>
  <c r="I215" i="35"/>
  <c r="I214" i="35" s="1"/>
  <c r="F215" i="35"/>
  <c r="N214" i="35"/>
  <c r="M214" i="35"/>
  <c r="K214" i="35"/>
  <c r="J214" i="35"/>
  <c r="H214" i="35"/>
  <c r="G214" i="35"/>
  <c r="E214" i="35"/>
  <c r="D214" i="35"/>
  <c r="O213" i="35"/>
  <c r="L213" i="35"/>
  <c r="I213" i="35"/>
  <c r="F213" i="35"/>
  <c r="O210" i="35"/>
  <c r="L210" i="35"/>
  <c r="I210" i="35"/>
  <c r="F210" i="35"/>
  <c r="O209" i="35"/>
  <c r="O208" i="35" s="1"/>
  <c r="L209" i="35"/>
  <c r="L208" i="35" s="1"/>
  <c r="I209" i="35"/>
  <c r="I208" i="35" s="1"/>
  <c r="F209" i="35"/>
  <c r="N208" i="35"/>
  <c r="M208" i="35"/>
  <c r="K208" i="35"/>
  <c r="J208" i="35"/>
  <c r="H208" i="35"/>
  <c r="G208" i="35"/>
  <c r="E208" i="35"/>
  <c r="D208" i="35"/>
  <c r="O207" i="35"/>
  <c r="L207" i="35"/>
  <c r="I207" i="35"/>
  <c r="F207" i="35"/>
  <c r="C207" i="35" s="1"/>
  <c r="O206" i="35"/>
  <c r="L206" i="35"/>
  <c r="I206" i="35"/>
  <c r="F206" i="35"/>
  <c r="O205" i="35"/>
  <c r="L205" i="35"/>
  <c r="I205" i="35"/>
  <c r="F205" i="35"/>
  <c r="O204" i="35"/>
  <c r="L204" i="35"/>
  <c r="I204" i="35"/>
  <c r="F204" i="35"/>
  <c r="O203" i="35"/>
  <c r="L203" i="35"/>
  <c r="I203" i="35"/>
  <c r="F203" i="35"/>
  <c r="O202" i="35"/>
  <c r="L202" i="35"/>
  <c r="I202" i="35"/>
  <c r="F202" i="35"/>
  <c r="O201" i="35"/>
  <c r="L201" i="35"/>
  <c r="I201" i="35"/>
  <c r="F201" i="35"/>
  <c r="O200" i="35"/>
  <c r="L200" i="35"/>
  <c r="I200" i="35"/>
  <c r="F200" i="35"/>
  <c r="N199" i="35"/>
  <c r="M199" i="35"/>
  <c r="K199" i="35"/>
  <c r="J199" i="35"/>
  <c r="H199" i="35"/>
  <c r="G199" i="35"/>
  <c r="E199" i="35"/>
  <c r="D199" i="35"/>
  <c r="O198" i="35"/>
  <c r="L198" i="35"/>
  <c r="I198" i="35"/>
  <c r="F198" i="35"/>
  <c r="O197" i="35"/>
  <c r="L197" i="35"/>
  <c r="I197" i="35"/>
  <c r="F197" i="35"/>
  <c r="O196" i="35"/>
  <c r="L196" i="35"/>
  <c r="I196" i="35"/>
  <c r="F196" i="35"/>
  <c r="O195" i="35"/>
  <c r="L195" i="35"/>
  <c r="I195" i="35"/>
  <c r="F195" i="35"/>
  <c r="O194" i="35"/>
  <c r="L194" i="35"/>
  <c r="I194" i="35"/>
  <c r="F194" i="35"/>
  <c r="O193" i="35"/>
  <c r="L193" i="35"/>
  <c r="I193" i="35"/>
  <c r="F193" i="35"/>
  <c r="O192" i="35"/>
  <c r="L192" i="35"/>
  <c r="I192" i="35"/>
  <c r="F192" i="35"/>
  <c r="O191" i="35"/>
  <c r="L191" i="35"/>
  <c r="I191" i="35"/>
  <c r="F191" i="35"/>
  <c r="O190" i="35"/>
  <c r="L190" i="35"/>
  <c r="I190" i="35"/>
  <c r="F190" i="35"/>
  <c r="O189" i="35"/>
  <c r="L189" i="35"/>
  <c r="I189" i="35"/>
  <c r="F189" i="35"/>
  <c r="N188" i="35"/>
  <c r="M188" i="35"/>
  <c r="K188" i="35"/>
  <c r="J188" i="35"/>
  <c r="H188" i="35"/>
  <c r="G188" i="35"/>
  <c r="E188" i="35"/>
  <c r="D188" i="35"/>
  <c r="O186" i="35"/>
  <c r="L186" i="35"/>
  <c r="I186" i="35"/>
  <c r="F186" i="35"/>
  <c r="C186" i="35" s="1"/>
  <c r="O185" i="35"/>
  <c r="L185" i="35"/>
  <c r="I185" i="35"/>
  <c r="F185" i="35"/>
  <c r="O184" i="35"/>
  <c r="L184" i="35"/>
  <c r="I184" i="35"/>
  <c r="F184" i="35"/>
  <c r="N183" i="35"/>
  <c r="M183" i="35"/>
  <c r="K183" i="35"/>
  <c r="J183" i="35"/>
  <c r="H183" i="35"/>
  <c r="G183" i="35"/>
  <c r="E183" i="35"/>
  <c r="D183" i="35"/>
  <c r="O180" i="35"/>
  <c r="O179" i="35" s="1"/>
  <c r="O178" i="35" s="1"/>
  <c r="L180" i="35"/>
  <c r="L179" i="35" s="1"/>
  <c r="L178" i="35" s="1"/>
  <c r="I180" i="35"/>
  <c r="I179" i="35" s="1"/>
  <c r="F180" i="35"/>
  <c r="F179" i="35" s="1"/>
  <c r="F178" i="35" s="1"/>
  <c r="N179" i="35"/>
  <c r="N178" i="35" s="1"/>
  <c r="M179" i="35"/>
  <c r="M178" i="35" s="1"/>
  <c r="K179" i="35"/>
  <c r="K178" i="35" s="1"/>
  <c r="J179" i="35"/>
  <c r="J178" i="35" s="1"/>
  <c r="H179" i="35"/>
  <c r="H178" i="35" s="1"/>
  <c r="G179" i="35"/>
  <c r="G178" i="35" s="1"/>
  <c r="E179" i="35"/>
  <c r="E178" i="35" s="1"/>
  <c r="D179" i="35"/>
  <c r="D178" i="35" s="1"/>
  <c r="O177" i="35"/>
  <c r="L177" i="35"/>
  <c r="I177" i="35"/>
  <c r="F177" i="35"/>
  <c r="O176" i="35"/>
  <c r="L176" i="35"/>
  <c r="I176" i="35"/>
  <c r="F176" i="35"/>
  <c r="N175" i="35"/>
  <c r="M175" i="35"/>
  <c r="K175" i="35"/>
  <c r="J175" i="35"/>
  <c r="H175" i="35"/>
  <c r="G175" i="35"/>
  <c r="E175" i="35"/>
  <c r="D175" i="35"/>
  <c r="O173" i="35"/>
  <c r="L173" i="35"/>
  <c r="I173" i="35"/>
  <c r="F173" i="35"/>
  <c r="O172" i="35"/>
  <c r="L172" i="35"/>
  <c r="I172" i="35"/>
  <c r="F172" i="35"/>
  <c r="N171" i="35"/>
  <c r="M171" i="35"/>
  <c r="K171" i="35"/>
  <c r="J171" i="35"/>
  <c r="H171" i="35"/>
  <c r="G171" i="35"/>
  <c r="E171" i="35"/>
  <c r="D171" i="35"/>
  <c r="O170" i="35"/>
  <c r="L170" i="35"/>
  <c r="I170" i="35"/>
  <c r="F170" i="35"/>
  <c r="O169" i="35"/>
  <c r="L169" i="35"/>
  <c r="I169" i="35"/>
  <c r="F169" i="35"/>
  <c r="O168" i="35"/>
  <c r="L168" i="35"/>
  <c r="I168" i="35"/>
  <c r="F168" i="35"/>
  <c r="O167" i="35"/>
  <c r="L167" i="35"/>
  <c r="I167" i="35"/>
  <c r="F167" i="35"/>
  <c r="N166" i="35"/>
  <c r="M166" i="35"/>
  <c r="K166" i="35"/>
  <c r="J166" i="35"/>
  <c r="H166" i="35"/>
  <c r="G166" i="35"/>
  <c r="E166" i="35"/>
  <c r="D166" i="35"/>
  <c r="O165" i="35"/>
  <c r="L165" i="35"/>
  <c r="I165" i="35"/>
  <c r="F165" i="35"/>
  <c r="O164" i="35"/>
  <c r="L164" i="35"/>
  <c r="I164" i="35"/>
  <c r="F164" i="35"/>
  <c r="O163" i="35"/>
  <c r="L163" i="35"/>
  <c r="I163" i="35"/>
  <c r="F163" i="35"/>
  <c r="N162" i="35"/>
  <c r="M162" i="35"/>
  <c r="K162" i="35"/>
  <c r="K161" i="35" s="1"/>
  <c r="J162" i="35"/>
  <c r="J161" i="35" s="1"/>
  <c r="H162" i="35"/>
  <c r="G162" i="35"/>
  <c r="E162" i="35"/>
  <c r="D162" i="35"/>
  <c r="O159" i="35"/>
  <c r="L159" i="35"/>
  <c r="I159" i="35"/>
  <c r="F159" i="35"/>
  <c r="O158" i="35"/>
  <c r="L158" i="35"/>
  <c r="I158" i="35"/>
  <c r="F158" i="35"/>
  <c r="O157" i="35"/>
  <c r="L157" i="35"/>
  <c r="I157" i="35"/>
  <c r="F157" i="35"/>
  <c r="O156" i="35"/>
  <c r="L156" i="35"/>
  <c r="I156" i="35"/>
  <c r="F156" i="35"/>
  <c r="O155" i="35"/>
  <c r="L155" i="35"/>
  <c r="I155" i="35"/>
  <c r="F155" i="35"/>
  <c r="O154" i="35"/>
  <c r="L154" i="35"/>
  <c r="I154" i="35"/>
  <c r="F154" i="35"/>
  <c r="N153" i="35"/>
  <c r="N152" i="35" s="1"/>
  <c r="M153" i="35"/>
  <c r="M152" i="35" s="1"/>
  <c r="K153" i="35"/>
  <c r="K152" i="35" s="1"/>
  <c r="J153" i="35"/>
  <c r="J152" i="35" s="1"/>
  <c r="H153" i="35"/>
  <c r="H152" i="35" s="1"/>
  <c r="G153" i="35"/>
  <c r="G152" i="35" s="1"/>
  <c r="E153" i="35"/>
  <c r="E152" i="35" s="1"/>
  <c r="D153" i="35"/>
  <c r="D152" i="35" s="1"/>
  <c r="O151" i="35"/>
  <c r="L151" i="35"/>
  <c r="I151" i="35"/>
  <c r="F151" i="35"/>
  <c r="O150" i="35"/>
  <c r="L150" i="35"/>
  <c r="I150" i="35"/>
  <c r="F150" i="35"/>
  <c r="O149" i="35"/>
  <c r="L149" i="35"/>
  <c r="I149" i="35"/>
  <c r="F149" i="35"/>
  <c r="O148" i="35"/>
  <c r="L148" i="35"/>
  <c r="I148" i="35"/>
  <c r="F148" i="35"/>
  <c r="N147" i="35"/>
  <c r="M147" i="35"/>
  <c r="K147" i="35"/>
  <c r="J147" i="35"/>
  <c r="H147" i="35"/>
  <c r="G147" i="35"/>
  <c r="E147" i="35"/>
  <c r="D147" i="35"/>
  <c r="O146" i="35"/>
  <c r="L146" i="35"/>
  <c r="I146" i="35"/>
  <c r="F146" i="35"/>
  <c r="O145" i="35"/>
  <c r="L145" i="35"/>
  <c r="I145" i="35"/>
  <c r="F145" i="35"/>
  <c r="O144" i="35"/>
  <c r="L144" i="35"/>
  <c r="I144" i="35"/>
  <c r="F144" i="35"/>
  <c r="O143" i="35"/>
  <c r="L143" i="35"/>
  <c r="I143" i="35"/>
  <c r="F143" i="35"/>
  <c r="O142" i="35"/>
  <c r="L142" i="35"/>
  <c r="I142" i="35"/>
  <c r="F142" i="35"/>
  <c r="O141" i="35"/>
  <c r="L141" i="35"/>
  <c r="I141" i="35"/>
  <c r="F141" i="35"/>
  <c r="O140" i="35"/>
  <c r="L140" i="35"/>
  <c r="I140" i="35"/>
  <c r="F140" i="35"/>
  <c r="O139" i="35"/>
  <c r="L139" i="35"/>
  <c r="I139" i="35"/>
  <c r="F139" i="35"/>
  <c r="N138" i="35"/>
  <c r="M138" i="35"/>
  <c r="K138" i="35"/>
  <c r="J138" i="35"/>
  <c r="H138" i="35"/>
  <c r="G138" i="35"/>
  <c r="E138" i="35"/>
  <c r="D138" i="35"/>
  <c r="O137" i="35"/>
  <c r="L137" i="35"/>
  <c r="I137" i="35"/>
  <c r="F137" i="35"/>
  <c r="O136" i="35"/>
  <c r="L136" i="35"/>
  <c r="I136" i="35"/>
  <c r="F136" i="35"/>
  <c r="O135" i="35"/>
  <c r="L135" i="35"/>
  <c r="I135" i="35"/>
  <c r="F135" i="35"/>
  <c r="N134" i="35"/>
  <c r="M134" i="35"/>
  <c r="K134" i="35"/>
  <c r="J134" i="35"/>
  <c r="H134" i="35"/>
  <c r="G134" i="35"/>
  <c r="E134" i="35"/>
  <c r="D134" i="35"/>
  <c r="O133" i="35"/>
  <c r="L133" i="35"/>
  <c r="I133" i="35"/>
  <c r="F133" i="35"/>
  <c r="O132" i="35"/>
  <c r="L132" i="35"/>
  <c r="I132" i="35"/>
  <c r="I131" i="35" s="1"/>
  <c r="F132" i="35"/>
  <c r="N131" i="35"/>
  <c r="M131" i="35"/>
  <c r="K131" i="35"/>
  <c r="J131" i="35"/>
  <c r="H131" i="35"/>
  <c r="G131" i="35"/>
  <c r="E131" i="35"/>
  <c r="D131" i="35"/>
  <c r="O130" i="35"/>
  <c r="L130" i="35"/>
  <c r="I130" i="35"/>
  <c r="F130" i="35"/>
  <c r="O129" i="35"/>
  <c r="L129" i="35"/>
  <c r="I129" i="35"/>
  <c r="F129" i="35"/>
  <c r="O128" i="35"/>
  <c r="L128" i="35"/>
  <c r="I128" i="35"/>
  <c r="F128" i="35"/>
  <c r="O127" i="35"/>
  <c r="L127" i="35"/>
  <c r="I127" i="35"/>
  <c r="F127" i="35"/>
  <c r="N126" i="35"/>
  <c r="M126" i="35"/>
  <c r="K126" i="35"/>
  <c r="J126" i="35"/>
  <c r="H126" i="35"/>
  <c r="G126" i="35"/>
  <c r="E126" i="35"/>
  <c r="D126" i="35"/>
  <c r="O125" i="35"/>
  <c r="L125" i="35"/>
  <c r="I125" i="35"/>
  <c r="F125" i="35"/>
  <c r="O124" i="35"/>
  <c r="L124" i="35"/>
  <c r="I124" i="35"/>
  <c r="F124" i="35"/>
  <c r="O123" i="35"/>
  <c r="L123" i="35"/>
  <c r="I123" i="35"/>
  <c r="F123" i="35"/>
  <c r="O122" i="35"/>
  <c r="L122" i="35"/>
  <c r="I122" i="35"/>
  <c r="F122" i="35"/>
  <c r="N121" i="35"/>
  <c r="M121" i="35"/>
  <c r="K121" i="35"/>
  <c r="J121" i="35"/>
  <c r="H121" i="35"/>
  <c r="G121" i="35"/>
  <c r="E121" i="35"/>
  <c r="D121" i="35"/>
  <c r="O119" i="35"/>
  <c r="L119" i="35"/>
  <c r="I119" i="35"/>
  <c r="F119" i="35"/>
  <c r="O118" i="35"/>
  <c r="L118" i="35"/>
  <c r="I118" i="35"/>
  <c r="F118" i="35"/>
  <c r="O117" i="35"/>
  <c r="L117" i="35"/>
  <c r="I117" i="35"/>
  <c r="F117" i="35"/>
  <c r="O116" i="35"/>
  <c r="L116" i="35"/>
  <c r="I116" i="35"/>
  <c r="F116" i="35"/>
  <c r="O115" i="35"/>
  <c r="L115" i="35"/>
  <c r="I115" i="35"/>
  <c r="F115" i="35"/>
  <c r="N114" i="35"/>
  <c r="M114" i="35"/>
  <c r="K114" i="35"/>
  <c r="J114" i="35"/>
  <c r="H114" i="35"/>
  <c r="G114" i="35"/>
  <c r="E114" i="35"/>
  <c r="D114" i="35"/>
  <c r="O113" i="35"/>
  <c r="L113" i="35"/>
  <c r="I113" i="35"/>
  <c r="F113" i="35"/>
  <c r="O112" i="35"/>
  <c r="L112" i="35"/>
  <c r="I112" i="35"/>
  <c r="F112" i="35"/>
  <c r="O111" i="35"/>
  <c r="L111" i="35"/>
  <c r="I111" i="35"/>
  <c r="F111" i="35"/>
  <c r="O110" i="35"/>
  <c r="L110" i="35"/>
  <c r="I110" i="35"/>
  <c r="F110" i="35"/>
  <c r="O109" i="35"/>
  <c r="L109" i="35"/>
  <c r="I109" i="35"/>
  <c r="F109" i="35"/>
  <c r="N108" i="35"/>
  <c r="M108" i="35"/>
  <c r="K108" i="35"/>
  <c r="J108" i="35"/>
  <c r="H108" i="35"/>
  <c r="G108" i="35"/>
  <c r="E108" i="35"/>
  <c r="D108" i="35"/>
  <c r="O107" i="35"/>
  <c r="L107" i="35"/>
  <c r="I107" i="35"/>
  <c r="F107" i="35"/>
  <c r="O106" i="35"/>
  <c r="L106" i="35"/>
  <c r="I106" i="35"/>
  <c r="F106" i="35"/>
  <c r="O105" i="35"/>
  <c r="L105" i="35"/>
  <c r="I105" i="35"/>
  <c r="F105" i="35"/>
  <c r="O104" i="35"/>
  <c r="L104" i="35"/>
  <c r="I104" i="35"/>
  <c r="F104" i="35"/>
  <c r="O103" i="35"/>
  <c r="L103" i="35"/>
  <c r="I103" i="35"/>
  <c r="F103" i="35"/>
  <c r="O102" i="35"/>
  <c r="L102" i="35"/>
  <c r="I102" i="35"/>
  <c r="F102" i="35"/>
  <c r="O101" i="35"/>
  <c r="L101" i="35"/>
  <c r="I101" i="35"/>
  <c r="F101" i="35"/>
  <c r="O100" i="35"/>
  <c r="L100" i="35"/>
  <c r="I100" i="35"/>
  <c r="F100" i="35"/>
  <c r="N99" i="35"/>
  <c r="M99" i="35"/>
  <c r="K99" i="35"/>
  <c r="J99" i="35"/>
  <c r="H99" i="35"/>
  <c r="G99" i="35"/>
  <c r="E99" i="35"/>
  <c r="D99" i="35"/>
  <c r="O98" i="35"/>
  <c r="L98" i="35"/>
  <c r="I98" i="35"/>
  <c r="F98" i="35"/>
  <c r="O97" i="35"/>
  <c r="L97" i="35"/>
  <c r="I97" i="35"/>
  <c r="F97" i="35"/>
  <c r="O96" i="35"/>
  <c r="L96" i="35"/>
  <c r="I96" i="35"/>
  <c r="F96" i="35"/>
  <c r="O95" i="35"/>
  <c r="L95" i="35"/>
  <c r="I95" i="35"/>
  <c r="F95" i="35"/>
  <c r="O94" i="35"/>
  <c r="L94" i="35"/>
  <c r="I94" i="35"/>
  <c r="F94" i="35"/>
  <c r="O93" i="35"/>
  <c r="L93" i="35"/>
  <c r="I93" i="35"/>
  <c r="F93" i="35"/>
  <c r="O92" i="35"/>
  <c r="L92" i="35"/>
  <c r="I92" i="35"/>
  <c r="F92" i="35"/>
  <c r="N91" i="35"/>
  <c r="M91" i="35"/>
  <c r="K91" i="35"/>
  <c r="J91" i="35"/>
  <c r="H91" i="35"/>
  <c r="G91" i="35"/>
  <c r="E91" i="35"/>
  <c r="D91" i="35"/>
  <c r="O90" i="35"/>
  <c r="L90" i="35"/>
  <c r="I90" i="35"/>
  <c r="F90" i="35"/>
  <c r="O89" i="35"/>
  <c r="L89" i="35"/>
  <c r="I89" i="35"/>
  <c r="F89" i="35"/>
  <c r="O88" i="35"/>
  <c r="L88" i="35"/>
  <c r="I88" i="35"/>
  <c r="F88" i="35"/>
  <c r="O87" i="35"/>
  <c r="L87" i="35"/>
  <c r="I87" i="35"/>
  <c r="F87" i="35"/>
  <c r="O86" i="35"/>
  <c r="L86" i="35"/>
  <c r="I86" i="35"/>
  <c r="F86" i="35"/>
  <c r="N85" i="35"/>
  <c r="N83" i="35" s="1"/>
  <c r="M85" i="35"/>
  <c r="K85" i="35"/>
  <c r="J85" i="35"/>
  <c r="H85" i="35"/>
  <c r="G85" i="35"/>
  <c r="E85" i="35"/>
  <c r="D85" i="35"/>
  <c r="O84" i="35"/>
  <c r="L84" i="35"/>
  <c r="I84" i="35"/>
  <c r="F84" i="35"/>
  <c r="O82" i="35"/>
  <c r="L82" i="35"/>
  <c r="I82" i="35"/>
  <c r="F82" i="35"/>
  <c r="O81" i="35"/>
  <c r="L81" i="35"/>
  <c r="I81" i="35"/>
  <c r="F81" i="35"/>
  <c r="F80" i="35" s="1"/>
  <c r="N80" i="35"/>
  <c r="M80" i="35"/>
  <c r="K80" i="35"/>
  <c r="J80" i="35"/>
  <c r="H80" i="35"/>
  <c r="G80" i="35"/>
  <c r="E80" i="35"/>
  <c r="D80" i="35"/>
  <c r="O79" i="35"/>
  <c r="L79" i="35"/>
  <c r="I79" i="35"/>
  <c r="F79" i="35"/>
  <c r="O78" i="35"/>
  <c r="L78" i="35"/>
  <c r="I78" i="35"/>
  <c r="F78" i="35"/>
  <c r="N77" i="35"/>
  <c r="M77" i="35"/>
  <c r="K77" i="35"/>
  <c r="J77" i="35"/>
  <c r="H77" i="35"/>
  <c r="G77" i="35"/>
  <c r="E77" i="35"/>
  <c r="D77" i="35"/>
  <c r="O74" i="35"/>
  <c r="L74" i="35"/>
  <c r="I74" i="35"/>
  <c r="F74" i="35"/>
  <c r="O73" i="35"/>
  <c r="L73" i="35"/>
  <c r="I73" i="35"/>
  <c r="F73" i="35"/>
  <c r="O72" i="35"/>
  <c r="L72" i="35"/>
  <c r="I72" i="35"/>
  <c r="F72" i="35"/>
  <c r="O71" i="35"/>
  <c r="L71" i="35"/>
  <c r="I71" i="35"/>
  <c r="F71" i="35"/>
  <c r="O70" i="35"/>
  <c r="L70" i="35"/>
  <c r="I70" i="35"/>
  <c r="F70" i="35"/>
  <c r="N69" i="35"/>
  <c r="M69" i="35"/>
  <c r="M67" i="35" s="1"/>
  <c r="K69" i="35"/>
  <c r="K67" i="35" s="1"/>
  <c r="J69" i="35"/>
  <c r="J67" i="35" s="1"/>
  <c r="H69" i="35"/>
  <c r="H67" i="35" s="1"/>
  <c r="G69" i="35"/>
  <c r="G67" i="35" s="1"/>
  <c r="E69" i="35"/>
  <c r="E67" i="35" s="1"/>
  <c r="D69" i="35"/>
  <c r="D67" i="35" s="1"/>
  <c r="O68" i="35"/>
  <c r="L68" i="35"/>
  <c r="I68" i="35"/>
  <c r="F68" i="35"/>
  <c r="N67" i="35"/>
  <c r="O66" i="35"/>
  <c r="L66" i="35"/>
  <c r="I66" i="35"/>
  <c r="F66" i="35"/>
  <c r="O65" i="35"/>
  <c r="L65" i="35"/>
  <c r="I65" i="35"/>
  <c r="F65" i="35"/>
  <c r="O64" i="35"/>
  <c r="L64" i="35"/>
  <c r="I64" i="35"/>
  <c r="F64" i="35"/>
  <c r="O63" i="35"/>
  <c r="L63" i="35"/>
  <c r="I63" i="35"/>
  <c r="F63" i="35"/>
  <c r="O62" i="35"/>
  <c r="L62" i="35"/>
  <c r="I62" i="35"/>
  <c r="F62" i="35"/>
  <c r="O61" i="35"/>
  <c r="L61" i="35"/>
  <c r="I61" i="35"/>
  <c r="F61" i="35"/>
  <c r="O60" i="35"/>
  <c r="L60" i="35"/>
  <c r="I60" i="35"/>
  <c r="F60" i="35"/>
  <c r="O59" i="35"/>
  <c r="L59" i="35"/>
  <c r="I59" i="35"/>
  <c r="F59" i="35"/>
  <c r="N58" i="35"/>
  <c r="M58" i="35"/>
  <c r="K58" i="35"/>
  <c r="J58" i="35"/>
  <c r="H58" i="35"/>
  <c r="G58" i="35"/>
  <c r="E58" i="35"/>
  <c r="D58" i="35"/>
  <c r="O57" i="35"/>
  <c r="L57" i="35"/>
  <c r="I57" i="35"/>
  <c r="F57" i="35"/>
  <c r="O56" i="35"/>
  <c r="L56" i="35"/>
  <c r="L55" i="35" s="1"/>
  <c r="I56" i="35"/>
  <c r="I55" i="35" s="1"/>
  <c r="F56" i="35"/>
  <c r="N55" i="35"/>
  <c r="M55" i="35"/>
  <c r="K55" i="35"/>
  <c r="J55" i="35"/>
  <c r="H55" i="35"/>
  <c r="G55" i="35"/>
  <c r="E55" i="35"/>
  <c r="D55" i="35"/>
  <c r="O47" i="35"/>
  <c r="C47" i="35" s="1"/>
  <c r="O46" i="35"/>
  <c r="N45" i="35"/>
  <c r="M45" i="35"/>
  <c r="L44" i="35"/>
  <c r="I44" i="35"/>
  <c r="I43" i="35" s="1"/>
  <c r="F44" i="35"/>
  <c r="F43" i="35" s="1"/>
  <c r="K43" i="35"/>
  <c r="J43" i="35"/>
  <c r="H43" i="35"/>
  <c r="G43" i="35"/>
  <c r="E43" i="35"/>
  <c r="D43" i="35"/>
  <c r="F42" i="35"/>
  <c r="E41" i="35"/>
  <c r="D41" i="35"/>
  <c r="L40" i="35"/>
  <c r="C40" i="35" s="1"/>
  <c r="L39" i="35"/>
  <c r="C39" i="35" s="1"/>
  <c r="L38" i="35"/>
  <c r="C38" i="35" s="1"/>
  <c r="L37" i="35"/>
  <c r="C37" i="35" s="1"/>
  <c r="K36" i="35"/>
  <c r="J36" i="35"/>
  <c r="L35" i="35"/>
  <c r="C35" i="35" s="1"/>
  <c r="L34" i="35"/>
  <c r="C34" i="35" s="1"/>
  <c r="K33" i="35"/>
  <c r="J33" i="35"/>
  <c r="L32" i="35"/>
  <c r="K31" i="35"/>
  <c r="J31" i="35"/>
  <c r="L30" i="35"/>
  <c r="C30" i="35" s="1"/>
  <c r="L29" i="35"/>
  <c r="C29" i="35" s="1"/>
  <c r="L28" i="35"/>
  <c r="C28" i="35" s="1"/>
  <c r="K27" i="35"/>
  <c r="J27" i="35"/>
  <c r="F25" i="35"/>
  <c r="C25" i="35" s="1"/>
  <c r="I24" i="35"/>
  <c r="F24" i="35"/>
  <c r="O23" i="35"/>
  <c r="L23" i="35"/>
  <c r="I23" i="35"/>
  <c r="F23" i="35"/>
  <c r="O22" i="35"/>
  <c r="O21" i="35" s="1"/>
  <c r="L22" i="35"/>
  <c r="L21" i="35" s="1"/>
  <c r="I22" i="35"/>
  <c r="F22" i="35"/>
  <c r="N21" i="35"/>
  <c r="M21" i="35"/>
  <c r="K21" i="35"/>
  <c r="J21" i="35"/>
  <c r="H21" i="35"/>
  <c r="G21" i="35"/>
  <c r="E21" i="35"/>
  <c r="E275" i="35" s="1"/>
  <c r="E274" i="35" s="1"/>
  <c r="D21" i="35"/>
  <c r="D275" i="35" s="1"/>
  <c r="D274" i="35" s="1"/>
  <c r="C119" i="35" l="1"/>
  <c r="G85" i="36"/>
  <c r="J26" i="35"/>
  <c r="C56" i="35"/>
  <c r="C24" i="35"/>
  <c r="C81" i="35"/>
  <c r="C23" i="35"/>
  <c r="C71" i="35"/>
  <c r="C244" i="35"/>
  <c r="C246" i="35"/>
  <c r="C261" i="35"/>
  <c r="C86" i="35"/>
  <c r="C92" i="35"/>
  <c r="C96" i="35"/>
  <c r="G174" i="35"/>
  <c r="L33" i="35"/>
  <c r="C33" i="35" s="1"/>
  <c r="C151" i="35"/>
  <c r="E66" i="36"/>
  <c r="G55" i="36"/>
  <c r="D212" i="35"/>
  <c r="D211" i="35" s="1"/>
  <c r="O134" i="35"/>
  <c r="N120" i="35"/>
  <c r="F131" i="35"/>
  <c r="L162" i="35"/>
  <c r="K76" i="35"/>
  <c r="C73" i="35"/>
  <c r="C94" i="35"/>
  <c r="L131" i="35"/>
  <c r="C135" i="35"/>
  <c r="D252" i="35"/>
  <c r="M120" i="35"/>
  <c r="C123" i="35"/>
  <c r="M54" i="35"/>
  <c r="M53" i="35" s="1"/>
  <c r="C193" i="35"/>
  <c r="M83" i="35"/>
  <c r="H187" i="35"/>
  <c r="H182" i="35" s="1"/>
  <c r="G252" i="35"/>
  <c r="J174" i="35"/>
  <c r="J187" i="35"/>
  <c r="J182" i="35" s="1"/>
  <c r="L91" i="35"/>
  <c r="C202" i="35"/>
  <c r="C225" i="35"/>
  <c r="O241" i="35"/>
  <c r="J240" i="35"/>
  <c r="C262" i="35"/>
  <c r="O269" i="35"/>
  <c r="O275" i="35" s="1"/>
  <c r="C282" i="35"/>
  <c r="C201" i="35"/>
  <c r="I108" i="35"/>
  <c r="C61" i="35"/>
  <c r="C66" i="35"/>
  <c r="C122" i="35"/>
  <c r="C165" i="35"/>
  <c r="F199" i="35"/>
  <c r="C205" i="35"/>
  <c r="C271" i="35"/>
  <c r="C279" i="35"/>
  <c r="C284" i="35"/>
  <c r="D161" i="35"/>
  <c r="D160" i="35" s="1"/>
  <c r="L241" i="35"/>
  <c r="I99" i="35"/>
  <c r="F183" i="35"/>
  <c r="J120" i="35"/>
  <c r="H20" i="35"/>
  <c r="H174" i="35"/>
  <c r="C98" i="35"/>
  <c r="O77" i="35"/>
  <c r="C143" i="35"/>
  <c r="L153" i="35"/>
  <c r="L152" i="35" s="1"/>
  <c r="C157" i="35"/>
  <c r="L171" i="35"/>
  <c r="F175" i="35"/>
  <c r="F174" i="35" s="1"/>
  <c r="C203" i="35"/>
  <c r="I233" i="35"/>
  <c r="I232" i="35" s="1"/>
  <c r="C242" i="35"/>
  <c r="N252" i="35"/>
  <c r="C137" i="35"/>
  <c r="C150" i="35"/>
  <c r="C206" i="35"/>
  <c r="C210" i="35"/>
  <c r="G212" i="35"/>
  <c r="G211" i="35" s="1"/>
  <c r="M252" i="35"/>
  <c r="D54" i="35"/>
  <c r="D53" i="35" s="1"/>
  <c r="L99" i="35"/>
  <c r="C104" i="35"/>
  <c r="L126" i="35"/>
  <c r="I166" i="35"/>
  <c r="C228" i="35"/>
  <c r="O58" i="35"/>
  <c r="N174" i="35"/>
  <c r="F227" i="35"/>
  <c r="C124" i="35"/>
  <c r="F162" i="35"/>
  <c r="O166" i="35"/>
  <c r="C224" i="35"/>
  <c r="I245" i="35"/>
  <c r="G83" i="35"/>
  <c r="N76" i="35"/>
  <c r="E76" i="35"/>
  <c r="I80" i="35"/>
  <c r="C117" i="35"/>
  <c r="I162" i="35"/>
  <c r="F171" i="35"/>
  <c r="I188" i="35"/>
  <c r="C194" i="35"/>
  <c r="J212" i="35"/>
  <c r="L257" i="35"/>
  <c r="L253" i="35" s="1"/>
  <c r="L252" i="35" s="1"/>
  <c r="I69" i="35"/>
  <c r="I67" i="35" s="1"/>
  <c r="L80" i="35"/>
  <c r="F85" i="35"/>
  <c r="C105" i="35"/>
  <c r="F108" i="35"/>
  <c r="C118" i="35"/>
  <c r="O147" i="35"/>
  <c r="K160" i="35"/>
  <c r="H161" i="35"/>
  <c r="H160" i="35" s="1"/>
  <c r="D187" i="35"/>
  <c r="D182" i="35" s="1"/>
  <c r="C197" i="35"/>
  <c r="O199" i="35"/>
  <c r="K212" i="35"/>
  <c r="E240" i="35"/>
  <c r="N54" i="35"/>
  <c r="N53" i="35" s="1"/>
  <c r="O80" i="35"/>
  <c r="C136" i="35"/>
  <c r="I183" i="35"/>
  <c r="C223" i="35"/>
  <c r="K240" i="35"/>
  <c r="C259" i="35"/>
  <c r="C268" i="35"/>
  <c r="K252" i="35"/>
  <c r="C280" i="35"/>
  <c r="K54" i="35"/>
  <c r="K53" i="35" s="1"/>
  <c r="I77" i="35"/>
  <c r="D83" i="35"/>
  <c r="C145" i="35"/>
  <c r="C149" i="35"/>
  <c r="I21" i="35"/>
  <c r="I20" i="35" s="1"/>
  <c r="L77" i="35"/>
  <c r="L121" i="35"/>
  <c r="C125" i="35"/>
  <c r="I153" i="35"/>
  <c r="I152" i="35" s="1"/>
  <c r="C156" i="35"/>
  <c r="M161" i="35"/>
  <c r="M160" i="35" s="1"/>
  <c r="G187" i="35"/>
  <c r="G182" i="35" s="1"/>
  <c r="C213" i="35"/>
  <c r="C148" i="35"/>
  <c r="L147" i="35"/>
  <c r="C112" i="35"/>
  <c r="O131" i="35"/>
  <c r="C132" i="35"/>
  <c r="M174" i="35"/>
  <c r="O114" i="35"/>
  <c r="K174" i="35"/>
  <c r="K83" i="35"/>
  <c r="F245" i="35"/>
  <c r="E252" i="35"/>
  <c r="O257" i="35"/>
  <c r="L69" i="35"/>
  <c r="L67" i="35" s="1"/>
  <c r="C218" i="35"/>
  <c r="I263" i="35"/>
  <c r="C263" i="35" s="1"/>
  <c r="C264" i="35"/>
  <c r="E54" i="35"/>
  <c r="E53" i="35" s="1"/>
  <c r="O91" i="35"/>
  <c r="C251" i="35"/>
  <c r="L250" i="35"/>
  <c r="C250" i="35" s="1"/>
  <c r="C115" i="35"/>
  <c r="L114" i="35"/>
  <c r="I199" i="35"/>
  <c r="C200" i="35"/>
  <c r="O69" i="35"/>
  <c r="O67" i="35" s="1"/>
  <c r="C90" i="35"/>
  <c r="H54" i="35"/>
  <c r="H53" i="35" s="1"/>
  <c r="C44" i="35"/>
  <c r="L43" i="35"/>
  <c r="C43" i="35" s="1"/>
  <c r="O126" i="35"/>
  <c r="C163" i="35"/>
  <c r="O162" i="35"/>
  <c r="C204" i="35"/>
  <c r="K26" i="35"/>
  <c r="K20" i="35" s="1"/>
  <c r="E212" i="35"/>
  <c r="C110" i="35"/>
  <c r="I121" i="35"/>
  <c r="C133" i="35"/>
  <c r="O219" i="35"/>
  <c r="C249" i="35"/>
  <c r="H252" i="35"/>
  <c r="L219" i="35"/>
  <c r="K275" i="35"/>
  <c r="K274" i="35" s="1"/>
  <c r="H76" i="35"/>
  <c r="O121" i="35"/>
  <c r="F134" i="35"/>
  <c r="I171" i="35"/>
  <c r="C170" i="35"/>
  <c r="C192" i="35"/>
  <c r="L245" i="35"/>
  <c r="I276" i="35"/>
  <c r="G54" i="35"/>
  <c r="G53" i="35" s="1"/>
  <c r="E120" i="35"/>
  <c r="J275" i="35"/>
  <c r="J274" i="35" s="1"/>
  <c r="G76" i="35"/>
  <c r="C88" i="35"/>
  <c r="J54" i="35"/>
  <c r="J53" i="35" s="1"/>
  <c r="C247" i="35"/>
  <c r="E83" i="35"/>
  <c r="O227" i="35"/>
  <c r="M275" i="35"/>
  <c r="M274" i="35" s="1"/>
  <c r="K120" i="35"/>
  <c r="N161" i="35"/>
  <c r="N160" i="35" s="1"/>
  <c r="E174" i="35"/>
  <c r="C191" i="35"/>
  <c r="N275" i="35"/>
  <c r="N274" i="35" s="1"/>
  <c r="O55" i="35"/>
  <c r="C64" i="35"/>
  <c r="C72" i="35"/>
  <c r="L138" i="35"/>
  <c r="C144" i="35"/>
  <c r="F147" i="35"/>
  <c r="C158" i="35"/>
  <c r="G161" i="35"/>
  <c r="G160" i="35" s="1"/>
  <c r="O183" i="35"/>
  <c r="N187" i="35"/>
  <c r="N182" i="35" s="1"/>
  <c r="M212" i="35"/>
  <c r="M211" i="35" s="1"/>
  <c r="C230" i="35"/>
  <c r="C234" i="35"/>
  <c r="H240" i="35"/>
  <c r="C256" i="35"/>
  <c r="C260" i="35"/>
  <c r="O138" i="35"/>
  <c r="J76" i="35"/>
  <c r="I85" i="35"/>
  <c r="C113" i="35"/>
  <c r="C176" i="35"/>
  <c r="L199" i="35"/>
  <c r="C74" i="35"/>
  <c r="C89" i="35"/>
  <c r="C129" i="35"/>
  <c r="C169" i="35"/>
  <c r="L175" i="35"/>
  <c r="L174" i="35" s="1"/>
  <c r="M187" i="35"/>
  <c r="M182" i="35" s="1"/>
  <c r="M20" i="35"/>
  <c r="N20" i="35"/>
  <c r="C70" i="35"/>
  <c r="M76" i="35"/>
  <c r="C101" i="35"/>
  <c r="C106" i="35"/>
  <c r="L108" i="35"/>
  <c r="I114" i="35"/>
  <c r="C142" i="35"/>
  <c r="I147" i="35"/>
  <c r="C173" i="35"/>
  <c r="C222" i="35"/>
  <c r="C248" i="35"/>
  <c r="C258" i="35"/>
  <c r="L276" i="35"/>
  <c r="O276" i="35"/>
  <c r="G275" i="35"/>
  <c r="G274" i="35" s="1"/>
  <c r="G20" i="35"/>
  <c r="H275" i="35"/>
  <c r="H274" i="35" s="1"/>
  <c r="D20" i="35"/>
  <c r="F69" i="35"/>
  <c r="I126" i="35"/>
  <c r="F233" i="35"/>
  <c r="C235" i="35"/>
  <c r="C243" i="35"/>
  <c r="F241" i="35"/>
  <c r="C267" i="35"/>
  <c r="F266" i="35"/>
  <c r="G66" i="36"/>
  <c r="C32" i="35"/>
  <c r="L31" i="35"/>
  <c r="C31" i="35" s="1"/>
  <c r="E20" i="35"/>
  <c r="C78" i="35"/>
  <c r="F77" i="35"/>
  <c r="C111" i="35"/>
  <c r="K187" i="35"/>
  <c r="K182" i="35" s="1"/>
  <c r="J20" i="35"/>
  <c r="L36" i="35"/>
  <c r="C36" i="35" s="1"/>
  <c r="C42" i="35"/>
  <c r="F41" i="35"/>
  <c r="C41" i="35" s="1"/>
  <c r="C57" i="35"/>
  <c r="D76" i="35"/>
  <c r="C109" i="35"/>
  <c r="C140" i="35"/>
  <c r="I138" i="35"/>
  <c r="J160" i="35"/>
  <c r="C254" i="35"/>
  <c r="O253" i="35"/>
  <c r="O252" i="35" s="1"/>
  <c r="L275" i="35"/>
  <c r="L27" i="35"/>
  <c r="C93" i="35"/>
  <c r="F91" i="35"/>
  <c r="O99" i="35"/>
  <c r="C128" i="35"/>
  <c r="C159" i="35"/>
  <c r="I178" i="35"/>
  <c r="C178" i="35" s="1"/>
  <c r="C179" i="35"/>
  <c r="C185" i="35"/>
  <c r="C255" i="35"/>
  <c r="E93" i="36"/>
  <c r="G94" i="36"/>
  <c r="G93" i="36" s="1"/>
  <c r="C84" i="35"/>
  <c r="D120" i="35"/>
  <c r="C220" i="35"/>
  <c r="F219" i="35"/>
  <c r="F257" i="35"/>
  <c r="C22" i="35"/>
  <c r="I58" i="35"/>
  <c r="I54" i="35" s="1"/>
  <c r="I134" i="35"/>
  <c r="I269" i="35"/>
  <c r="C209" i="35"/>
  <c r="F208" i="35"/>
  <c r="C208" i="35" s="1"/>
  <c r="C215" i="35"/>
  <c r="F214" i="35"/>
  <c r="C59" i="35"/>
  <c r="F58" i="35"/>
  <c r="O108" i="35"/>
  <c r="C154" i="35"/>
  <c r="O153" i="35"/>
  <c r="O152" i="35" s="1"/>
  <c r="I219" i="35"/>
  <c r="I227" i="35"/>
  <c r="C68" i="35"/>
  <c r="C155" i="35"/>
  <c r="F153" i="35"/>
  <c r="C172" i="35"/>
  <c r="O171" i="35"/>
  <c r="J252" i="35"/>
  <c r="F269" i="35"/>
  <c r="C278" i="35"/>
  <c r="F21" i="35"/>
  <c r="F55" i="35"/>
  <c r="C116" i="35"/>
  <c r="F114" i="35"/>
  <c r="C164" i="35"/>
  <c r="C167" i="35"/>
  <c r="F166" i="35"/>
  <c r="O216" i="35"/>
  <c r="E187" i="35"/>
  <c r="E182" i="35" s="1"/>
  <c r="F121" i="35"/>
  <c r="L227" i="35"/>
  <c r="N240" i="35"/>
  <c r="O245" i="35"/>
  <c r="L85" i="35"/>
  <c r="L188" i="35"/>
  <c r="L58" i="35"/>
  <c r="L54" i="35" s="1"/>
  <c r="C62" i="35"/>
  <c r="H83" i="35"/>
  <c r="O85" i="35"/>
  <c r="I91" i="35"/>
  <c r="C100" i="35"/>
  <c r="F99" i="35"/>
  <c r="C141" i="35"/>
  <c r="O175" i="35"/>
  <c r="O174" i="35" s="1"/>
  <c r="L216" i="35"/>
  <c r="C217" i="35"/>
  <c r="C229" i="35"/>
  <c r="E13" i="36"/>
  <c r="C87" i="35"/>
  <c r="C97" i="35"/>
  <c r="H120" i="35"/>
  <c r="C130" i="35"/>
  <c r="L134" i="35"/>
  <c r="E161" i="35"/>
  <c r="E160" i="35" s="1"/>
  <c r="C177" i="35"/>
  <c r="C184" i="35"/>
  <c r="C195" i="35"/>
  <c r="N212" i="35"/>
  <c r="L233" i="35"/>
  <c r="L232" i="35" s="1"/>
  <c r="C237" i="35"/>
  <c r="C277" i="35"/>
  <c r="F276" i="35"/>
  <c r="G14" i="36"/>
  <c r="G13" i="36" s="1"/>
  <c r="C46" i="35"/>
  <c r="O45" i="35"/>
  <c r="O20" i="35" s="1"/>
  <c r="C60" i="35"/>
  <c r="C65" i="35"/>
  <c r="C82" i="35"/>
  <c r="J83" i="35"/>
  <c r="C95" i="35"/>
  <c r="C103" i="35"/>
  <c r="C139" i="35"/>
  <c r="C146" i="35"/>
  <c r="I175" i="35"/>
  <c r="L183" i="35"/>
  <c r="C190" i="35"/>
  <c r="O188" i="35"/>
  <c r="O233" i="35"/>
  <c r="O232" i="35" s="1"/>
  <c r="I241" i="35"/>
  <c r="C270" i="35"/>
  <c r="G52" i="36"/>
  <c r="L166" i="35"/>
  <c r="C198" i="35"/>
  <c r="H212" i="35"/>
  <c r="C231" i="35"/>
  <c r="C238" i="35"/>
  <c r="C102" i="35"/>
  <c r="C107" i="35"/>
  <c r="C236" i="35"/>
  <c r="I257" i="35"/>
  <c r="I253" i="35" s="1"/>
  <c r="C283" i="35"/>
  <c r="E32" i="36"/>
  <c r="G34" i="36"/>
  <c r="G32" i="36" s="1"/>
  <c r="D174" i="35"/>
  <c r="C196" i="35"/>
  <c r="C63" i="35"/>
  <c r="C79" i="35"/>
  <c r="G120" i="35"/>
  <c r="C127" i="35"/>
  <c r="F126" i="35"/>
  <c r="C168" i="35"/>
  <c r="C180" i="35"/>
  <c r="C189" i="35"/>
  <c r="F188" i="35"/>
  <c r="C239" i="35"/>
  <c r="C281" i="35"/>
  <c r="F138" i="35"/>
  <c r="L161" i="35" l="1"/>
  <c r="L160" i="35" s="1"/>
  <c r="H211" i="35"/>
  <c r="L53" i="35"/>
  <c r="I161" i="35"/>
  <c r="I212" i="35"/>
  <c r="I76" i="35"/>
  <c r="M75" i="35"/>
  <c r="M272" i="35" s="1"/>
  <c r="K211" i="35"/>
  <c r="K272" i="35" s="1"/>
  <c r="C108" i="35"/>
  <c r="O76" i="35"/>
  <c r="G75" i="35"/>
  <c r="G52" i="35" s="1"/>
  <c r="G51" i="35" s="1"/>
  <c r="G273" i="35" s="1"/>
  <c r="E75" i="35"/>
  <c r="E211" i="35"/>
  <c r="E181" i="35" s="1"/>
  <c r="C216" i="35"/>
  <c r="L187" i="35"/>
  <c r="L182" i="35" s="1"/>
  <c r="C131" i="35"/>
  <c r="I174" i="35"/>
  <c r="C174" i="35" s="1"/>
  <c r="N75" i="35"/>
  <c r="N52" i="35" s="1"/>
  <c r="D181" i="35"/>
  <c r="O240" i="35"/>
  <c r="C80" i="35"/>
  <c r="L240" i="35"/>
  <c r="O54" i="35"/>
  <c r="O53" i="35" s="1"/>
  <c r="J211" i="35"/>
  <c r="J181" i="35" s="1"/>
  <c r="O187" i="35"/>
  <c r="O182" i="35" s="1"/>
  <c r="O212" i="35"/>
  <c r="I53" i="35"/>
  <c r="C183" i="35"/>
  <c r="K75" i="35"/>
  <c r="K52" i="35" s="1"/>
  <c r="G181" i="35"/>
  <c r="D75" i="35"/>
  <c r="D272" i="35" s="1"/>
  <c r="E52" i="35"/>
  <c r="C276" i="35"/>
  <c r="L274" i="35"/>
  <c r="C257" i="35"/>
  <c r="O161" i="35"/>
  <c r="O160" i="35" s="1"/>
  <c r="I187" i="35"/>
  <c r="I182" i="35" s="1"/>
  <c r="I240" i="35"/>
  <c r="I211" i="35" s="1"/>
  <c r="I83" i="35"/>
  <c r="L76" i="35"/>
  <c r="O120" i="35"/>
  <c r="N211" i="35"/>
  <c r="H75" i="35"/>
  <c r="H52" i="35" s="1"/>
  <c r="C85" i="35"/>
  <c r="O274" i="35"/>
  <c r="M181" i="35"/>
  <c r="I160" i="35"/>
  <c r="H181" i="35"/>
  <c r="I252" i="35"/>
  <c r="C199" i="35"/>
  <c r="I120" i="35"/>
  <c r="I75" i="35" s="1"/>
  <c r="C138" i="35"/>
  <c r="L120" i="35"/>
  <c r="C147" i="35"/>
  <c r="L83" i="35"/>
  <c r="C219" i="35"/>
  <c r="C171" i="35"/>
  <c r="J75" i="35"/>
  <c r="J52" i="35" s="1"/>
  <c r="O83" i="35"/>
  <c r="C114" i="35"/>
  <c r="C162" i="35"/>
  <c r="C58" i="35"/>
  <c r="C91" i="35"/>
  <c r="F83" i="35"/>
  <c r="C69" i="35"/>
  <c r="F67" i="35"/>
  <c r="C67" i="35" s="1"/>
  <c r="C55" i="35"/>
  <c r="F54" i="35"/>
  <c r="C126" i="35"/>
  <c r="O211" i="35"/>
  <c r="F20" i="35"/>
  <c r="C21" i="35"/>
  <c r="F275" i="35"/>
  <c r="F265" i="35"/>
  <c r="C265" i="35" s="1"/>
  <c r="C266" i="35"/>
  <c r="C175" i="35"/>
  <c r="C214" i="35"/>
  <c r="F212" i="35"/>
  <c r="C134" i="35"/>
  <c r="C27" i="35"/>
  <c r="L26" i="35"/>
  <c r="C121" i="35"/>
  <c r="F120" i="35"/>
  <c r="C153" i="35"/>
  <c r="F152" i="35"/>
  <c r="C152" i="35" s="1"/>
  <c r="C99" i="35"/>
  <c r="L212" i="35"/>
  <c r="E12" i="36"/>
  <c r="C269" i="35"/>
  <c r="C227" i="35"/>
  <c r="F76" i="35"/>
  <c r="C77" i="35"/>
  <c r="C241" i="35"/>
  <c r="F240" i="35"/>
  <c r="C45" i="35"/>
  <c r="C166" i="35"/>
  <c r="F161" i="35"/>
  <c r="C188" i="35"/>
  <c r="F187" i="35"/>
  <c r="C245" i="35"/>
  <c r="G12" i="36"/>
  <c r="I275" i="35"/>
  <c r="I274" i="35" s="1"/>
  <c r="C233" i="35"/>
  <c r="F232" i="35"/>
  <c r="C232" i="35" s="1"/>
  <c r="F253" i="35"/>
  <c r="K181" i="35" l="1"/>
  <c r="K51" i="35"/>
  <c r="K50" i="35" s="1"/>
  <c r="G272" i="35"/>
  <c r="N272" i="35"/>
  <c r="E272" i="35"/>
  <c r="M52" i="35"/>
  <c r="M51" i="35" s="1"/>
  <c r="M50" i="35" s="1"/>
  <c r="E51" i="35"/>
  <c r="E273" i="35" s="1"/>
  <c r="I52" i="35"/>
  <c r="L211" i="35"/>
  <c r="L181" i="35" s="1"/>
  <c r="D52" i="35"/>
  <c r="D51" i="35" s="1"/>
  <c r="N181" i="35"/>
  <c r="N51" i="35" s="1"/>
  <c r="N50" i="35" s="1"/>
  <c r="O75" i="35"/>
  <c r="O52" i="35" s="1"/>
  <c r="O51" i="35" s="1"/>
  <c r="O50" i="35" s="1"/>
  <c r="C240" i="35"/>
  <c r="O181" i="35"/>
  <c r="H51" i="35"/>
  <c r="H273" i="35" s="1"/>
  <c r="J51" i="35"/>
  <c r="J50" i="35" s="1"/>
  <c r="K273" i="35"/>
  <c r="J272" i="35"/>
  <c r="H272" i="35"/>
  <c r="I272" i="35"/>
  <c r="C83" i="35"/>
  <c r="G50" i="35"/>
  <c r="L75" i="35"/>
  <c r="L52" i="35" s="1"/>
  <c r="C120" i="35"/>
  <c r="I181" i="35"/>
  <c r="F53" i="35"/>
  <c r="C54" i="35"/>
  <c r="C275" i="35"/>
  <c r="F274" i="35"/>
  <c r="C274" i="35" s="1"/>
  <c r="C26" i="35"/>
  <c r="L20" i="35"/>
  <c r="C20" i="35" s="1"/>
  <c r="C187" i="35"/>
  <c r="F182" i="35"/>
  <c r="C161" i="35"/>
  <c r="F160" i="35"/>
  <c r="C160" i="35" s="1"/>
  <c r="C212" i="35"/>
  <c r="F211" i="35"/>
  <c r="C253" i="35"/>
  <c r="F252" i="35"/>
  <c r="F75" i="35"/>
  <c r="C76" i="35"/>
  <c r="C211" i="35" l="1"/>
  <c r="I51" i="35"/>
  <c r="I50" i="35" s="1"/>
  <c r="E50" i="35"/>
  <c r="O272" i="35"/>
  <c r="M273" i="35"/>
  <c r="D273" i="35"/>
  <c r="D50" i="35"/>
  <c r="N273" i="35"/>
  <c r="J273" i="35"/>
  <c r="H50" i="35"/>
  <c r="L272" i="35"/>
  <c r="C75" i="35"/>
  <c r="O273" i="35"/>
  <c r="L51" i="35"/>
  <c r="C182" i="35"/>
  <c r="F181" i="35"/>
  <c r="C181" i="35" s="1"/>
  <c r="C252" i="35"/>
  <c r="F272" i="35"/>
  <c r="C53" i="35"/>
  <c r="F52" i="35"/>
  <c r="I273" i="35" l="1"/>
  <c r="C272" i="35"/>
  <c r="L50" i="35"/>
  <c r="L273" i="35"/>
  <c r="C52" i="35"/>
  <c r="F51" i="35"/>
  <c r="F273" i="35" l="1"/>
  <c r="C273" i="35" s="1"/>
  <c r="C51" i="35"/>
  <c r="F50" i="35"/>
  <c r="C50" i="35" s="1"/>
  <c r="O284" i="34" l="1"/>
  <c r="L284" i="34"/>
  <c r="I284" i="34"/>
  <c r="F284" i="34"/>
  <c r="O283" i="34"/>
  <c r="L283" i="34"/>
  <c r="I283" i="34"/>
  <c r="F283" i="34"/>
  <c r="O282" i="34"/>
  <c r="L282" i="34"/>
  <c r="I282" i="34"/>
  <c r="F282" i="34"/>
  <c r="O281" i="34"/>
  <c r="L281" i="34"/>
  <c r="I281" i="34"/>
  <c r="F281" i="34"/>
  <c r="O280" i="34"/>
  <c r="L280" i="34"/>
  <c r="I280" i="34"/>
  <c r="F280" i="34"/>
  <c r="O279" i="34"/>
  <c r="L279" i="34"/>
  <c r="I279" i="34"/>
  <c r="F279" i="34"/>
  <c r="C279" i="34" s="1"/>
  <c r="O278" i="34"/>
  <c r="L278" i="34"/>
  <c r="I278" i="34"/>
  <c r="F278" i="34"/>
  <c r="O277" i="34"/>
  <c r="L277" i="34"/>
  <c r="I277" i="34"/>
  <c r="F277" i="34"/>
  <c r="C277" i="34" s="1"/>
  <c r="N276" i="34"/>
  <c r="M276" i="34"/>
  <c r="K276" i="34"/>
  <c r="J276" i="34"/>
  <c r="H276" i="34"/>
  <c r="G276" i="34"/>
  <c r="E276" i="34"/>
  <c r="D276" i="34"/>
  <c r="O271" i="34"/>
  <c r="L271" i="34"/>
  <c r="I271" i="34"/>
  <c r="F271" i="34"/>
  <c r="O270" i="34"/>
  <c r="L270" i="34"/>
  <c r="I270" i="34"/>
  <c r="F270" i="34"/>
  <c r="N269" i="34"/>
  <c r="M269" i="34"/>
  <c r="K269" i="34"/>
  <c r="J269" i="34"/>
  <c r="H269" i="34"/>
  <c r="G269" i="34"/>
  <c r="E269" i="34"/>
  <c r="D269" i="34"/>
  <c r="O268" i="34"/>
  <c r="O267" i="34" s="1"/>
  <c r="O266" i="34" s="1"/>
  <c r="L268" i="34"/>
  <c r="L267" i="34" s="1"/>
  <c r="L266" i="34" s="1"/>
  <c r="L265" i="34" s="1"/>
  <c r="I268" i="34"/>
  <c r="F268" i="34"/>
  <c r="F267" i="34" s="1"/>
  <c r="N267" i="34"/>
  <c r="N266" i="34" s="1"/>
  <c r="N265" i="34" s="1"/>
  <c r="M267" i="34"/>
  <c r="M266" i="34" s="1"/>
  <c r="M265" i="34" s="1"/>
  <c r="K267" i="34"/>
  <c r="K266" i="34" s="1"/>
  <c r="K265" i="34" s="1"/>
  <c r="J267" i="34"/>
  <c r="J266" i="34" s="1"/>
  <c r="J265" i="34" s="1"/>
  <c r="H267" i="34"/>
  <c r="H266" i="34" s="1"/>
  <c r="H265" i="34" s="1"/>
  <c r="G267" i="34"/>
  <c r="G266" i="34" s="1"/>
  <c r="G265" i="34" s="1"/>
  <c r="E267" i="34"/>
  <c r="E266" i="34" s="1"/>
  <c r="E265" i="34" s="1"/>
  <c r="D267" i="34"/>
  <c r="D266" i="34" s="1"/>
  <c r="D265" i="34" s="1"/>
  <c r="O265" i="34"/>
  <c r="O264" i="34"/>
  <c r="O263" i="34" s="1"/>
  <c r="L264" i="34"/>
  <c r="I264" i="34"/>
  <c r="I263" i="34" s="1"/>
  <c r="F264" i="34"/>
  <c r="F263" i="34" s="1"/>
  <c r="N263" i="34"/>
  <c r="M263" i="34"/>
  <c r="K263" i="34"/>
  <c r="J263" i="34"/>
  <c r="H263" i="34"/>
  <c r="G263" i="34"/>
  <c r="E263" i="34"/>
  <c r="D263" i="34"/>
  <c r="O262" i="34"/>
  <c r="L262" i="34"/>
  <c r="I262" i="34"/>
  <c r="F262" i="34"/>
  <c r="O261" i="34"/>
  <c r="L261" i="34"/>
  <c r="I261" i="34"/>
  <c r="F261" i="34"/>
  <c r="O260" i="34"/>
  <c r="L260" i="34"/>
  <c r="I260" i="34"/>
  <c r="F260" i="34"/>
  <c r="O259" i="34"/>
  <c r="L259" i="34"/>
  <c r="I259" i="34"/>
  <c r="F259" i="34"/>
  <c r="O258" i="34"/>
  <c r="L258" i="34"/>
  <c r="I258" i="34"/>
  <c r="F258" i="34"/>
  <c r="N257" i="34"/>
  <c r="N253" i="34" s="1"/>
  <c r="M257" i="34"/>
  <c r="M253" i="34" s="1"/>
  <c r="K257" i="34"/>
  <c r="K253" i="34" s="1"/>
  <c r="J257" i="34"/>
  <c r="J253" i="34" s="1"/>
  <c r="H257" i="34"/>
  <c r="H253" i="34" s="1"/>
  <c r="G257" i="34"/>
  <c r="G253" i="34" s="1"/>
  <c r="E257" i="34"/>
  <c r="E253" i="34" s="1"/>
  <c r="D257" i="34"/>
  <c r="D253" i="34" s="1"/>
  <c r="O256" i="34"/>
  <c r="L256" i="34"/>
  <c r="I256" i="34"/>
  <c r="F256" i="34"/>
  <c r="O255" i="34"/>
  <c r="L255" i="34"/>
  <c r="I255" i="34"/>
  <c r="F255" i="34"/>
  <c r="O254" i="34"/>
  <c r="L254" i="34"/>
  <c r="I254" i="34"/>
  <c r="F254" i="34"/>
  <c r="O251" i="34"/>
  <c r="O250" i="34" s="1"/>
  <c r="L251" i="34"/>
  <c r="L250" i="34" s="1"/>
  <c r="I251" i="34"/>
  <c r="F251" i="34"/>
  <c r="N250" i="34"/>
  <c r="M250" i="34"/>
  <c r="K250" i="34"/>
  <c r="J250" i="34"/>
  <c r="H250" i="34"/>
  <c r="G250" i="34"/>
  <c r="F250" i="34"/>
  <c r="E250" i="34"/>
  <c r="D250" i="34"/>
  <c r="O249" i="34"/>
  <c r="L249" i="34"/>
  <c r="I249" i="34"/>
  <c r="F249" i="34"/>
  <c r="O248" i="34"/>
  <c r="L248" i="34"/>
  <c r="I248" i="34"/>
  <c r="F248" i="34"/>
  <c r="O247" i="34"/>
  <c r="L247" i="34"/>
  <c r="I247" i="34"/>
  <c r="F247" i="34"/>
  <c r="O246" i="34"/>
  <c r="L246" i="34"/>
  <c r="I246" i="34"/>
  <c r="F246" i="34"/>
  <c r="N245" i="34"/>
  <c r="M245" i="34"/>
  <c r="K245" i="34"/>
  <c r="J245" i="34"/>
  <c r="H245" i="34"/>
  <c r="G245" i="34"/>
  <c r="E245" i="34"/>
  <c r="D245" i="34"/>
  <c r="O244" i="34"/>
  <c r="L244" i="34"/>
  <c r="I244" i="34"/>
  <c r="F244" i="34"/>
  <c r="O243" i="34"/>
  <c r="L243" i="34"/>
  <c r="I243" i="34"/>
  <c r="F243" i="34"/>
  <c r="O242" i="34"/>
  <c r="L242" i="34"/>
  <c r="I242" i="34"/>
  <c r="F242" i="34"/>
  <c r="N241" i="34"/>
  <c r="N240" i="34" s="1"/>
  <c r="M241" i="34"/>
  <c r="M240" i="34" s="1"/>
  <c r="K241" i="34"/>
  <c r="K240" i="34" s="1"/>
  <c r="J241" i="34"/>
  <c r="H241" i="34"/>
  <c r="G241" i="34"/>
  <c r="G240" i="34" s="1"/>
  <c r="E241" i="34"/>
  <c r="D241" i="34"/>
  <c r="D240" i="34" s="1"/>
  <c r="E240" i="34"/>
  <c r="O239" i="34"/>
  <c r="L239" i="34"/>
  <c r="I239" i="34"/>
  <c r="F239" i="34"/>
  <c r="O238" i="34"/>
  <c r="L238" i="34"/>
  <c r="I238" i="34"/>
  <c r="F238" i="34"/>
  <c r="O237" i="34"/>
  <c r="L237" i="34"/>
  <c r="I237" i="34"/>
  <c r="F237" i="34"/>
  <c r="O236" i="34"/>
  <c r="L236" i="34"/>
  <c r="I236" i="34"/>
  <c r="F236" i="34"/>
  <c r="O235" i="34"/>
  <c r="L235" i="34"/>
  <c r="I235" i="34"/>
  <c r="F235" i="34"/>
  <c r="O234" i="34"/>
  <c r="L234" i="34"/>
  <c r="I234" i="34"/>
  <c r="F234" i="34"/>
  <c r="N233" i="34"/>
  <c r="N232" i="34" s="1"/>
  <c r="M233" i="34"/>
  <c r="M232" i="34" s="1"/>
  <c r="K233" i="34"/>
  <c r="K232" i="34" s="1"/>
  <c r="J233" i="34"/>
  <c r="J232" i="34" s="1"/>
  <c r="H233" i="34"/>
  <c r="H232" i="34" s="1"/>
  <c r="G233" i="34"/>
  <c r="G232" i="34" s="1"/>
  <c r="E233" i="34"/>
  <c r="E232" i="34" s="1"/>
  <c r="D233" i="34"/>
  <c r="D232" i="34" s="1"/>
  <c r="O231" i="34"/>
  <c r="L231" i="34"/>
  <c r="I231" i="34"/>
  <c r="F231" i="34"/>
  <c r="O230" i="34"/>
  <c r="L230" i="34"/>
  <c r="I230" i="34"/>
  <c r="F230" i="34"/>
  <c r="O229" i="34"/>
  <c r="L229" i="34"/>
  <c r="I229" i="34"/>
  <c r="F229" i="34"/>
  <c r="O228" i="34"/>
  <c r="L228" i="34"/>
  <c r="I228" i="34"/>
  <c r="F228" i="34"/>
  <c r="N227" i="34"/>
  <c r="M227" i="34"/>
  <c r="K227" i="34"/>
  <c r="J227" i="34"/>
  <c r="H227" i="34"/>
  <c r="G227" i="34"/>
  <c r="E227" i="34"/>
  <c r="D227" i="34"/>
  <c r="O226" i="34"/>
  <c r="L226" i="34"/>
  <c r="I226" i="34"/>
  <c r="F226" i="34"/>
  <c r="O225" i="34"/>
  <c r="L225" i="34"/>
  <c r="I225" i="34"/>
  <c r="F225" i="34"/>
  <c r="O224" i="34"/>
  <c r="L224" i="34"/>
  <c r="I224" i="34"/>
  <c r="F224" i="34"/>
  <c r="O223" i="34"/>
  <c r="L223" i="34"/>
  <c r="I223" i="34"/>
  <c r="F223" i="34"/>
  <c r="O222" i="34"/>
  <c r="L222" i="34"/>
  <c r="I222" i="34"/>
  <c r="F222" i="34"/>
  <c r="O221" i="34"/>
  <c r="L221" i="34"/>
  <c r="I221" i="34"/>
  <c r="F221" i="34"/>
  <c r="O220" i="34"/>
  <c r="L220" i="34"/>
  <c r="I220" i="34"/>
  <c r="F220" i="34"/>
  <c r="N219" i="34"/>
  <c r="M219" i="34"/>
  <c r="K219" i="34"/>
  <c r="J219" i="34"/>
  <c r="H219" i="34"/>
  <c r="G219" i="34"/>
  <c r="E219" i="34"/>
  <c r="D219" i="34"/>
  <c r="O218" i="34"/>
  <c r="L218" i="34"/>
  <c r="I218" i="34"/>
  <c r="F218" i="34"/>
  <c r="O217" i="34"/>
  <c r="L217" i="34"/>
  <c r="I217" i="34"/>
  <c r="I216" i="34" s="1"/>
  <c r="F217" i="34"/>
  <c r="N216" i="34"/>
  <c r="M216" i="34"/>
  <c r="K216" i="34"/>
  <c r="J216" i="34"/>
  <c r="H216" i="34"/>
  <c r="G216" i="34"/>
  <c r="E216" i="34"/>
  <c r="D216" i="34"/>
  <c r="O215" i="34"/>
  <c r="O214" i="34" s="1"/>
  <c r="L215" i="34"/>
  <c r="L214" i="34" s="1"/>
  <c r="I215" i="34"/>
  <c r="I214" i="34" s="1"/>
  <c r="F215" i="34"/>
  <c r="N214" i="34"/>
  <c r="M214" i="34"/>
  <c r="K214" i="34"/>
  <c r="J214" i="34"/>
  <c r="H214" i="34"/>
  <c r="G214" i="34"/>
  <c r="E214" i="34"/>
  <c r="D214" i="34"/>
  <c r="O213" i="34"/>
  <c r="L213" i="34"/>
  <c r="I213" i="34"/>
  <c r="F213" i="34"/>
  <c r="O210" i="34"/>
  <c r="L210" i="34"/>
  <c r="I210" i="34"/>
  <c r="F210" i="34"/>
  <c r="O209" i="34"/>
  <c r="O208" i="34" s="1"/>
  <c r="L209" i="34"/>
  <c r="I209" i="34"/>
  <c r="I208" i="34" s="1"/>
  <c r="F209" i="34"/>
  <c r="F208" i="34" s="1"/>
  <c r="N208" i="34"/>
  <c r="M208" i="34"/>
  <c r="K208" i="34"/>
  <c r="J208" i="34"/>
  <c r="H208" i="34"/>
  <c r="G208" i="34"/>
  <c r="E208" i="34"/>
  <c r="D208" i="34"/>
  <c r="O207" i="34"/>
  <c r="L207" i="34"/>
  <c r="I207" i="34"/>
  <c r="F207" i="34"/>
  <c r="O206" i="34"/>
  <c r="L206" i="34"/>
  <c r="I206" i="34"/>
  <c r="F206" i="34"/>
  <c r="O205" i="34"/>
  <c r="L205" i="34"/>
  <c r="I205" i="34"/>
  <c r="F205" i="34"/>
  <c r="O204" i="34"/>
  <c r="L204" i="34"/>
  <c r="I204" i="34"/>
  <c r="F204" i="34"/>
  <c r="O203" i="34"/>
  <c r="L203" i="34"/>
  <c r="I203" i="34"/>
  <c r="F203" i="34"/>
  <c r="O202" i="34"/>
  <c r="L202" i="34"/>
  <c r="I202" i="34"/>
  <c r="F202" i="34"/>
  <c r="O201" i="34"/>
  <c r="L201" i="34"/>
  <c r="I201" i="34"/>
  <c r="F201" i="34"/>
  <c r="O200" i="34"/>
  <c r="L200" i="34"/>
  <c r="I200" i="34"/>
  <c r="F200" i="34"/>
  <c r="N199" i="34"/>
  <c r="M199" i="34"/>
  <c r="K199" i="34"/>
  <c r="J199" i="34"/>
  <c r="H199" i="34"/>
  <c r="G199" i="34"/>
  <c r="E199" i="34"/>
  <c r="D199" i="34"/>
  <c r="O198" i="34"/>
  <c r="L198" i="34"/>
  <c r="I198" i="34"/>
  <c r="F198" i="34"/>
  <c r="O197" i="34"/>
  <c r="L197" i="34"/>
  <c r="I197" i="34"/>
  <c r="F197" i="34"/>
  <c r="O196" i="34"/>
  <c r="L196" i="34"/>
  <c r="I196" i="34"/>
  <c r="F196" i="34"/>
  <c r="O195" i="34"/>
  <c r="L195" i="34"/>
  <c r="I195" i="34"/>
  <c r="F195" i="34"/>
  <c r="O194" i="34"/>
  <c r="L194" i="34"/>
  <c r="I194" i="34"/>
  <c r="F194" i="34"/>
  <c r="O193" i="34"/>
  <c r="L193" i="34"/>
  <c r="I193" i="34"/>
  <c r="F193" i="34"/>
  <c r="O192" i="34"/>
  <c r="L192" i="34"/>
  <c r="I192" i="34"/>
  <c r="F192" i="34"/>
  <c r="O191" i="34"/>
  <c r="L191" i="34"/>
  <c r="I191" i="34"/>
  <c r="F191" i="34"/>
  <c r="O190" i="34"/>
  <c r="L190" i="34"/>
  <c r="I190" i="34"/>
  <c r="F190" i="34"/>
  <c r="O189" i="34"/>
  <c r="L189" i="34"/>
  <c r="I189" i="34"/>
  <c r="F189" i="34"/>
  <c r="N188" i="34"/>
  <c r="M188" i="34"/>
  <c r="K188" i="34"/>
  <c r="J188" i="34"/>
  <c r="H188" i="34"/>
  <c r="G188" i="34"/>
  <c r="E188" i="34"/>
  <c r="D188" i="34"/>
  <c r="O186" i="34"/>
  <c r="L186" i="34"/>
  <c r="I186" i="34"/>
  <c r="F186" i="34"/>
  <c r="O185" i="34"/>
  <c r="L185" i="34"/>
  <c r="I185" i="34"/>
  <c r="F185" i="34"/>
  <c r="O184" i="34"/>
  <c r="L184" i="34"/>
  <c r="I184" i="34"/>
  <c r="F184" i="34"/>
  <c r="N183" i="34"/>
  <c r="M183" i="34"/>
  <c r="K183" i="34"/>
  <c r="J183" i="34"/>
  <c r="H183" i="34"/>
  <c r="G183" i="34"/>
  <c r="E183" i="34"/>
  <c r="D183" i="34"/>
  <c r="O180" i="34"/>
  <c r="O179" i="34" s="1"/>
  <c r="O178" i="34" s="1"/>
  <c r="L180" i="34"/>
  <c r="L179" i="34" s="1"/>
  <c r="L178" i="34" s="1"/>
  <c r="I180" i="34"/>
  <c r="I179" i="34" s="1"/>
  <c r="I178" i="34" s="1"/>
  <c r="F180" i="34"/>
  <c r="N179" i="34"/>
  <c r="N178" i="34" s="1"/>
  <c r="M179" i="34"/>
  <c r="M178" i="34" s="1"/>
  <c r="K179" i="34"/>
  <c r="K178" i="34" s="1"/>
  <c r="J179" i="34"/>
  <c r="J178" i="34" s="1"/>
  <c r="H179" i="34"/>
  <c r="H178" i="34" s="1"/>
  <c r="G179" i="34"/>
  <c r="G178" i="34" s="1"/>
  <c r="E179" i="34"/>
  <c r="E178" i="34" s="1"/>
  <c r="D179" i="34"/>
  <c r="D178" i="34" s="1"/>
  <c r="O177" i="34"/>
  <c r="L177" i="34"/>
  <c r="I177" i="34"/>
  <c r="F177" i="34"/>
  <c r="O176" i="34"/>
  <c r="L176" i="34"/>
  <c r="I176" i="34"/>
  <c r="I175" i="34" s="1"/>
  <c r="F176" i="34"/>
  <c r="N175" i="34"/>
  <c r="N174" i="34" s="1"/>
  <c r="M175" i="34"/>
  <c r="K175" i="34"/>
  <c r="J175" i="34"/>
  <c r="H175" i="34"/>
  <c r="G175" i="34"/>
  <c r="E175" i="34"/>
  <c r="E174" i="34" s="1"/>
  <c r="D175" i="34"/>
  <c r="O173" i="34"/>
  <c r="L173" i="34"/>
  <c r="I173" i="34"/>
  <c r="F173" i="34"/>
  <c r="O172" i="34"/>
  <c r="L172" i="34"/>
  <c r="I172" i="34"/>
  <c r="I171" i="34" s="1"/>
  <c r="F172" i="34"/>
  <c r="F171" i="34" s="1"/>
  <c r="N171" i="34"/>
  <c r="M171" i="34"/>
  <c r="K171" i="34"/>
  <c r="J171" i="34"/>
  <c r="H171" i="34"/>
  <c r="G171" i="34"/>
  <c r="E171" i="34"/>
  <c r="D171" i="34"/>
  <c r="O170" i="34"/>
  <c r="L170" i="34"/>
  <c r="I170" i="34"/>
  <c r="F170" i="34"/>
  <c r="O169" i="34"/>
  <c r="L169" i="34"/>
  <c r="I169" i="34"/>
  <c r="F169" i="34"/>
  <c r="O168" i="34"/>
  <c r="L168" i="34"/>
  <c r="I168" i="34"/>
  <c r="F168" i="34"/>
  <c r="O167" i="34"/>
  <c r="L167" i="34"/>
  <c r="I167" i="34"/>
  <c r="F167" i="34"/>
  <c r="N166" i="34"/>
  <c r="M166" i="34"/>
  <c r="K166" i="34"/>
  <c r="J166" i="34"/>
  <c r="H166" i="34"/>
  <c r="G166" i="34"/>
  <c r="E166" i="34"/>
  <c r="D166" i="34"/>
  <c r="O165" i="34"/>
  <c r="L165" i="34"/>
  <c r="I165" i="34"/>
  <c r="F165" i="34"/>
  <c r="O164" i="34"/>
  <c r="L164" i="34"/>
  <c r="I164" i="34"/>
  <c r="F164" i="34"/>
  <c r="O163" i="34"/>
  <c r="L163" i="34"/>
  <c r="I163" i="34"/>
  <c r="F163" i="34"/>
  <c r="N162" i="34"/>
  <c r="N161" i="34" s="1"/>
  <c r="M162" i="34"/>
  <c r="M161" i="34" s="1"/>
  <c r="K162" i="34"/>
  <c r="K161" i="34" s="1"/>
  <c r="J162" i="34"/>
  <c r="J161" i="34" s="1"/>
  <c r="H162" i="34"/>
  <c r="G162" i="34"/>
  <c r="E162" i="34"/>
  <c r="D162" i="34"/>
  <c r="O159" i="34"/>
  <c r="L159" i="34"/>
  <c r="I159" i="34"/>
  <c r="F159" i="34"/>
  <c r="O158" i="34"/>
  <c r="L158" i="34"/>
  <c r="I158" i="34"/>
  <c r="F158" i="34"/>
  <c r="O157" i="34"/>
  <c r="L157" i="34"/>
  <c r="I157" i="34"/>
  <c r="F157" i="34"/>
  <c r="O156" i="34"/>
  <c r="L156" i="34"/>
  <c r="I156" i="34"/>
  <c r="F156" i="34"/>
  <c r="O155" i="34"/>
  <c r="L155" i="34"/>
  <c r="I155" i="34"/>
  <c r="F155" i="34"/>
  <c r="O154" i="34"/>
  <c r="L154" i="34"/>
  <c r="I154" i="34"/>
  <c r="F154" i="34"/>
  <c r="N153" i="34"/>
  <c r="N152" i="34" s="1"/>
  <c r="M153" i="34"/>
  <c r="M152" i="34" s="1"/>
  <c r="K153" i="34"/>
  <c r="K152" i="34" s="1"/>
  <c r="J153" i="34"/>
  <c r="J152" i="34" s="1"/>
  <c r="H153" i="34"/>
  <c r="H152" i="34" s="1"/>
  <c r="G153" i="34"/>
  <c r="G152" i="34" s="1"/>
  <c r="E153" i="34"/>
  <c r="E152" i="34" s="1"/>
  <c r="D153" i="34"/>
  <c r="D152" i="34" s="1"/>
  <c r="O151" i="34"/>
  <c r="L151" i="34"/>
  <c r="I151" i="34"/>
  <c r="F151" i="34"/>
  <c r="O150" i="34"/>
  <c r="L150" i="34"/>
  <c r="I150" i="34"/>
  <c r="F150" i="34"/>
  <c r="O149" i="34"/>
  <c r="L149" i="34"/>
  <c r="I149" i="34"/>
  <c r="F149" i="34"/>
  <c r="O148" i="34"/>
  <c r="L148" i="34"/>
  <c r="I148" i="34"/>
  <c r="F148" i="34"/>
  <c r="N147" i="34"/>
  <c r="M147" i="34"/>
  <c r="K147" i="34"/>
  <c r="J147" i="34"/>
  <c r="H147" i="34"/>
  <c r="G147" i="34"/>
  <c r="E147" i="34"/>
  <c r="D147" i="34"/>
  <c r="O146" i="34"/>
  <c r="L146" i="34"/>
  <c r="I146" i="34"/>
  <c r="F146" i="34"/>
  <c r="O145" i="34"/>
  <c r="L145" i="34"/>
  <c r="I145" i="34"/>
  <c r="F145" i="34"/>
  <c r="O144" i="34"/>
  <c r="L144" i="34"/>
  <c r="I144" i="34"/>
  <c r="F144" i="34"/>
  <c r="O143" i="34"/>
  <c r="L143" i="34"/>
  <c r="I143" i="34"/>
  <c r="F143" i="34"/>
  <c r="O142" i="34"/>
  <c r="L142" i="34"/>
  <c r="I142" i="34"/>
  <c r="F142" i="34"/>
  <c r="O141" i="34"/>
  <c r="L141" i="34"/>
  <c r="I141" i="34"/>
  <c r="F141" i="34"/>
  <c r="O140" i="34"/>
  <c r="L140" i="34"/>
  <c r="I140" i="34"/>
  <c r="F140" i="34"/>
  <c r="O139" i="34"/>
  <c r="L139" i="34"/>
  <c r="I139" i="34"/>
  <c r="F139" i="34"/>
  <c r="N138" i="34"/>
  <c r="M138" i="34"/>
  <c r="K138" i="34"/>
  <c r="J138" i="34"/>
  <c r="H138" i="34"/>
  <c r="G138" i="34"/>
  <c r="E138" i="34"/>
  <c r="D138" i="34"/>
  <c r="O137" i="34"/>
  <c r="L137" i="34"/>
  <c r="I137" i="34"/>
  <c r="F137" i="34"/>
  <c r="O136" i="34"/>
  <c r="L136" i="34"/>
  <c r="I136" i="34"/>
  <c r="F136" i="34"/>
  <c r="O135" i="34"/>
  <c r="L135" i="34"/>
  <c r="I135" i="34"/>
  <c r="F135" i="34"/>
  <c r="N134" i="34"/>
  <c r="M134" i="34"/>
  <c r="K134" i="34"/>
  <c r="J134" i="34"/>
  <c r="H134" i="34"/>
  <c r="G134" i="34"/>
  <c r="E134" i="34"/>
  <c r="D134" i="34"/>
  <c r="O133" i="34"/>
  <c r="L133" i="34"/>
  <c r="I133" i="34"/>
  <c r="F133" i="34"/>
  <c r="O132" i="34"/>
  <c r="L132" i="34"/>
  <c r="I132" i="34"/>
  <c r="F132" i="34"/>
  <c r="N131" i="34"/>
  <c r="M131" i="34"/>
  <c r="K131" i="34"/>
  <c r="J131" i="34"/>
  <c r="H131" i="34"/>
  <c r="G131" i="34"/>
  <c r="E131" i="34"/>
  <c r="D131" i="34"/>
  <c r="O130" i="34"/>
  <c r="L130" i="34"/>
  <c r="I130" i="34"/>
  <c r="F130" i="34"/>
  <c r="O129" i="34"/>
  <c r="L129" i="34"/>
  <c r="I129" i="34"/>
  <c r="F129" i="34"/>
  <c r="O128" i="34"/>
  <c r="L128" i="34"/>
  <c r="I128" i="34"/>
  <c r="F128" i="34"/>
  <c r="O127" i="34"/>
  <c r="L127" i="34"/>
  <c r="I127" i="34"/>
  <c r="F127" i="34"/>
  <c r="N126" i="34"/>
  <c r="M126" i="34"/>
  <c r="K126" i="34"/>
  <c r="J126" i="34"/>
  <c r="H126" i="34"/>
  <c r="G126" i="34"/>
  <c r="E126" i="34"/>
  <c r="D126" i="34"/>
  <c r="O125" i="34"/>
  <c r="L125" i="34"/>
  <c r="I125" i="34"/>
  <c r="F125" i="34"/>
  <c r="O124" i="34"/>
  <c r="L124" i="34"/>
  <c r="I124" i="34"/>
  <c r="F124" i="34"/>
  <c r="O123" i="34"/>
  <c r="L123" i="34"/>
  <c r="I123" i="34"/>
  <c r="F123" i="34"/>
  <c r="O122" i="34"/>
  <c r="L122" i="34"/>
  <c r="I122" i="34"/>
  <c r="F122" i="34"/>
  <c r="N121" i="34"/>
  <c r="M121" i="34"/>
  <c r="K121" i="34"/>
  <c r="J121" i="34"/>
  <c r="H121" i="34"/>
  <c r="G121" i="34"/>
  <c r="E121" i="34"/>
  <c r="D121" i="34"/>
  <c r="O119" i="34"/>
  <c r="L119" i="34"/>
  <c r="I119" i="34"/>
  <c r="F119" i="34"/>
  <c r="O118" i="34"/>
  <c r="L118" i="34"/>
  <c r="I118" i="34"/>
  <c r="F118" i="34"/>
  <c r="O117" i="34"/>
  <c r="L117" i="34"/>
  <c r="I117" i="34"/>
  <c r="F117" i="34"/>
  <c r="O116" i="34"/>
  <c r="L116" i="34"/>
  <c r="I116" i="34"/>
  <c r="F116" i="34"/>
  <c r="O115" i="34"/>
  <c r="L115" i="34"/>
  <c r="I115" i="34"/>
  <c r="F115" i="34"/>
  <c r="N114" i="34"/>
  <c r="M114" i="34"/>
  <c r="K114" i="34"/>
  <c r="J114" i="34"/>
  <c r="H114" i="34"/>
  <c r="G114" i="34"/>
  <c r="E114" i="34"/>
  <c r="D114" i="34"/>
  <c r="O113" i="34"/>
  <c r="L113" i="34"/>
  <c r="I113" i="34"/>
  <c r="F113" i="34"/>
  <c r="O112" i="34"/>
  <c r="L112" i="34"/>
  <c r="I112" i="34"/>
  <c r="F112" i="34"/>
  <c r="O111" i="34"/>
  <c r="L111" i="34"/>
  <c r="I111" i="34"/>
  <c r="F111" i="34"/>
  <c r="O110" i="34"/>
  <c r="L110" i="34"/>
  <c r="I110" i="34"/>
  <c r="F110" i="34"/>
  <c r="O109" i="34"/>
  <c r="L109" i="34"/>
  <c r="I109" i="34"/>
  <c r="F109" i="34"/>
  <c r="N108" i="34"/>
  <c r="M108" i="34"/>
  <c r="K108" i="34"/>
  <c r="J108" i="34"/>
  <c r="H108" i="34"/>
  <c r="G108" i="34"/>
  <c r="E108" i="34"/>
  <c r="D108" i="34"/>
  <c r="O107" i="34"/>
  <c r="L107" i="34"/>
  <c r="I107" i="34"/>
  <c r="F107" i="34"/>
  <c r="O106" i="34"/>
  <c r="L106" i="34"/>
  <c r="I106" i="34"/>
  <c r="F106" i="34"/>
  <c r="O105" i="34"/>
  <c r="L105" i="34"/>
  <c r="I105" i="34"/>
  <c r="F105" i="34"/>
  <c r="O104" i="34"/>
  <c r="L104" i="34"/>
  <c r="I104" i="34"/>
  <c r="F104" i="34"/>
  <c r="O103" i="34"/>
  <c r="L103" i="34"/>
  <c r="I103" i="34"/>
  <c r="F103" i="34"/>
  <c r="O102" i="34"/>
  <c r="L102" i="34"/>
  <c r="I102" i="34"/>
  <c r="F102" i="34"/>
  <c r="O101" i="34"/>
  <c r="L101" i="34"/>
  <c r="I101" i="34"/>
  <c r="F101" i="34"/>
  <c r="O100" i="34"/>
  <c r="L100" i="34"/>
  <c r="I100" i="34"/>
  <c r="F100" i="34"/>
  <c r="N99" i="34"/>
  <c r="M99" i="34"/>
  <c r="K99" i="34"/>
  <c r="J99" i="34"/>
  <c r="H99" i="34"/>
  <c r="G99" i="34"/>
  <c r="E99" i="34"/>
  <c r="D99" i="34"/>
  <c r="O98" i="34"/>
  <c r="L98" i="34"/>
  <c r="I98" i="34"/>
  <c r="F98" i="34"/>
  <c r="O97" i="34"/>
  <c r="L97" i="34"/>
  <c r="I97" i="34"/>
  <c r="F97" i="34"/>
  <c r="O96" i="34"/>
  <c r="L96" i="34"/>
  <c r="I96" i="34"/>
  <c r="F96" i="34"/>
  <c r="O95" i="34"/>
  <c r="L95" i="34"/>
  <c r="I95" i="34"/>
  <c r="F95" i="34"/>
  <c r="O94" i="34"/>
  <c r="L94" i="34"/>
  <c r="I94" i="34"/>
  <c r="F94" i="34"/>
  <c r="O93" i="34"/>
  <c r="L93" i="34"/>
  <c r="I93" i="34"/>
  <c r="F93" i="34"/>
  <c r="O92" i="34"/>
  <c r="L92" i="34"/>
  <c r="I92" i="34"/>
  <c r="F92" i="34"/>
  <c r="N91" i="34"/>
  <c r="M91" i="34"/>
  <c r="K91" i="34"/>
  <c r="J91" i="34"/>
  <c r="H91" i="34"/>
  <c r="G91" i="34"/>
  <c r="E91" i="34"/>
  <c r="D91" i="34"/>
  <c r="O90" i="34"/>
  <c r="L90" i="34"/>
  <c r="I90" i="34"/>
  <c r="F90" i="34"/>
  <c r="O89" i="34"/>
  <c r="L89" i="34"/>
  <c r="I89" i="34"/>
  <c r="F89" i="34"/>
  <c r="O88" i="34"/>
  <c r="L88" i="34"/>
  <c r="I88" i="34"/>
  <c r="F88" i="34"/>
  <c r="O87" i="34"/>
  <c r="L87" i="34"/>
  <c r="I87" i="34"/>
  <c r="F87" i="34"/>
  <c r="O86" i="34"/>
  <c r="L86" i="34"/>
  <c r="I86" i="34"/>
  <c r="F86" i="34"/>
  <c r="N85" i="34"/>
  <c r="M85" i="34"/>
  <c r="K85" i="34"/>
  <c r="J85" i="34"/>
  <c r="H85" i="34"/>
  <c r="G85" i="34"/>
  <c r="E85" i="34"/>
  <c r="D85" i="34"/>
  <c r="O84" i="34"/>
  <c r="L84" i="34"/>
  <c r="I84" i="34"/>
  <c r="F84" i="34"/>
  <c r="O82" i="34"/>
  <c r="L82" i="34"/>
  <c r="I82" i="34"/>
  <c r="F82" i="34"/>
  <c r="O81" i="34"/>
  <c r="L81" i="34"/>
  <c r="I81" i="34"/>
  <c r="F81" i="34"/>
  <c r="F80" i="34" s="1"/>
  <c r="N80" i="34"/>
  <c r="M80" i="34"/>
  <c r="K80" i="34"/>
  <c r="J80" i="34"/>
  <c r="H80" i="34"/>
  <c r="G80" i="34"/>
  <c r="E80" i="34"/>
  <c r="D80" i="34"/>
  <c r="O79" i="34"/>
  <c r="L79" i="34"/>
  <c r="I79" i="34"/>
  <c r="F79" i="34"/>
  <c r="O78" i="34"/>
  <c r="O77" i="34" s="1"/>
  <c r="L78" i="34"/>
  <c r="I78" i="34"/>
  <c r="F78" i="34"/>
  <c r="N77" i="34"/>
  <c r="M77" i="34"/>
  <c r="K77" i="34"/>
  <c r="J77" i="34"/>
  <c r="H77" i="34"/>
  <c r="G77" i="34"/>
  <c r="E77" i="34"/>
  <c r="E76" i="34" s="1"/>
  <c r="D77" i="34"/>
  <c r="O74" i="34"/>
  <c r="L74" i="34"/>
  <c r="I74" i="34"/>
  <c r="F74" i="34"/>
  <c r="O73" i="34"/>
  <c r="L73" i="34"/>
  <c r="I73" i="34"/>
  <c r="F73" i="34"/>
  <c r="O72" i="34"/>
  <c r="L72" i="34"/>
  <c r="I72" i="34"/>
  <c r="F72" i="34"/>
  <c r="O71" i="34"/>
  <c r="L71" i="34"/>
  <c r="I71" i="34"/>
  <c r="F71" i="34"/>
  <c r="O70" i="34"/>
  <c r="L70" i="34"/>
  <c r="I70" i="34"/>
  <c r="F70" i="34"/>
  <c r="N69" i="34"/>
  <c r="N67" i="34" s="1"/>
  <c r="M69" i="34"/>
  <c r="M67" i="34" s="1"/>
  <c r="K69" i="34"/>
  <c r="K67" i="34" s="1"/>
  <c r="J69" i="34"/>
  <c r="J67" i="34" s="1"/>
  <c r="H69" i="34"/>
  <c r="H67" i="34" s="1"/>
  <c r="G69" i="34"/>
  <c r="G67" i="34" s="1"/>
  <c r="E69" i="34"/>
  <c r="E67" i="34" s="1"/>
  <c r="D69" i="34"/>
  <c r="D67" i="34" s="1"/>
  <c r="O68" i="34"/>
  <c r="L68" i="34"/>
  <c r="I68" i="34"/>
  <c r="F68" i="34"/>
  <c r="O66" i="34"/>
  <c r="L66" i="34"/>
  <c r="I66" i="34"/>
  <c r="F66" i="34"/>
  <c r="O65" i="34"/>
  <c r="L65" i="34"/>
  <c r="I65" i="34"/>
  <c r="F65" i="34"/>
  <c r="O64" i="34"/>
  <c r="L64" i="34"/>
  <c r="I64" i="34"/>
  <c r="F64" i="34"/>
  <c r="O63" i="34"/>
  <c r="L63" i="34"/>
  <c r="I63" i="34"/>
  <c r="F63" i="34"/>
  <c r="O62" i="34"/>
  <c r="L62" i="34"/>
  <c r="I62" i="34"/>
  <c r="F62" i="34"/>
  <c r="O61" i="34"/>
  <c r="L61" i="34"/>
  <c r="I61" i="34"/>
  <c r="F61" i="34"/>
  <c r="O60" i="34"/>
  <c r="L60" i="34"/>
  <c r="I60" i="34"/>
  <c r="F60" i="34"/>
  <c r="O59" i="34"/>
  <c r="L59" i="34"/>
  <c r="I59" i="34"/>
  <c r="F59" i="34"/>
  <c r="N58" i="34"/>
  <c r="M58" i="34"/>
  <c r="K58" i="34"/>
  <c r="J58" i="34"/>
  <c r="H58" i="34"/>
  <c r="G58" i="34"/>
  <c r="E58" i="34"/>
  <c r="D58" i="34"/>
  <c r="O57" i="34"/>
  <c r="L57" i="34"/>
  <c r="I57" i="34"/>
  <c r="F57" i="34"/>
  <c r="O56" i="34"/>
  <c r="L56" i="34"/>
  <c r="I56" i="34"/>
  <c r="F56" i="34"/>
  <c r="N55" i="34"/>
  <c r="M55" i="34"/>
  <c r="M54" i="34" s="1"/>
  <c r="K55" i="34"/>
  <c r="J55" i="34"/>
  <c r="H55" i="34"/>
  <c r="G55" i="34"/>
  <c r="E55" i="34"/>
  <c r="D55" i="34"/>
  <c r="O47" i="34"/>
  <c r="O46" i="34"/>
  <c r="C46" i="34"/>
  <c r="N45" i="34"/>
  <c r="M45" i="34"/>
  <c r="L44" i="34"/>
  <c r="L43" i="34" s="1"/>
  <c r="I44" i="34"/>
  <c r="I43" i="34" s="1"/>
  <c r="F44" i="34"/>
  <c r="K43" i="34"/>
  <c r="J43" i="34"/>
  <c r="H43" i="34"/>
  <c r="G43" i="34"/>
  <c r="E43" i="34"/>
  <c r="D43" i="34"/>
  <c r="F42" i="34"/>
  <c r="F41" i="34" s="1"/>
  <c r="C41" i="34" s="1"/>
  <c r="E41" i="34"/>
  <c r="D41" i="34"/>
  <c r="L40" i="34"/>
  <c r="C40" i="34"/>
  <c r="L39" i="34"/>
  <c r="C39" i="34" s="1"/>
  <c r="L38" i="34"/>
  <c r="C38" i="34" s="1"/>
  <c r="L37" i="34"/>
  <c r="K36" i="34"/>
  <c r="J36" i="34"/>
  <c r="L35" i="34"/>
  <c r="C35" i="34" s="1"/>
  <c r="L34" i="34"/>
  <c r="C34" i="34" s="1"/>
  <c r="K33" i="34"/>
  <c r="J33" i="34"/>
  <c r="L32" i="34"/>
  <c r="L31" i="34" s="1"/>
  <c r="C31" i="34" s="1"/>
  <c r="K31" i="34"/>
  <c r="J31" i="34"/>
  <c r="L30" i="34"/>
  <c r="C30" i="34" s="1"/>
  <c r="L29" i="34"/>
  <c r="C29" i="34" s="1"/>
  <c r="L28" i="34"/>
  <c r="C28" i="34" s="1"/>
  <c r="K27" i="34"/>
  <c r="J27" i="34"/>
  <c r="F25" i="34"/>
  <c r="C25" i="34" s="1"/>
  <c r="I24" i="34"/>
  <c r="F24" i="34"/>
  <c r="C24" i="34" s="1"/>
  <c r="O23" i="34"/>
  <c r="L23" i="34"/>
  <c r="I23" i="34"/>
  <c r="F23" i="34"/>
  <c r="O22" i="34"/>
  <c r="L22" i="34"/>
  <c r="I22" i="34"/>
  <c r="I21" i="34" s="1"/>
  <c r="F22" i="34"/>
  <c r="N21" i="34"/>
  <c r="M21" i="34"/>
  <c r="K21" i="34"/>
  <c r="J21" i="34"/>
  <c r="H21" i="34"/>
  <c r="G21" i="34"/>
  <c r="E21" i="34"/>
  <c r="D21" i="34"/>
  <c r="O284" i="33"/>
  <c r="L284" i="33"/>
  <c r="I284" i="33"/>
  <c r="F284" i="33"/>
  <c r="O283" i="33"/>
  <c r="L283" i="33"/>
  <c r="I283" i="33"/>
  <c r="F283" i="33"/>
  <c r="O282" i="33"/>
  <c r="L282" i="33"/>
  <c r="I282" i="33"/>
  <c r="F282" i="33"/>
  <c r="O281" i="33"/>
  <c r="L281" i="33"/>
  <c r="I281" i="33"/>
  <c r="F281" i="33"/>
  <c r="O280" i="33"/>
  <c r="L280" i="33"/>
  <c r="I280" i="33"/>
  <c r="F280" i="33"/>
  <c r="O279" i="33"/>
  <c r="L279" i="33"/>
  <c r="I279" i="33"/>
  <c r="F279" i="33"/>
  <c r="O278" i="33"/>
  <c r="L278" i="33"/>
  <c r="I278" i="33"/>
  <c r="F278" i="33"/>
  <c r="O277" i="33"/>
  <c r="L277" i="33"/>
  <c r="I277" i="33"/>
  <c r="F277" i="33"/>
  <c r="N276" i="33"/>
  <c r="M276" i="33"/>
  <c r="K276" i="33"/>
  <c r="J276" i="33"/>
  <c r="H276" i="33"/>
  <c r="G276" i="33"/>
  <c r="E276" i="33"/>
  <c r="D276" i="33"/>
  <c r="O271" i="33"/>
  <c r="L271" i="33"/>
  <c r="I271" i="33"/>
  <c r="F271" i="33"/>
  <c r="O270" i="33"/>
  <c r="O269" i="33" s="1"/>
  <c r="L270" i="33"/>
  <c r="I270" i="33"/>
  <c r="F270" i="33"/>
  <c r="N269" i="33"/>
  <c r="M269" i="33"/>
  <c r="K269" i="33"/>
  <c r="J269" i="33"/>
  <c r="H269" i="33"/>
  <c r="G269" i="33"/>
  <c r="E269" i="33"/>
  <c r="D269" i="33"/>
  <c r="O268" i="33"/>
  <c r="O267" i="33" s="1"/>
  <c r="O266" i="33" s="1"/>
  <c r="O265" i="33" s="1"/>
  <c r="L268" i="33"/>
  <c r="L267" i="33" s="1"/>
  <c r="L266" i="33" s="1"/>
  <c r="L265" i="33" s="1"/>
  <c r="I268" i="33"/>
  <c r="I267" i="33" s="1"/>
  <c r="I266" i="33" s="1"/>
  <c r="I265" i="33" s="1"/>
  <c r="F268" i="33"/>
  <c r="F267" i="33" s="1"/>
  <c r="F266" i="33" s="1"/>
  <c r="F265" i="33" s="1"/>
  <c r="N267" i="33"/>
  <c r="N266" i="33" s="1"/>
  <c r="N265" i="33" s="1"/>
  <c r="M267" i="33"/>
  <c r="M266" i="33" s="1"/>
  <c r="M265" i="33" s="1"/>
  <c r="K267" i="33"/>
  <c r="K266" i="33" s="1"/>
  <c r="K265" i="33" s="1"/>
  <c r="J267" i="33"/>
  <c r="J266" i="33" s="1"/>
  <c r="J265" i="33" s="1"/>
  <c r="H267" i="33"/>
  <c r="H266" i="33" s="1"/>
  <c r="H265" i="33" s="1"/>
  <c r="G267" i="33"/>
  <c r="G266" i="33" s="1"/>
  <c r="G265" i="33" s="1"/>
  <c r="E267" i="33"/>
  <c r="E266" i="33" s="1"/>
  <c r="E265" i="33" s="1"/>
  <c r="D267" i="33"/>
  <c r="D266" i="33" s="1"/>
  <c r="D265" i="33" s="1"/>
  <c r="O264" i="33"/>
  <c r="O263" i="33" s="1"/>
  <c r="L264" i="33"/>
  <c r="I264" i="33"/>
  <c r="I263" i="33" s="1"/>
  <c r="F264" i="33"/>
  <c r="F263" i="33" s="1"/>
  <c r="N263" i="33"/>
  <c r="M263" i="33"/>
  <c r="K263" i="33"/>
  <c r="J263" i="33"/>
  <c r="H263" i="33"/>
  <c r="G263" i="33"/>
  <c r="E263" i="33"/>
  <c r="D263" i="33"/>
  <c r="O262" i="33"/>
  <c r="L262" i="33"/>
  <c r="I262" i="33"/>
  <c r="F262" i="33"/>
  <c r="O261" i="33"/>
  <c r="L261" i="33"/>
  <c r="I261" i="33"/>
  <c r="F261" i="33"/>
  <c r="O260" i="33"/>
  <c r="L260" i="33"/>
  <c r="I260" i="33"/>
  <c r="F260" i="33"/>
  <c r="O259" i="33"/>
  <c r="L259" i="33"/>
  <c r="I259" i="33"/>
  <c r="F259" i="33"/>
  <c r="O258" i="33"/>
  <c r="L258" i="33"/>
  <c r="I258" i="33"/>
  <c r="F258" i="33"/>
  <c r="N257" i="33"/>
  <c r="N253" i="33" s="1"/>
  <c r="M257" i="33"/>
  <c r="M253" i="33" s="1"/>
  <c r="K257" i="33"/>
  <c r="K253" i="33" s="1"/>
  <c r="J257" i="33"/>
  <c r="J253" i="33" s="1"/>
  <c r="J252" i="33" s="1"/>
  <c r="H257" i="33"/>
  <c r="H253" i="33" s="1"/>
  <c r="G257" i="33"/>
  <c r="G253" i="33" s="1"/>
  <c r="E257" i="33"/>
  <c r="E253" i="33" s="1"/>
  <c r="D257" i="33"/>
  <c r="D253" i="33" s="1"/>
  <c r="O256" i="33"/>
  <c r="L256" i="33"/>
  <c r="I256" i="33"/>
  <c r="F256" i="33"/>
  <c r="O255" i="33"/>
  <c r="L255" i="33"/>
  <c r="I255" i="33"/>
  <c r="F255" i="33"/>
  <c r="O254" i="33"/>
  <c r="L254" i="33"/>
  <c r="I254" i="33"/>
  <c r="F254" i="33"/>
  <c r="O251" i="33"/>
  <c r="O250" i="33" s="1"/>
  <c r="L251" i="33"/>
  <c r="L250" i="33" s="1"/>
  <c r="I251" i="33"/>
  <c r="I250" i="33" s="1"/>
  <c r="F251" i="33"/>
  <c r="N250" i="33"/>
  <c r="M250" i="33"/>
  <c r="K250" i="33"/>
  <c r="J250" i="33"/>
  <c r="H250" i="33"/>
  <c r="G250" i="33"/>
  <c r="E250" i="33"/>
  <c r="D250" i="33"/>
  <c r="O249" i="33"/>
  <c r="L249" i="33"/>
  <c r="I249" i="33"/>
  <c r="F249" i="33"/>
  <c r="O248" i="33"/>
  <c r="L248" i="33"/>
  <c r="I248" i="33"/>
  <c r="F248" i="33"/>
  <c r="O247" i="33"/>
  <c r="L247" i="33"/>
  <c r="I247" i="33"/>
  <c r="F247" i="33"/>
  <c r="O246" i="33"/>
  <c r="L246" i="33"/>
  <c r="I246" i="33"/>
  <c r="F246" i="33"/>
  <c r="N245" i="33"/>
  <c r="M245" i="33"/>
  <c r="K245" i="33"/>
  <c r="J245" i="33"/>
  <c r="H245" i="33"/>
  <c r="G245" i="33"/>
  <c r="E245" i="33"/>
  <c r="D245" i="33"/>
  <c r="O244" i="33"/>
  <c r="L244" i="33"/>
  <c r="I244" i="33"/>
  <c r="F244" i="33"/>
  <c r="O243" i="33"/>
  <c r="L243" i="33"/>
  <c r="I243" i="33"/>
  <c r="F243" i="33"/>
  <c r="O242" i="33"/>
  <c r="L242" i="33"/>
  <c r="I242" i="33"/>
  <c r="I241" i="33" s="1"/>
  <c r="F242" i="33"/>
  <c r="N241" i="33"/>
  <c r="M241" i="33"/>
  <c r="K241" i="33"/>
  <c r="K240" i="33" s="1"/>
  <c r="J241" i="33"/>
  <c r="J240" i="33" s="1"/>
  <c r="H241" i="33"/>
  <c r="G241" i="33"/>
  <c r="E241" i="33"/>
  <c r="D241" i="33"/>
  <c r="O239" i="33"/>
  <c r="L239" i="33"/>
  <c r="I239" i="33"/>
  <c r="F239" i="33"/>
  <c r="O238" i="33"/>
  <c r="L238" i="33"/>
  <c r="I238" i="33"/>
  <c r="F238" i="33"/>
  <c r="O237" i="33"/>
  <c r="L237" i="33"/>
  <c r="I237" i="33"/>
  <c r="F237" i="33"/>
  <c r="O236" i="33"/>
  <c r="L236" i="33"/>
  <c r="I236" i="33"/>
  <c r="F236" i="33"/>
  <c r="O235" i="33"/>
  <c r="L235" i="33"/>
  <c r="I235" i="33"/>
  <c r="F235" i="33"/>
  <c r="O234" i="33"/>
  <c r="L234" i="33"/>
  <c r="I234" i="33"/>
  <c r="F234" i="33"/>
  <c r="N233" i="33"/>
  <c r="N232" i="33" s="1"/>
  <c r="M233" i="33"/>
  <c r="M232" i="33" s="1"/>
  <c r="K233" i="33"/>
  <c r="K232" i="33" s="1"/>
  <c r="J233" i="33"/>
  <c r="J232" i="33" s="1"/>
  <c r="H233" i="33"/>
  <c r="H232" i="33" s="1"/>
  <c r="G233" i="33"/>
  <c r="G232" i="33" s="1"/>
  <c r="E233" i="33"/>
  <c r="E232" i="33" s="1"/>
  <c r="D233" i="33"/>
  <c r="D232" i="33" s="1"/>
  <c r="O231" i="33"/>
  <c r="L231" i="33"/>
  <c r="I231" i="33"/>
  <c r="F231" i="33"/>
  <c r="O230" i="33"/>
  <c r="L230" i="33"/>
  <c r="I230" i="33"/>
  <c r="F230" i="33"/>
  <c r="O229" i="33"/>
  <c r="L229" i="33"/>
  <c r="I229" i="33"/>
  <c r="F229" i="33"/>
  <c r="O228" i="33"/>
  <c r="L228" i="33"/>
  <c r="I228" i="33"/>
  <c r="F228" i="33"/>
  <c r="N227" i="33"/>
  <c r="M227" i="33"/>
  <c r="K227" i="33"/>
  <c r="J227" i="33"/>
  <c r="H227" i="33"/>
  <c r="G227" i="33"/>
  <c r="E227" i="33"/>
  <c r="D227" i="33"/>
  <c r="O226" i="33"/>
  <c r="L226" i="33"/>
  <c r="I226" i="33"/>
  <c r="F226" i="33"/>
  <c r="O225" i="33"/>
  <c r="L225" i="33"/>
  <c r="I225" i="33"/>
  <c r="F225" i="33"/>
  <c r="O224" i="33"/>
  <c r="L224" i="33"/>
  <c r="I224" i="33"/>
  <c r="F224" i="33"/>
  <c r="O223" i="33"/>
  <c r="L223" i="33"/>
  <c r="I223" i="33"/>
  <c r="F223" i="33"/>
  <c r="O222" i="33"/>
  <c r="L222" i="33"/>
  <c r="I222" i="33"/>
  <c r="F222" i="33"/>
  <c r="O221" i="33"/>
  <c r="L221" i="33"/>
  <c r="I221" i="33"/>
  <c r="F221" i="33"/>
  <c r="O220" i="33"/>
  <c r="L220" i="33"/>
  <c r="I220" i="33"/>
  <c r="F220" i="33"/>
  <c r="N219" i="33"/>
  <c r="M219" i="33"/>
  <c r="K219" i="33"/>
  <c r="J219" i="33"/>
  <c r="H219" i="33"/>
  <c r="G219" i="33"/>
  <c r="E219" i="33"/>
  <c r="D219" i="33"/>
  <c r="O218" i="33"/>
  <c r="L218" i="33"/>
  <c r="I218" i="33"/>
  <c r="F218" i="33"/>
  <c r="O217" i="33"/>
  <c r="L217" i="33"/>
  <c r="I217" i="33"/>
  <c r="F217" i="33"/>
  <c r="N216" i="33"/>
  <c r="M216" i="33"/>
  <c r="K216" i="33"/>
  <c r="J216" i="33"/>
  <c r="H216" i="33"/>
  <c r="G216" i="33"/>
  <c r="E216" i="33"/>
  <c r="D216" i="33"/>
  <c r="O215" i="33"/>
  <c r="O214" i="33" s="1"/>
  <c r="L215" i="33"/>
  <c r="L214" i="33" s="1"/>
  <c r="I215" i="33"/>
  <c r="I214" i="33" s="1"/>
  <c r="F215" i="33"/>
  <c r="N214" i="33"/>
  <c r="M214" i="33"/>
  <c r="K214" i="33"/>
  <c r="J214" i="33"/>
  <c r="H214" i="33"/>
  <c r="G214" i="33"/>
  <c r="E214" i="33"/>
  <c r="D214" i="33"/>
  <c r="O213" i="33"/>
  <c r="L213" i="33"/>
  <c r="I213" i="33"/>
  <c r="F213" i="33"/>
  <c r="O210" i="33"/>
  <c r="L210" i="33"/>
  <c r="I210" i="33"/>
  <c r="F210" i="33"/>
  <c r="O209" i="33"/>
  <c r="L209" i="33"/>
  <c r="L208" i="33" s="1"/>
  <c r="I209" i="33"/>
  <c r="I208" i="33" s="1"/>
  <c r="F209" i="33"/>
  <c r="F208" i="33" s="1"/>
  <c r="N208" i="33"/>
  <c r="M208" i="33"/>
  <c r="K208" i="33"/>
  <c r="J208" i="33"/>
  <c r="H208" i="33"/>
  <c r="G208" i="33"/>
  <c r="E208" i="33"/>
  <c r="D208" i="33"/>
  <c r="O207" i="33"/>
  <c r="L207" i="33"/>
  <c r="I207" i="33"/>
  <c r="F207" i="33"/>
  <c r="O206" i="33"/>
  <c r="L206" i="33"/>
  <c r="I206" i="33"/>
  <c r="F206" i="33"/>
  <c r="O205" i="33"/>
  <c r="L205" i="33"/>
  <c r="I205" i="33"/>
  <c r="F205" i="33"/>
  <c r="O204" i="33"/>
  <c r="L204" i="33"/>
  <c r="I204" i="33"/>
  <c r="F204" i="33"/>
  <c r="O203" i="33"/>
  <c r="L203" i="33"/>
  <c r="I203" i="33"/>
  <c r="F203" i="33"/>
  <c r="O202" i="33"/>
  <c r="L202" i="33"/>
  <c r="I202" i="33"/>
  <c r="F202" i="33"/>
  <c r="O201" i="33"/>
  <c r="L201" i="33"/>
  <c r="I201" i="33"/>
  <c r="F201" i="33"/>
  <c r="O200" i="33"/>
  <c r="L200" i="33"/>
  <c r="I200" i="33"/>
  <c r="F200" i="33"/>
  <c r="F199" i="33" s="1"/>
  <c r="N199" i="33"/>
  <c r="M199" i="33"/>
  <c r="K199" i="33"/>
  <c r="J199" i="33"/>
  <c r="H199" i="33"/>
  <c r="G199" i="33"/>
  <c r="E199" i="33"/>
  <c r="D199" i="33"/>
  <c r="O198" i="33"/>
  <c r="L198" i="33"/>
  <c r="I198" i="33"/>
  <c r="F198" i="33"/>
  <c r="O197" i="33"/>
  <c r="L197" i="33"/>
  <c r="I197" i="33"/>
  <c r="F197" i="33"/>
  <c r="O196" i="33"/>
  <c r="L196" i="33"/>
  <c r="I196" i="33"/>
  <c r="F196" i="33"/>
  <c r="O195" i="33"/>
  <c r="L195" i="33"/>
  <c r="I195" i="33"/>
  <c r="F195" i="33"/>
  <c r="O194" i="33"/>
  <c r="L194" i="33"/>
  <c r="I194" i="33"/>
  <c r="F194" i="33"/>
  <c r="O193" i="33"/>
  <c r="L193" i="33"/>
  <c r="I193" i="33"/>
  <c r="F193" i="33"/>
  <c r="O192" i="33"/>
  <c r="L192" i="33"/>
  <c r="I192" i="33"/>
  <c r="F192" i="33"/>
  <c r="O191" i="33"/>
  <c r="L191" i="33"/>
  <c r="I191" i="33"/>
  <c r="F191" i="33"/>
  <c r="O190" i="33"/>
  <c r="L190" i="33"/>
  <c r="I190" i="33"/>
  <c r="F190" i="33"/>
  <c r="O189" i="33"/>
  <c r="L189" i="33"/>
  <c r="I189" i="33"/>
  <c r="F189" i="33"/>
  <c r="N188" i="33"/>
  <c r="M188" i="33"/>
  <c r="K188" i="33"/>
  <c r="J188" i="33"/>
  <c r="H188" i="33"/>
  <c r="G188" i="33"/>
  <c r="E188" i="33"/>
  <c r="D188" i="33"/>
  <c r="O186" i="33"/>
  <c r="L186" i="33"/>
  <c r="I186" i="33"/>
  <c r="F186" i="33"/>
  <c r="O185" i="33"/>
  <c r="L185" i="33"/>
  <c r="I185" i="33"/>
  <c r="F185" i="33"/>
  <c r="O184" i="33"/>
  <c r="L184" i="33"/>
  <c r="I184" i="33"/>
  <c r="F184" i="33"/>
  <c r="N183" i="33"/>
  <c r="M183" i="33"/>
  <c r="K183" i="33"/>
  <c r="J183" i="33"/>
  <c r="H183" i="33"/>
  <c r="G183" i="33"/>
  <c r="E183" i="33"/>
  <c r="D183" i="33"/>
  <c r="O180" i="33"/>
  <c r="O179" i="33" s="1"/>
  <c r="L180" i="33"/>
  <c r="L179" i="33" s="1"/>
  <c r="L178" i="33" s="1"/>
  <c r="I180" i="33"/>
  <c r="I179" i="33" s="1"/>
  <c r="I178" i="33" s="1"/>
  <c r="F180" i="33"/>
  <c r="N179" i="33"/>
  <c r="N178" i="33" s="1"/>
  <c r="M179" i="33"/>
  <c r="M178" i="33" s="1"/>
  <c r="K179" i="33"/>
  <c r="K178" i="33" s="1"/>
  <c r="J179" i="33"/>
  <c r="J178" i="33" s="1"/>
  <c r="H179" i="33"/>
  <c r="H178" i="33" s="1"/>
  <c r="G179" i="33"/>
  <c r="G178" i="33" s="1"/>
  <c r="E179" i="33"/>
  <c r="E178" i="33" s="1"/>
  <c r="D179" i="33"/>
  <c r="D178" i="33" s="1"/>
  <c r="O178" i="33"/>
  <c r="O177" i="33"/>
  <c r="L177" i="33"/>
  <c r="I177" i="33"/>
  <c r="F177" i="33"/>
  <c r="O176" i="33"/>
  <c r="L176" i="33"/>
  <c r="L175" i="33" s="1"/>
  <c r="I176" i="33"/>
  <c r="I175" i="33" s="1"/>
  <c r="F176" i="33"/>
  <c r="N175" i="33"/>
  <c r="M175" i="33"/>
  <c r="K175" i="33"/>
  <c r="J175" i="33"/>
  <c r="J174" i="33" s="1"/>
  <c r="H175" i="33"/>
  <c r="G175" i="33"/>
  <c r="E175" i="33"/>
  <c r="D175" i="33"/>
  <c r="O173" i="33"/>
  <c r="L173" i="33"/>
  <c r="I173" i="33"/>
  <c r="F173" i="33"/>
  <c r="O172" i="33"/>
  <c r="L172" i="33"/>
  <c r="I172" i="33"/>
  <c r="F172" i="33"/>
  <c r="N171" i="33"/>
  <c r="M171" i="33"/>
  <c r="K171" i="33"/>
  <c r="J171" i="33"/>
  <c r="H171" i="33"/>
  <c r="G171" i="33"/>
  <c r="E171" i="33"/>
  <c r="D171" i="33"/>
  <c r="O170" i="33"/>
  <c r="L170" i="33"/>
  <c r="I170" i="33"/>
  <c r="F170" i="33"/>
  <c r="O169" i="33"/>
  <c r="L169" i="33"/>
  <c r="I169" i="33"/>
  <c r="F169" i="33"/>
  <c r="O168" i="33"/>
  <c r="L168" i="33"/>
  <c r="I168" i="33"/>
  <c r="F168" i="33"/>
  <c r="O167" i="33"/>
  <c r="L167" i="33"/>
  <c r="I167" i="33"/>
  <c r="F167" i="33"/>
  <c r="N166" i="33"/>
  <c r="M166" i="33"/>
  <c r="K166" i="33"/>
  <c r="J166" i="33"/>
  <c r="H166" i="33"/>
  <c r="G166" i="33"/>
  <c r="E166" i="33"/>
  <c r="D166" i="33"/>
  <c r="O165" i="33"/>
  <c r="L165" i="33"/>
  <c r="I165" i="33"/>
  <c r="F165" i="33"/>
  <c r="O164" i="33"/>
  <c r="L164" i="33"/>
  <c r="I164" i="33"/>
  <c r="F164" i="33"/>
  <c r="O163" i="33"/>
  <c r="L163" i="33"/>
  <c r="I163" i="33"/>
  <c r="F163" i="33"/>
  <c r="N162" i="33"/>
  <c r="M162" i="33"/>
  <c r="M161" i="33" s="1"/>
  <c r="K162" i="33"/>
  <c r="K161" i="33" s="1"/>
  <c r="J162" i="33"/>
  <c r="J161" i="33" s="1"/>
  <c r="H162" i="33"/>
  <c r="G162" i="33"/>
  <c r="E162" i="33"/>
  <c r="E161" i="33" s="1"/>
  <c r="D162" i="33"/>
  <c r="H161" i="33"/>
  <c r="O159" i="33"/>
  <c r="L159" i="33"/>
  <c r="I159" i="33"/>
  <c r="F159" i="33"/>
  <c r="O158" i="33"/>
  <c r="L158" i="33"/>
  <c r="I158" i="33"/>
  <c r="F158" i="33"/>
  <c r="O157" i="33"/>
  <c r="L157" i="33"/>
  <c r="I157" i="33"/>
  <c r="F157" i="33"/>
  <c r="O156" i="33"/>
  <c r="L156" i="33"/>
  <c r="I156" i="33"/>
  <c r="F156" i="33"/>
  <c r="O155" i="33"/>
  <c r="L155" i="33"/>
  <c r="I155" i="33"/>
  <c r="F155" i="33"/>
  <c r="O154" i="33"/>
  <c r="L154" i="33"/>
  <c r="I154" i="33"/>
  <c r="F154" i="33"/>
  <c r="N153" i="33"/>
  <c r="N152" i="33" s="1"/>
  <c r="M153" i="33"/>
  <c r="M152" i="33" s="1"/>
  <c r="K153" i="33"/>
  <c r="K152" i="33" s="1"/>
  <c r="J153" i="33"/>
  <c r="J152" i="33" s="1"/>
  <c r="H153" i="33"/>
  <c r="H152" i="33" s="1"/>
  <c r="G153" i="33"/>
  <c r="G152" i="33" s="1"/>
  <c r="E153" i="33"/>
  <c r="E152" i="33" s="1"/>
  <c r="D153" i="33"/>
  <c r="D152" i="33" s="1"/>
  <c r="O151" i="33"/>
  <c r="L151" i="33"/>
  <c r="I151" i="33"/>
  <c r="F151" i="33"/>
  <c r="O150" i="33"/>
  <c r="L150" i="33"/>
  <c r="I150" i="33"/>
  <c r="F150" i="33"/>
  <c r="O149" i="33"/>
  <c r="L149" i="33"/>
  <c r="I149" i="33"/>
  <c r="F149" i="33"/>
  <c r="O148" i="33"/>
  <c r="O147" i="33" s="1"/>
  <c r="L148" i="33"/>
  <c r="I148" i="33"/>
  <c r="I147" i="33" s="1"/>
  <c r="F148" i="33"/>
  <c r="N147" i="33"/>
  <c r="M147" i="33"/>
  <c r="K147" i="33"/>
  <c r="J147" i="33"/>
  <c r="H147" i="33"/>
  <c r="G147" i="33"/>
  <c r="E147" i="33"/>
  <c r="D147" i="33"/>
  <c r="O146" i="33"/>
  <c r="L146" i="33"/>
  <c r="I146" i="33"/>
  <c r="F146" i="33"/>
  <c r="O145" i="33"/>
  <c r="L145" i="33"/>
  <c r="I145" i="33"/>
  <c r="F145" i="33"/>
  <c r="O144" i="33"/>
  <c r="L144" i="33"/>
  <c r="I144" i="33"/>
  <c r="F144" i="33"/>
  <c r="O143" i="33"/>
  <c r="L143" i="33"/>
  <c r="I143" i="33"/>
  <c r="F143" i="33"/>
  <c r="O142" i="33"/>
  <c r="L142" i="33"/>
  <c r="I142" i="33"/>
  <c r="F142" i="33"/>
  <c r="O141" i="33"/>
  <c r="L141" i="33"/>
  <c r="I141" i="33"/>
  <c r="F141" i="33"/>
  <c r="O140" i="33"/>
  <c r="L140" i="33"/>
  <c r="I140" i="33"/>
  <c r="F140" i="33"/>
  <c r="O139" i="33"/>
  <c r="L139" i="33"/>
  <c r="I139" i="33"/>
  <c r="F139" i="33"/>
  <c r="N138" i="33"/>
  <c r="M138" i="33"/>
  <c r="K138" i="33"/>
  <c r="J138" i="33"/>
  <c r="H138" i="33"/>
  <c r="G138" i="33"/>
  <c r="E138" i="33"/>
  <c r="D138" i="33"/>
  <c r="O137" i="33"/>
  <c r="L137" i="33"/>
  <c r="I137" i="33"/>
  <c r="F137" i="33"/>
  <c r="O136" i="33"/>
  <c r="L136" i="33"/>
  <c r="I136" i="33"/>
  <c r="F136" i="33"/>
  <c r="O135" i="33"/>
  <c r="L135" i="33"/>
  <c r="I135" i="33"/>
  <c r="F135" i="33"/>
  <c r="N134" i="33"/>
  <c r="M134" i="33"/>
  <c r="K134" i="33"/>
  <c r="J134" i="33"/>
  <c r="H134" i="33"/>
  <c r="G134" i="33"/>
  <c r="E134" i="33"/>
  <c r="D134" i="33"/>
  <c r="O133" i="33"/>
  <c r="L133" i="33"/>
  <c r="I133" i="33"/>
  <c r="F133" i="33"/>
  <c r="O132" i="33"/>
  <c r="L132" i="33"/>
  <c r="I132" i="33"/>
  <c r="F132" i="33"/>
  <c r="N131" i="33"/>
  <c r="M131" i="33"/>
  <c r="K131" i="33"/>
  <c r="J131" i="33"/>
  <c r="H131" i="33"/>
  <c r="G131" i="33"/>
  <c r="E131" i="33"/>
  <c r="D131" i="33"/>
  <c r="O130" i="33"/>
  <c r="L130" i="33"/>
  <c r="I130" i="33"/>
  <c r="F130" i="33"/>
  <c r="O129" i="33"/>
  <c r="L129" i="33"/>
  <c r="I129" i="33"/>
  <c r="F129" i="33"/>
  <c r="O128" i="33"/>
  <c r="L128" i="33"/>
  <c r="I128" i="33"/>
  <c r="F128" i="33"/>
  <c r="O127" i="33"/>
  <c r="L127" i="33"/>
  <c r="I127" i="33"/>
  <c r="F127" i="33"/>
  <c r="N126" i="33"/>
  <c r="M126" i="33"/>
  <c r="K126" i="33"/>
  <c r="J126" i="33"/>
  <c r="H126" i="33"/>
  <c r="G126" i="33"/>
  <c r="E126" i="33"/>
  <c r="D126" i="33"/>
  <c r="O125" i="33"/>
  <c r="L125" i="33"/>
  <c r="I125" i="33"/>
  <c r="F125" i="33"/>
  <c r="O124" i="33"/>
  <c r="L124" i="33"/>
  <c r="I124" i="33"/>
  <c r="F124" i="33"/>
  <c r="O123" i="33"/>
  <c r="L123" i="33"/>
  <c r="I123" i="33"/>
  <c r="F123" i="33"/>
  <c r="O122" i="33"/>
  <c r="L122" i="33"/>
  <c r="I122" i="33"/>
  <c r="F122" i="33"/>
  <c r="N121" i="33"/>
  <c r="M121" i="33"/>
  <c r="K121" i="33"/>
  <c r="K120" i="33" s="1"/>
  <c r="J121" i="33"/>
  <c r="H121" i="33"/>
  <c r="G121" i="33"/>
  <c r="E121" i="33"/>
  <c r="D121" i="33"/>
  <c r="O119" i="33"/>
  <c r="L119" i="33"/>
  <c r="I119" i="33"/>
  <c r="F119" i="33"/>
  <c r="O118" i="33"/>
  <c r="L118" i="33"/>
  <c r="I118" i="33"/>
  <c r="F118" i="33"/>
  <c r="O117" i="33"/>
  <c r="L117" i="33"/>
  <c r="I117" i="33"/>
  <c r="F117" i="33"/>
  <c r="O116" i="33"/>
  <c r="L116" i="33"/>
  <c r="I116" i="33"/>
  <c r="F116" i="33"/>
  <c r="O115" i="33"/>
  <c r="L115" i="33"/>
  <c r="I115" i="33"/>
  <c r="F115" i="33"/>
  <c r="N114" i="33"/>
  <c r="M114" i="33"/>
  <c r="K114" i="33"/>
  <c r="J114" i="33"/>
  <c r="H114" i="33"/>
  <c r="G114" i="33"/>
  <c r="E114" i="33"/>
  <c r="D114" i="33"/>
  <c r="O113" i="33"/>
  <c r="L113" i="33"/>
  <c r="I113" i="33"/>
  <c r="F113" i="33"/>
  <c r="O112" i="33"/>
  <c r="L112" i="33"/>
  <c r="I112" i="33"/>
  <c r="F112" i="33"/>
  <c r="O111" i="33"/>
  <c r="L111" i="33"/>
  <c r="I111" i="33"/>
  <c r="F111" i="33"/>
  <c r="O110" i="33"/>
  <c r="L110" i="33"/>
  <c r="I110" i="33"/>
  <c r="F110" i="33"/>
  <c r="O109" i="33"/>
  <c r="L109" i="33"/>
  <c r="I109" i="33"/>
  <c r="F109" i="33"/>
  <c r="N108" i="33"/>
  <c r="M108" i="33"/>
  <c r="K108" i="33"/>
  <c r="J108" i="33"/>
  <c r="H108" i="33"/>
  <c r="G108" i="33"/>
  <c r="E108" i="33"/>
  <c r="D108" i="33"/>
  <c r="O107" i="33"/>
  <c r="L107" i="33"/>
  <c r="I107" i="33"/>
  <c r="F107" i="33"/>
  <c r="O106" i="33"/>
  <c r="L106" i="33"/>
  <c r="I106" i="33"/>
  <c r="F106" i="33"/>
  <c r="O105" i="33"/>
  <c r="L105" i="33"/>
  <c r="I105" i="33"/>
  <c r="F105" i="33"/>
  <c r="O104" i="33"/>
  <c r="L104" i="33"/>
  <c r="I104" i="33"/>
  <c r="F104" i="33"/>
  <c r="O103" i="33"/>
  <c r="L103" i="33"/>
  <c r="I103" i="33"/>
  <c r="F103" i="33"/>
  <c r="O102" i="33"/>
  <c r="L102" i="33"/>
  <c r="I102" i="33"/>
  <c r="F102" i="33"/>
  <c r="O101" i="33"/>
  <c r="L101" i="33"/>
  <c r="I101" i="33"/>
  <c r="F101" i="33"/>
  <c r="O100" i="33"/>
  <c r="L100" i="33"/>
  <c r="I100" i="33"/>
  <c r="F100" i="33"/>
  <c r="N99" i="33"/>
  <c r="M99" i="33"/>
  <c r="K99" i="33"/>
  <c r="J99" i="33"/>
  <c r="H99" i="33"/>
  <c r="G99" i="33"/>
  <c r="E99" i="33"/>
  <c r="D99" i="33"/>
  <c r="O98" i="33"/>
  <c r="L98" i="33"/>
  <c r="I98" i="33"/>
  <c r="F98" i="33"/>
  <c r="O97" i="33"/>
  <c r="L97" i="33"/>
  <c r="I97" i="33"/>
  <c r="F97" i="33"/>
  <c r="O96" i="33"/>
  <c r="L96" i="33"/>
  <c r="I96" i="33"/>
  <c r="F96" i="33"/>
  <c r="O95" i="33"/>
  <c r="L95" i="33"/>
  <c r="I95" i="33"/>
  <c r="F95" i="33"/>
  <c r="O94" i="33"/>
  <c r="L94" i="33"/>
  <c r="I94" i="33"/>
  <c r="F94" i="33"/>
  <c r="O93" i="33"/>
  <c r="L93" i="33"/>
  <c r="I93" i="33"/>
  <c r="F93" i="33"/>
  <c r="O92" i="33"/>
  <c r="L92" i="33"/>
  <c r="I92" i="33"/>
  <c r="F92" i="33"/>
  <c r="N91" i="33"/>
  <c r="M91" i="33"/>
  <c r="K91" i="33"/>
  <c r="J91" i="33"/>
  <c r="H91" i="33"/>
  <c r="G91" i="33"/>
  <c r="E91" i="33"/>
  <c r="D91" i="33"/>
  <c r="O90" i="33"/>
  <c r="L90" i="33"/>
  <c r="I90" i="33"/>
  <c r="F90" i="33"/>
  <c r="O89" i="33"/>
  <c r="L89" i="33"/>
  <c r="I89" i="33"/>
  <c r="F89" i="33"/>
  <c r="O88" i="33"/>
  <c r="L88" i="33"/>
  <c r="I88" i="33"/>
  <c r="F88" i="33"/>
  <c r="O87" i="33"/>
  <c r="L87" i="33"/>
  <c r="I87" i="33"/>
  <c r="F87" i="33"/>
  <c r="O86" i="33"/>
  <c r="L86" i="33"/>
  <c r="I86" i="33"/>
  <c r="F86" i="33"/>
  <c r="N85" i="33"/>
  <c r="M85" i="33"/>
  <c r="K85" i="33"/>
  <c r="J85" i="33"/>
  <c r="H85" i="33"/>
  <c r="G85" i="33"/>
  <c r="E85" i="33"/>
  <c r="D85" i="33"/>
  <c r="O84" i="33"/>
  <c r="L84" i="33"/>
  <c r="I84" i="33"/>
  <c r="F84" i="33"/>
  <c r="O82" i="33"/>
  <c r="L82" i="33"/>
  <c r="I82" i="33"/>
  <c r="F82" i="33"/>
  <c r="O81" i="33"/>
  <c r="O80" i="33" s="1"/>
  <c r="L81" i="33"/>
  <c r="I81" i="33"/>
  <c r="F81" i="33"/>
  <c r="N80" i="33"/>
  <c r="M80" i="33"/>
  <c r="K80" i="33"/>
  <c r="J80" i="33"/>
  <c r="H80" i="33"/>
  <c r="G80" i="33"/>
  <c r="E80" i="33"/>
  <c r="D80" i="33"/>
  <c r="O79" i="33"/>
  <c r="L79" i="33"/>
  <c r="I79" i="33"/>
  <c r="F79" i="33"/>
  <c r="O78" i="33"/>
  <c r="L78" i="33"/>
  <c r="L77" i="33" s="1"/>
  <c r="I78" i="33"/>
  <c r="I77" i="33" s="1"/>
  <c r="F78" i="33"/>
  <c r="N77" i="33"/>
  <c r="M77" i="33"/>
  <c r="K77" i="33"/>
  <c r="J77" i="33"/>
  <c r="H77" i="33"/>
  <c r="G77" i="33"/>
  <c r="E77" i="33"/>
  <c r="E76" i="33" s="1"/>
  <c r="D77" i="33"/>
  <c r="D76" i="33" s="1"/>
  <c r="O74" i="33"/>
  <c r="L74" i="33"/>
  <c r="I74" i="33"/>
  <c r="F74" i="33"/>
  <c r="O73" i="33"/>
  <c r="L73" i="33"/>
  <c r="I73" i="33"/>
  <c r="F73" i="33"/>
  <c r="O72" i="33"/>
  <c r="L72" i="33"/>
  <c r="I72" i="33"/>
  <c r="F72" i="33"/>
  <c r="O71" i="33"/>
  <c r="L71" i="33"/>
  <c r="I71" i="33"/>
  <c r="F71" i="33"/>
  <c r="O70" i="33"/>
  <c r="L70" i="33"/>
  <c r="I70" i="33"/>
  <c r="F70" i="33"/>
  <c r="N69" i="33"/>
  <c r="M69" i="33"/>
  <c r="K69" i="33"/>
  <c r="J69" i="33"/>
  <c r="J67" i="33" s="1"/>
  <c r="H69" i="33"/>
  <c r="H67" i="33" s="1"/>
  <c r="G69" i="33"/>
  <c r="G67" i="33" s="1"/>
  <c r="E69" i="33"/>
  <c r="E67" i="33" s="1"/>
  <c r="D69" i="33"/>
  <c r="D67" i="33" s="1"/>
  <c r="O68" i="33"/>
  <c r="L68" i="33"/>
  <c r="I68" i="33"/>
  <c r="F68" i="33"/>
  <c r="N67" i="33"/>
  <c r="M67" i="33"/>
  <c r="K67" i="33"/>
  <c r="O66" i="33"/>
  <c r="L66" i="33"/>
  <c r="I66" i="33"/>
  <c r="F66" i="33"/>
  <c r="O65" i="33"/>
  <c r="L65" i="33"/>
  <c r="I65" i="33"/>
  <c r="F65" i="33"/>
  <c r="O64" i="33"/>
  <c r="L64" i="33"/>
  <c r="I64" i="33"/>
  <c r="F64" i="33"/>
  <c r="O63" i="33"/>
  <c r="L63" i="33"/>
  <c r="I63" i="33"/>
  <c r="F63" i="33"/>
  <c r="O62" i="33"/>
  <c r="L62" i="33"/>
  <c r="I62" i="33"/>
  <c r="F62" i="33"/>
  <c r="O61" i="33"/>
  <c r="L61" i="33"/>
  <c r="I61" i="33"/>
  <c r="F61" i="33"/>
  <c r="O60" i="33"/>
  <c r="L60" i="33"/>
  <c r="I60" i="33"/>
  <c r="F60" i="33"/>
  <c r="O59" i="33"/>
  <c r="L59" i="33"/>
  <c r="I59" i="33"/>
  <c r="F59" i="33"/>
  <c r="N58" i="33"/>
  <c r="M58" i="33"/>
  <c r="K58" i="33"/>
  <c r="J58" i="33"/>
  <c r="H58" i="33"/>
  <c r="G58" i="33"/>
  <c r="E58" i="33"/>
  <c r="D58" i="33"/>
  <c r="O57" i="33"/>
  <c r="L57" i="33"/>
  <c r="I57" i="33"/>
  <c r="F57" i="33"/>
  <c r="O56" i="33"/>
  <c r="L56" i="33"/>
  <c r="I56" i="33"/>
  <c r="I55" i="33" s="1"/>
  <c r="F56" i="33"/>
  <c r="N55" i="33"/>
  <c r="M55" i="33"/>
  <c r="K55" i="33"/>
  <c r="J55" i="33"/>
  <c r="H55" i="33"/>
  <c r="G55" i="33"/>
  <c r="E55" i="33"/>
  <c r="D55" i="33"/>
  <c r="O47" i="33"/>
  <c r="C47" i="33" s="1"/>
  <c r="O46" i="33"/>
  <c r="N45" i="33"/>
  <c r="M45" i="33"/>
  <c r="L44" i="33"/>
  <c r="L43" i="33" s="1"/>
  <c r="I44" i="33"/>
  <c r="I43" i="33" s="1"/>
  <c r="F44" i="33"/>
  <c r="K43" i="33"/>
  <c r="J43" i="33"/>
  <c r="H43" i="33"/>
  <c r="G43" i="33"/>
  <c r="E43" i="33"/>
  <c r="D43" i="33"/>
  <c r="F42" i="33"/>
  <c r="E41" i="33"/>
  <c r="D41" i="33"/>
  <c r="L40" i="33"/>
  <c r="C40" i="33" s="1"/>
  <c r="L39" i="33"/>
  <c r="C39" i="33" s="1"/>
  <c r="L38" i="33"/>
  <c r="C38" i="33" s="1"/>
  <c r="L37" i="33"/>
  <c r="C37" i="33" s="1"/>
  <c r="K36" i="33"/>
  <c r="J36" i="33"/>
  <c r="L35" i="33"/>
  <c r="C35" i="33" s="1"/>
  <c r="L34" i="33"/>
  <c r="L33" i="33" s="1"/>
  <c r="C33" i="33" s="1"/>
  <c r="K33" i="33"/>
  <c r="J33" i="33"/>
  <c r="L32" i="33"/>
  <c r="L31" i="33" s="1"/>
  <c r="C31" i="33" s="1"/>
  <c r="C32" i="33"/>
  <c r="K31" i="33"/>
  <c r="J31" i="33"/>
  <c r="L30" i="33"/>
  <c r="C30" i="33" s="1"/>
  <c r="L29" i="33"/>
  <c r="C29" i="33" s="1"/>
  <c r="L28" i="33"/>
  <c r="K27" i="33"/>
  <c r="J27" i="33"/>
  <c r="F25" i="33"/>
  <c r="C25" i="33" s="1"/>
  <c r="I24" i="33"/>
  <c r="F24" i="33"/>
  <c r="O23" i="33"/>
  <c r="L23" i="33"/>
  <c r="I23" i="33"/>
  <c r="F23" i="33"/>
  <c r="O22" i="33"/>
  <c r="L22" i="33"/>
  <c r="I22" i="33"/>
  <c r="F22" i="33"/>
  <c r="N21" i="33"/>
  <c r="M21" i="33"/>
  <c r="M20" i="33" s="1"/>
  <c r="K21" i="33"/>
  <c r="J21" i="33"/>
  <c r="H21" i="33"/>
  <c r="G21" i="33"/>
  <c r="E21" i="33"/>
  <c r="D21" i="33"/>
  <c r="O284" i="32"/>
  <c r="L284" i="32"/>
  <c r="I284" i="32"/>
  <c r="F284" i="32"/>
  <c r="O283" i="32"/>
  <c r="L283" i="32"/>
  <c r="I283" i="32"/>
  <c r="F283" i="32"/>
  <c r="O282" i="32"/>
  <c r="L282" i="32"/>
  <c r="I282" i="32"/>
  <c r="F282" i="32"/>
  <c r="O281" i="32"/>
  <c r="L281" i="32"/>
  <c r="I281" i="32"/>
  <c r="F281" i="32"/>
  <c r="O280" i="32"/>
  <c r="L280" i="32"/>
  <c r="I280" i="32"/>
  <c r="F280" i="32"/>
  <c r="O279" i="32"/>
  <c r="L279" i="32"/>
  <c r="I279" i="32"/>
  <c r="F279" i="32"/>
  <c r="O278" i="32"/>
  <c r="L278" i="32"/>
  <c r="I278" i="32"/>
  <c r="F278" i="32"/>
  <c r="O277" i="32"/>
  <c r="L277" i="32"/>
  <c r="I277" i="32"/>
  <c r="F277" i="32"/>
  <c r="N276" i="32"/>
  <c r="M276" i="32"/>
  <c r="K276" i="32"/>
  <c r="J276" i="32"/>
  <c r="H276" i="32"/>
  <c r="G276" i="32"/>
  <c r="E276" i="32"/>
  <c r="D276" i="32"/>
  <c r="O271" i="32"/>
  <c r="L271" i="32"/>
  <c r="I271" i="32"/>
  <c r="F271" i="32"/>
  <c r="O270" i="32"/>
  <c r="L270" i="32"/>
  <c r="L269" i="32" s="1"/>
  <c r="I270" i="32"/>
  <c r="I269" i="32" s="1"/>
  <c r="F270" i="32"/>
  <c r="N269" i="32"/>
  <c r="M269" i="32"/>
  <c r="K269" i="32"/>
  <c r="J269" i="32"/>
  <c r="H269" i="32"/>
  <c r="G269" i="32"/>
  <c r="E269" i="32"/>
  <c r="D269" i="32"/>
  <c r="O268" i="32"/>
  <c r="O267" i="32" s="1"/>
  <c r="O266" i="32" s="1"/>
  <c r="O265" i="32" s="1"/>
  <c r="L268" i="32"/>
  <c r="I268" i="32"/>
  <c r="I267" i="32" s="1"/>
  <c r="I266" i="32" s="1"/>
  <c r="I265" i="32" s="1"/>
  <c r="F268" i="32"/>
  <c r="F267" i="32" s="1"/>
  <c r="F266" i="32" s="1"/>
  <c r="F265" i="32" s="1"/>
  <c r="N267" i="32"/>
  <c r="N266" i="32" s="1"/>
  <c r="N265" i="32" s="1"/>
  <c r="M267" i="32"/>
  <c r="M266" i="32" s="1"/>
  <c r="M265" i="32" s="1"/>
  <c r="K267" i="32"/>
  <c r="K266" i="32" s="1"/>
  <c r="K265" i="32" s="1"/>
  <c r="J267" i="32"/>
  <c r="J266" i="32" s="1"/>
  <c r="J265" i="32" s="1"/>
  <c r="H267" i="32"/>
  <c r="H266" i="32" s="1"/>
  <c r="H265" i="32" s="1"/>
  <c r="G267" i="32"/>
  <c r="G266" i="32" s="1"/>
  <c r="G265" i="32" s="1"/>
  <c r="E267" i="32"/>
  <c r="E266" i="32" s="1"/>
  <c r="E265" i="32" s="1"/>
  <c r="D267" i="32"/>
  <c r="D266" i="32" s="1"/>
  <c r="D265" i="32" s="1"/>
  <c r="O264" i="32"/>
  <c r="O263" i="32" s="1"/>
  <c r="L264" i="32"/>
  <c r="L263" i="32" s="1"/>
  <c r="I264" i="32"/>
  <c r="I263" i="32" s="1"/>
  <c r="F264" i="32"/>
  <c r="N263" i="32"/>
  <c r="M263" i="32"/>
  <c r="K263" i="32"/>
  <c r="J263" i="32"/>
  <c r="H263" i="32"/>
  <c r="G263" i="32"/>
  <c r="E263" i="32"/>
  <c r="D263" i="32"/>
  <c r="O262" i="32"/>
  <c r="L262" i="32"/>
  <c r="I262" i="32"/>
  <c r="F262" i="32"/>
  <c r="O261" i="32"/>
  <c r="L261" i="32"/>
  <c r="I261" i="32"/>
  <c r="F261" i="32"/>
  <c r="O260" i="32"/>
  <c r="L260" i="32"/>
  <c r="I260" i="32"/>
  <c r="F260" i="32"/>
  <c r="O259" i="32"/>
  <c r="L259" i="32"/>
  <c r="I259" i="32"/>
  <c r="F259" i="32"/>
  <c r="O258" i="32"/>
  <c r="L258" i="32"/>
  <c r="I258" i="32"/>
  <c r="F258" i="32"/>
  <c r="N257" i="32"/>
  <c r="M257" i="32"/>
  <c r="M253" i="32" s="1"/>
  <c r="K257" i="32"/>
  <c r="K253" i="32" s="1"/>
  <c r="J257" i="32"/>
  <c r="J253" i="32" s="1"/>
  <c r="H257" i="32"/>
  <c r="H253" i="32" s="1"/>
  <c r="G257" i="32"/>
  <c r="G253" i="32" s="1"/>
  <c r="E257" i="32"/>
  <c r="E253" i="32" s="1"/>
  <c r="D257" i="32"/>
  <c r="D253" i="32" s="1"/>
  <c r="O256" i="32"/>
  <c r="L256" i="32"/>
  <c r="I256" i="32"/>
  <c r="F256" i="32"/>
  <c r="O255" i="32"/>
  <c r="L255" i="32"/>
  <c r="I255" i="32"/>
  <c r="F255" i="32"/>
  <c r="O254" i="32"/>
  <c r="L254" i="32"/>
  <c r="I254" i="32"/>
  <c r="F254" i="32"/>
  <c r="N253" i="32"/>
  <c r="O251" i="32"/>
  <c r="O250" i="32" s="1"/>
  <c r="L251" i="32"/>
  <c r="L250" i="32" s="1"/>
  <c r="I251" i="32"/>
  <c r="I250" i="32" s="1"/>
  <c r="F251" i="32"/>
  <c r="F250" i="32" s="1"/>
  <c r="N250" i="32"/>
  <c r="M250" i="32"/>
  <c r="K250" i="32"/>
  <c r="J250" i="32"/>
  <c r="H250" i="32"/>
  <c r="G250" i="32"/>
  <c r="E250" i="32"/>
  <c r="D250" i="32"/>
  <c r="O249" i="32"/>
  <c r="L249" i="32"/>
  <c r="C249" i="32" s="1"/>
  <c r="I249" i="32"/>
  <c r="F249" i="32"/>
  <c r="O248" i="32"/>
  <c r="L248" i="32"/>
  <c r="I248" i="32"/>
  <c r="F248" i="32"/>
  <c r="O247" i="32"/>
  <c r="L247" i="32"/>
  <c r="I247" i="32"/>
  <c r="F247" i="32"/>
  <c r="O246" i="32"/>
  <c r="L246" i="32"/>
  <c r="I246" i="32"/>
  <c r="F246" i="32"/>
  <c r="N245" i="32"/>
  <c r="M245" i="32"/>
  <c r="K245" i="32"/>
  <c r="J245" i="32"/>
  <c r="H245" i="32"/>
  <c r="G245" i="32"/>
  <c r="E245" i="32"/>
  <c r="D245" i="32"/>
  <c r="O244" i="32"/>
  <c r="L244" i="32"/>
  <c r="I244" i="32"/>
  <c r="F244" i="32"/>
  <c r="O243" i="32"/>
  <c r="L243" i="32"/>
  <c r="I243" i="32"/>
  <c r="F243" i="32"/>
  <c r="O242" i="32"/>
  <c r="L242" i="32"/>
  <c r="I242" i="32"/>
  <c r="F242" i="32"/>
  <c r="N241" i="32"/>
  <c r="N240" i="32" s="1"/>
  <c r="M241" i="32"/>
  <c r="M240" i="32" s="1"/>
  <c r="K241" i="32"/>
  <c r="J241" i="32"/>
  <c r="J240" i="32" s="1"/>
  <c r="H241" i="32"/>
  <c r="G241" i="32"/>
  <c r="G240" i="32" s="1"/>
  <c r="E241" i="32"/>
  <c r="D241" i="32"/>
  <c r="O239" i="32"/>
  <c r="L239" i="32"/>
  <c r="I239" i="32"/>
  <c r="F239" i="32"/>
  <c r="O238" i="32"/>
  <c r="L238" i="32"/>
  <c r="I238" i="32"/>
  <c r="F238" i="32"/>
  <c r="O237" i="32"/>
  <c r="L237" i="32"/>
  <c r="I237" i="32"/>
  <c r="F237" i="32"/>
  <c r="O236" i="32"/>
  <c r="L236" i="32"/>
  <c r="I236" i="32"/>
  <c r="F236" i="32"/>
  <c r="O235" i="32"/>
  <c r="L235" i="32"/>
  <c r="I235" i="32"/>
  <c r="F235" i="32"/>
  <c r="O234" i="32"/>
  <c r="L234" i="32"/>
  <c r="I234" i="32"/>
  <c r="F234" i="32"/>
  <c r="N233" i="32"/>
  <c r="N232" i="32" s="1"/>
  <c r="M233" i="32"/>
  <c r="M232" i="32" s="1"/>
  <c r="K233" i="32"/>
  <c r="K232" i="32" s="1"/>
  <c r="J233" i="32"/>
  <c r="J232" i="32" s="1"/>
  <c r="H233" i="32"/>
  <c r="H232" i="32" s="1"/>
  <c r="G233" i="32"/>
  <c r="G232" i="32" s="1"/>
  <c r="E233" i="32"/>
  <c r="E232" i="32" s="1"/>
  <c r="D233" i="32"/>
  <c r="D232" i="32" s="1"/>
  <c r="O231" i="32"/>
  <c r="L231" i="32"/>
  <c r="I231" i="32"/>
  <c r="F231" i="32"/>
  <c r="O230" i="32"/>
  <c r="L230" i="32"/>
  <c r="I230" i="32"/>
  <c r="F230" i="32"/>
  <c r="O229" i="32"/>
  <c r="L229" i="32"/>
  <c r="I229" i="32"/>
  <c r="F229" i="32"/>
  <c r="O228" i="32"/>
  <c r="L228" i="32"/>
  <c r="I228" i="32"/>
  <c r="F228" i="32"/>
  <c r="N227" i="32"/>
  <c r="M227" i="32"/>
  <c r="K227" i="32"/>
  <c r="J227" i="32"/>
  <c r="H227" i="32"/>
  <c r="G227" i="32"/>
  <c r="E227" i="32"/>
  <c r="D227" i="32"/>
  <c r="O226" i="32"/>
  <c r="L226" i="32"/>
  <c r="I226" i="32"/>
  <c r="F226" i="32"/>
  <c r="O225" i="32"/>
  <c r="L225" i="32"/>
  <c r="I225" i="32"/>
  <c r="F225" i="32"/>
  <c r="O224" i="32"/>
  <c r="L224" i="32"/>
  <c r="I224" i="32"/>
  <c r="F224" i="32"/>
  <c r="O223" i="32"/>
  <c r="L223" i="32"/>
  <c r="I223" i="32"/>
  <c r="F223" i="32"/>
  <c r="O222" i="32"/>
  <c r="L222" i="32"/>
  <c r="I222" i="32"/>
  <c r="F222" i="32"/>
  <c r="O221" i="32"/>
  <c r="L221" i="32"/>
  <c r="I221" i="32"/>
  <c r="F221" i="32"/>
  <c r="O220" i="32"/>
  <c r="L220" i="32"/>
  <c r="I220" i="32"/>
  <c r="F220" i="32"/>
  <c r="N219" i="32"/>
  <c r="M219" i="32"/>
  <c r="K219" i="32"/>
  <c r="J219" i="32"/>
  <c r="H219" i="32"/>
  <c r="G219" i="32"/>
  <c r="E219" i="32"/>
  <c r="D219" i="32"/>
  <c r="O218" i="32"/>
  <c r="L218" i="32"/>
  <c r="I218" i="32"/>
  <c r="F218" i="32"/>
  <c r="O217" i="32"/>
  <c r="L217" i="32"/>
  <c r="I217" i="32"/>
  <c r="F217" i="32"/>
  <c r="N216" i="32"/>
  <c r="M216" i="32"/>
  <c r="K216" i="32"/>
  <c r="J216" i="32"/>
  <c r="H216" i="32"/>
  <c r="G216" i="32"/>
  <c r="E216" i="32"/>
  <c r="D216" i="32"/>
  <c r="O215" i="32"/>
  <c r="O214" i="32" s="1"/>
  <c r="L215" i="32"/>
  <c r="L214" i="32" s="1"/>
  <c r="I215" i="32"/>
  <c r="F215" i="32"/>
  <c r="F214" i="32" s="1"/>
  <c r="N214" i="32"/>
  <c r="M214" i="32"/>
  <c r="K214" i="32"/>
  <c r="J214" i="32"/>
  <c r="H214" i="32"/>
  <c r="G214" i="32"/>
  <c r="E214" i="32"/>
  <c r="D214" i="32"/>
  <c r="O213" i="32"/>
  <c r="L213" i="32"/>
  <c r="I213" i="32"/>
  <c r="F213" i="32"/>
  <c r="O210" i="32"/>
  <c r="L210" i="32"/>
  <c r="I210" i="32"/>
  <c r="F210" i="32"/>
  <c r="O209" i="32"/>
  <c r="O208" i="32" s="1"/>
  <c r="L209" i="32"/>
  <c r="L208" i="32" s="1"/>
  <c r="I209" i="32"/>
  <c r="I208" i="32" s="1"/>
  <c r="F209" i="32"/>
  <c r="F208" i="32" s="1"/>
  <c r="N208" i="32"/>
  <c r="M208" i="32"/>
  <c r="K208" i="32"/>
  <c r="J208" i="32"/>
  <c r="H208" i="32"/>
  <c r="G208" i="32"/>
  <c r="E208" i="32"/>
  <c r="D208" i="32"/>
  <c r="O207" i="32"/>
  <c r="L207" i="32"/>
  <c r="I207" i="32"/>
  <c r="F207" i="32"/>
  <c r="O206" i="32"/>
  <c r="L206" i="32"/>
  <c r="I206" i="32"/>
  <c r="F206" i="32"/>
  <c r="O205" i="32"/>
  <c r="L205" i="32"/>
  <c r="I205" i="32"/>
  <c r="F205" i="32"/>
  <c r="O204" i="32"/>
  <c r="L204" i="32"/>
  <c r="I204" i="32"/>
  <c r="F204" i="32"/>
  <c r="O203" i="32"/>
  <c r="L203" i="32"/>
  <c r="I203" i="32"/>
  <c r="F203" i="32"/>
  <c r="O202" i="32"/>
  <c r="L202" i="32"/>
  <c r="I202" i="32"/>
  <c r="F202" i="32"/>
  <c r="O201" i="32"/>
  <c r="L201" i="32"/>
  <c r="I201" i="32"/>
  <c r="F201" i="32"/>
  <c r="O200" i="32"/>
  <c r="L200" i="32"/>
  <c r="I200" i="32"/>
  <c r="F200" i="32"/>
  <c r="N199" i="32"/>
  <c r="M199" i="32"/>
  <c r="K199" i="32"/>
  <c r="J199" i="32"/>
  <c r="H199" i="32"/>
  <c r="G199" i="32"/>
  <c r="E199" i="32"/>
  <c r="D199" i="32"/>
  <c r="O198" i="32"/>
  <c r="L198" i="32"/>
  <c r="I198" i="32"/>
  <c r="F198" i="32"/>
  <c r="O197" i="32"/>
  <c r="L197" i="32"/>
  <c r="I197" i="32"/>
  <c r="F197" i="32"/>
  <c r="O196" i="32"/>
  <c r="L196" i="32"/>
  <c r="I196" i="32"/>
  <c r="F196" i="32"/>
  <c r="O195" i="32"/>
  <c r="L195" i="32"/>
  <c r="I195" i="32"/>
  <c r="F195" i="32"/>
  <c r="O194" i="32"/>
  <c r="L194" i="32"/>
  <c r="I194" i="32"/>
  <c r="F194" i="32"/>
  <c r="O193" i="32"/>
  <c r="L193" i="32"/>
  <c r="I193" i="32"/>
  <c r="F193" i="32"/>
  <c r="O192" i="32"/>
  <c r="L192" i="32"/>
  <c r="I192" i="32"/>
  <c r="F192" i="32"/>
  <c r="O191" i="32"/>
  <c r="L191" i="32"/>
  <c r="I191" i="32"/>
  <c r="F191" i="32"/>
  <c r="O190" i="32"/>
  <c r="L190" i="32"/>
  <c r="I190" i="32"/>
  <c r="F190" i="32"/>
  <c r="O189" i="32"/>
  <c r="L189" i="32"/>
  <c r="I189" i="32"/>
  <c r="F189" i="32"/>
  <c r="N188" i="32"/>
  <c r="M188" i="32"/>
  <c r="K188" i="32"/>
  <c r="J188" i="32"/>
  <c r="H188" i="32"/>
  <c r="G188" i="32"/>
  <c r="E188" i="32"/>
  <c r="D188" i="32"/>
  <c r="O186" i="32"/>
  <c r="L186" i="32"/>
  <c r="I186" i="32"/>
  <c r="F186" i="32"/>
  <c r="O185" i="32"/>
  <c r="L185" i="32"/>
  <c r="I185" i="32"/>
  <c r="F185" i="32"/>
  <c r="O184" i="32"/>
  <c r="L184" i="32"/>
  <c r="I184" i="32"/>
  <c r="F184" i="32"/>
  <c r="N183" i="32"/>
  <c r="M183" i="32"/>
  <c r="K183" i="32"/>
  <c r="J183" i="32"/>
  <c r="H183" i="32"/>
  <c r="G183" i="32"/>
  <c r="E183" i="32"/>
  <c r="D183" i="32"/>
  <c r="O180" i="32"/>
  <c r="O179" i="32" s="1"/>
  <c r="O178" i="32" s="1"/>
  <c r="L180" i="32"/>
  <c r="L179" i="32" s="1"/>
  <c r="L178" i="32" s="1"/>
  <c r="I180" i="32"/>
  <c r="I179" i="32" s="1"/>
  <c r="I178" i="32" s="1"/>
  <c r="F180" i="32"/>
  <c r="F179" i="32" s="1"/>
  <c r="N179" i="32"/>
  <c r="N178" i="32" s="1"/>
  <c r="M179" i="32"/>
  <c r="M178" i="32" s="1"/>
  <c r="K179" i="32"/>
  <c r="K178" i="32" s="1"/>
  <c r="J179" i="32"/>
  <c r="J178" i="32" s="1"/>
  <c r="H179" i="32"/>
  <c r="H178" i="32" s="1"/>
  <c r="G179" i="32"/>
  <c r="G178" i="32" s="1"/>
  <c r="E179" i="32"/>
  <c r="E178" i="32" s="1"/>
  <c r="D179" i="32"/>
  <c r="D178" i="32" s="1"/>
  <c r="O177" i="32"/>
  <c r="L177" i="32"/>
  <c r="I177" i="32"/>
  <c r="F177" i="32"/>
  <c r="O176" i="32"/>
  <c r="L176" i="32"/>
  <c r="I176" i="32"/>
  <c r="F176" i="32"/>
  <c r="N175" i="32"/>
  <c r="M175" i="32"/>
  <c r="K175" i="32"/>
  <c r="J175" i="32"/>
  <c r="H175" i="32"/>
  <c r="G175" i="32"/>
  <c r="E175" i="32"/>
  <c r="D175" i="32"/>
  <c r="O173" i="32"/>
  <c r="L173" i="32"/>
  <c r="I173" i="32"/>
  <c r="F173" i="32"/>
  <c r="O172" i="32"/>
  <c r="L172" i="32"/>
  <c r="I172" i="32"/>
  <c r="F172" i="32"/>
  <c r="N171" i="32"/>
  <c r="M171" i="32"/>
  <c r="K171" i="32"/>
  <c r="J171" i="32"/>
  <c r="H171" i="32"/>
  <c r="G171" i="32"/>
  <c r="E171" i="32"/>
  <c r="D171" i="32"/>
  <c r="O170" i="32"/>
  <c r="L170" i="32"/>
  <c r="I170" i="32"/>
  <c r="F170" i="32"/>
  <c r="O169" i="32"/>
  <c r="L169" i="32"/>
  <c r="I169" i="32"/>
  <c r="F169" i="32"/>
  <c r="O168" i="32"/>
  <c r="L168" i="32"/>
  <c r="I168" i="32"/>
  <c r="F168" i="32"/>
  <c r="O167" i="32"/>
  <c r="L167" i="32"/>
  <c r="I167" i="32"/>
  <c r="F167" i="32"/>
  <c r="N166" i="32"/>
  <c r="M166" i="32"/>
  <c r="K166" i="32"/>
  <c r="J166" i="32"/>
  <c r="H166" i="32"/>
  <c r="G166" i="32"/>
  <c r="E166" i="32"/>
  <c r="D166" i="32"/>
  <c r="O165" i="32"/>
  <c r="L165" i="32"/>
  <c r="I165" i="32"/>
  <c r="F165" i="32"/>
  <c r="O164" i="32"/>
  <c r="L164" i="32"/>
  <c r="I164" i="32"/>
  <c r="F164" i="32"/>
  <c r="O163" i="32"/>
  <c r="L163" i="32"/>
  <c r="I163" i="32"/>
  <c r="F163" i="32"/>
  <c r="N162" i="32"/>
  <c r="N161" i="32" s="1"/>
  <c r="M162" i="32"/>
  <c r="K162" i="32"/>
  <c r="J162" i="32"/>
  <c r="H162" i="32"/>
  <c r="G162" i="32"/>
  <c r="E162" i="32"/>
  <c r="E161" i="32" s="1"/>
  <c r="D162" i="32"/>
  <c r="D161" i="32"/>
  <c r="O159" i="32"/>
  <c r="L159" i="32"/>
  <c r="I159" i="32"/>
  <c r="F159" i="32"/>
  <c r="O158" i="32"/>
  <c r="L158" i="32"/>
  <c r="I158" i="32"/>
  <c r="F158" i="32"/>
  <c r="O157" i="32"/>
  <c r="L157" i="32"/>
  <c r="I157" i="32"/>
  <c r="F157" i="32"/>
  <c r="O156" i="32"/>
  <c r="L156" i="32"/>
  <c r="I156" i="32"/>
  <c r="F156" i="32"/>
  <c r="O155" i="32"/>
  <c r="L155" i="32"/>
  <c r="I155" i="32"/>
  <c r="F155" i="32"/>
  <c r="O154" i="32"/>
  <c r="L154" i="32"/>
  <c r="I154" i="32"/>
  <c r="F154" i="32"/>
  <c r="N153" i="32"/>
  <c r="N152" i="32" s="1"/>
  <c r="M153" i="32"/>
  <c r="M152" i="32" s="1"/>
  <c r="K153" i="32"/>
  <c r="K152" i="32" s="1"/>
  <c r="J153" i="32"/>
  <c r="J152" i="32" s="1"/>
  <c r="H153" i="32"/>
  <c r="H152" i="32" s="1"/>
  <c r="G153" i="32"/>
  <c r="G152" i="32" s="1"/>
  <c r="E153" i="32"/>
  <c r="E152" i="32" s="1"/>
  <c r="D153" i="32"/>
  <c r="D152" i="32" s="1"/>
  <c r="O151" i="32"/>
  <c r="L151" i="32"/>
  <c r="I151" i="32"/>
  <c r="F151" i="32"/>
  <c r="O150" i="32"/>
  <c r="L150" i="32"/>
  <c r="I150" i="32"/>
  <c r="F150" i="32"/>
  <c r="O149" i="32"/>
  <c r="L149" i="32"/>
  <c r="I149" i="32"/>
  <c r="F149" i="32"/>
  <c r="O148" i="32"/>
  <c r="L148" i="32"/>
  <c r="I148" i="32"/>
  <c r="F148" i="32"/>
  <c r="N147" i="32"/>
  <c r="M147" i="32"/>
  <c r="K147" i="32"/>
  <c r="J147" i="32"/>
  <c r="H147" i="32"/>
  <c r="G147" i="32"/>
  <c r="E147" i="32"/>
  <c r="D147" i="32"/>
  <c r="O146" i="32"/>
  <c r="L146" i="32"/>
  <c r="I146" i="32"/>
  <c r="F146" i="32"/>
  <c r="O145" i="32"/>
  <c r="L145" i="32"/>
  <c r="I145" i="32"/>
  <c r="F145" i="32"/>
  <c r="O144" i="32"/>
  <c r="L144" i="32"/>
  <c r="I144" i="32"/>
  <c r="F144" i="32"/>
  <c r="O143" i="32"/>
  <c r="L143" i="32"/>
  <c r="I143" i="32"/>
  <c r="F143" i="32"/>
  <c r="O142" i="32"/>
  <c r="L142" i="32"/>
  <c r="I142" i="32"/>
  <c r="F142" i="32"/>
  <c r="O141" i="32"/>
  <c r="L141" i="32"/>
  <c r="I141" i="32"/>
  <c r="F141" i="32"/>
  <c r="O140" i="32"/>
  <c r="L140" i="32"/>
  <c r="I140" i="32"/>
  <c r="F140" i="32"/>
  <c r="O139" i="32"/>
  <c r="L139" i="32"/>
  <c r="I139" i="32"/>
  <c r="F139" i="32"/>
  <c r="N138" i="32"/>
  <c r="M138" i="32"/>
  <c r="K138" i="32"/>
  <c r="J138" i="32"/>
  <c r="H138" i="32"/>
  <c r="G138" i="32"/>
  <c r="E138" i="32"/>
  <c r="D138" i="32"/>
  <c r="O137" i="32"/>
  <c r="L137" i="32"/>
  <c r="I137" i="32"/>
  <c r="F137" i="32"/>
  <c r="O136" i="32"/>
  <c r="L136" i="32"/>
  <c r="I136" i="32"/>
  <c r="F136" i="32"/>
  <c r="O135" i="32"/>
  <c r="L135" i="32"/>
  <c r="I135" i="32"/>
  <c r="F135" i="32"/>
  <c r="N134" i="32"/>
  <c r="M134" i="32"/>
  <c r="K134" i="32"/>
  <c r="J134" i="32"/>
  <c r="H134" i="32"/>
  <c r="G134" i="32"/>
  <c r="E134" i="32"/>
  <c r="D134" i="32"/>
  <c r="O133" i="32"/>
  <c r="L133" i="32"/>
  <c r="I133" i="32"/>
  <c r="F133" i="32"/>
  <c r="O132" i="32"/>
  <c r="L132" i="32"/>
  <c r="I132" i="32"/>
  <c r="F132" i="32"/>
  <c r="N131" i="32"/>
  <c r="M131" i="32"/>
  <c r="K131" i="32"/>
  <c r="J131" i="32"/>
  <c r="H131" i="32"/>
  <c r="G131" i="32"/>
  <c r="E131" i="32"/>
  <c r="D131" i="32"/>
  <c r="O130" i="32"/>
  <c r="L130" i="32"/>
  <c r="I130" i="32"/>
  <c r="F130" i="32"/>
  <c r="O129" i="32"/>
  <c r="L129" i="32"/>
  <c r="I129" i="32"/>
  <c r="F129" i="32"/>
  <c r="O128" i="32"/>
  <c r="L128" i="32"/>
  <c r="I128" i="32"/>
  <c r="F128" i="32"/>
  <c r="O127" i="32"/>
  <c r="L127" i="32"/>
  <c r="I127" i="32"/>
  <c r="F127" i="32"/>
  <c r="N126" i="32"/>
  <c r="M126" i="32"/>
  <c r="K126" i="32"/>
  <c r="J126" i="32"/>
  <c r="H126" i="32"/>
  <c r="G126" i="32"/>
  <c r="E126" i="32"/>
  <c r="D126" i="32"/>
  <c r="O125" i="32"/>
  <c r="L125" i="32"/>
  <c r="I125" i="32"/>
  <c r="F125" i="32"/>
  <c r="O124" i="32"/>
  <c r="L124" i="32"/>
  <c r="I124" i="32"/>
  <c r="F124" i="32"/>
  <c r="O123" i="32"/>
  <c r="L123" i="32"/>
  <c r="I123" i="32"/>
  <c r="F123" i="32"/>
  <c r="O122" i="32"/>
  <c r="L122" i="32"/>
  <c r="I122" i="32"/>
  <c r="F122" i="32"/>
  <c r="N121" i="32"/>
  <c r="M121" i="32"/>
  <c r="K121" i="32"/>
  <c r="J121" i="32"/>
  <c r="H121" i="32"/>
  <c r="G121" i="32"/>
  <c r="E121" i="32"/>
  <c r="D121" i="32"/>
  <c r="O119" i="32"/>
  <c r="L119" i="32"/>
  <c r="I119" i="32"/>
  <c r="F119" i="32"/>
  <c r="O118" i="32"/>
  <c r="L118" i="32"/>
  <c r="I118" i="32"/>
  <c r="F118" i="32"/>
  <c r="O117" i="32"/>
  <c r="L117" i="32"/>
  <c r="I117" i="32"/>
  <c r="F117" i="32"/>
  <c r="O116" i="32"/>
  <c r="L116" i="32"/>
  <c r="I116" i="32"/>
  <c r="F116" i="32"/>
  <c r="O115" i="32"/>
  <c r="L115" i="32"/>
  <c r="I115" i="32"/>
  <c r="F115" i="32"/>
  <c r="N114" i="32"/>
  <c r="M114" i="32"/>
  <c r="K114" i="32"/>
  <c r="J114" i="32"/>
  <c r="H114" i="32"/>
  <c r="G114" i="32"/>
  <c r="E114" i="32"/>
  <c r="D114" i="32"/>
  <c r="O113" i="32"/>
  <c r="L113" i="32"/>
  <c r="I113" i="32"/>
  <c r="F113" i="32"/>
  <c r="O112" i="32"/>
  <c r="L112" i="32"/>
  <c r="I112" i="32"/>
  <c r="F112" i="32"/>
  <c r="O111" i="32"/>
  <c r="L111" i="32"/>
  <c r="I111" i="32"/>
  <c r="F111" i="32"/>
  <c r="O110" i="32"/>
  <c r="L110" i="32"/>
  <c r="I110" i="32"/>
  <c r="F110" i="32"/>
  <c r="O109" i="32"/>
  <c r="L109" i="32"/>
  <c r="I109" i="32"/>
  <c r="F109" i="32"/>
  <c r="N108" i="32"/>
  <c r="M108" i="32"/>
  <c r="K108" i="32"/>
  <c r="J108" i="32"/>
  <c r="H108" i="32"/>
  <c r="G108" i="32"/>
  <c r="E108" i="32"/>
  <c r="D108" i="32"/>
  <c r="O107" i="32"/>
  <c r="L107" i="32"/>
  <c r="I107" i="32"/>
  <c r="F107" i="32"/>
  <c r="O106" i="32"/>
  <c r="L106" i="32"/>
  <c r="I106" i="32"/>
  <c r="F106" i="32"/>
  <c r="O105" i="32"/>
  <c r="L105" i="32"/>
  <c r="I105" i="32"/>
  <c r="F105" i="32"/>
  <c r="O104" i="32"/>
  <c r="L104" i="32"/>
  <c r="I104" i="32"/>
  <c r="F104" i="32"/>
  <c r="O103" i="32"/>
  <c r="L103" i="32"/>
  <c r="I103" i="32"/>
  <c r="F103" i="32"/>
  <c r="O102" i="32"/>
  <c r="L102" i="32"/>
  <c r="I102" i="32"/>
  <c r="F102" i="32"/>
  <c r="O101" i="32"/>
  <c r="L101" i="32"/>
  <c r="I101" i="32"/>
  <c r="F101" i="32"/>
  <c r="O100" i="32"/>
  <c r="L100" i="32"/>
  <c r="I100" i="32"/>
  <c r="F100" i="32"/>
  <c r="N99" i="32"/>
  <c r="M99" i="32"/>
  <c r="K99" i="32"/>
  <c r="J99" i="32"/>
  <c r="H99" i="32"/>
  <c r="G99" i="32"/>
  <c r="E99" i="32"/>
  <c r="D99" i="32"/>
  <c r="O98" i="32"/>
  <c r="L98" i="32"/>
  <c r="I98" i="32"/>
  <c r="F98" i="32"/>
  <c r="O97" i="32"/>
  <c r="L97" i="32"/>
  <c r="I97" i="32"/>
  <c r="F97" i="32"/>
  <c r="O96" i="32"/>
  <c r="L96" i="32"/>
  <c r="I96" i="32"/>
  <c r="F96" i="32"/>
  <c r="O95" i="32"/>
  <c r="L95" i="32"/>
  <c r="I95" i="32"/>
  <c r="F95" i="32"/>
  <c r="O94" i="32"/>
  <c r="L94" i="32"/>
  <c r="I94" i="32"/>
  <c r="F94" i="32"/>
  <c r="O93" i="32"/>
  <c r="L93" i="32"/>
  <c r="I93" i="32"/>
  <c r="F93" i="32"/>
  <c r="O92" i="32"/>
  <c r="L92" i="32"/>
  <c r="I92" i="32"/>
  <c r="F92" i="32"/>
  <c r="N91" i="32"/>
  <c r="M91" i="32"/>
  <c r="K91" i="32"/>
  <c r="J91" i="32"/>
  <c r="H91" i="32"/>
  <c r="G91" i="32"/>
  <c r="E91" i="32"/>
  <c r="D91" i="32"/>
  <c r="O90" i="32"/>
  <c r="L90" i="32"/>
  <c r="I90" i="32"/>
  <c r="F90" i="32"/>
  <c r="O89" i="32"/>
  <c r="L89" i="32"/>
  <c r="I89" i="32"/>
  <c r="F89" i="32"/>
  <c r="O88" i="32"/>
  <c r="L88" i="32"/>
  <c r="I88" i="32"/>
  <c r="F88" i="32"/>
  <c r="O87" i="32"/>
  <c r="L87" i="32"/>
  <c r="I87" i="32"/>
  <c r="F87" i="32"/>
  <c r="O86" i="32"/>
  <c r="L86" i="32"/>
  <c r="I86" i="32"/>
  <c r="F86" i="32"/>
  <c r="N85" i="32"/>
  <c r="M85" i="32"/>
  <c r="K85" i="32"/>
  <c r="J85" i="32"/>
  <c r="H85" i="32"/>
  <c r="G85" i="32"/>
  <c r="E85" i="32"/>
  <c r="D85" i="32"/>
  <c r="O84" i="32"/>
  <c r="L84" i="32"/>
  <c r="I84" i="32"/>
  <c r="F84" i="32"/>
  <c r="O82" i="32"/>
  <c r="L82" i="32"/>
  <c r="I82" i="32"/>
  <c r="F82" i="32"/>
  <c r="O81" i="32"/>
  <c r="L81" i="32"/>
  <c r="I81" i="32"/>
  <c r="F81" i="32"/>
  <c r="N80" i="32"/>
  <c r="M80" i="32"/>
  <c r="K80" i="32"/>
  <c r="J80" i="32"/>
  <c r="H80" i="32"/>
  <c r="G80" i="32"/>
  <c r="E80" i="32"/>
  <c r="D80" i="32"/>
  <c r="O79" i="32"/>
  <c r="L79" i="32"/>
  <c r="I79" i="32"/>
  <c r="F79" i="32"/>
  <c r="O78" i="32"/>
  <c r="L78" i="32"/>
  <c r="I78" i="32"/>
  <c r="I77" i="32" s="1"/>
  <c r="F78" i="32"/>
  <c r="N77" i="32"/>
  <c r="M77" i="32"/>
  <c r="K77" i="32"/>
  <c r="J77" i="32"/>
  <c r="H77" i="32"/>
  <c r="G77" i="32"/>
  <c r="E77" i="32"/>
  <c r="D77" i="32"/>
  <c r="O74" i="32"/>
  <c r="L74" i="32"/>
  <c r="I74" i="32"/>
  <c r="F74" i="32"/>
  <c r="O73" i="32"/>
  <c r="L73" i="32"/>
  <c r="I73" i="32"/>
  <c r="F73" i="32"/>
  <c r="O72" i="32"/>
  <c r="L72" i="32"/>
  <c r="I72" i="32"/>
  <c r="F72" i="32"/>
  <c r="O71" i="32"/>
  <c r="L71" i="32"/>
  <c r="I71" i="32"/>
  <c r="F71" i="32"/>
  <c r="O70" i="32"/>
  <c r="L70" i="32"/>
  <c r="I70" i="32"/>
  <c r="F70" i="32"/>
  <c r="N69" i="32"/>
  <c r="N67" i="32" s="1"/>
  <c r="M69" i="32"/>
  <c r="M67" i="32" s="1"/>
  <c r="K69" i="32"/>
  <c r="K67" i="32" s="1"/>
  <c r="J69" i="32"/>
  <c r="J67" i="32" s="1"/>
  <c r="H69" i="32"/>
  <c r="H67" i="32" s="1"/>
  <c r="G69" i="32"/>
  <c r="G67" i="32" s="1"/>
  <c r="E69" i="32"/>
  <c r="E67" i="32" s="1"/>
  <c r="D69" i="32"/>
  <c r="D67" i="32" s="1"/>
  <c r="O68" i="32"/>
  <c r="L68" i="32"/>
  <c r="I68" i="32"/>
  <c r="F68" i="32"/>
  <c r="O66" i="32"/>
  <c r="L66" i="32"/>
  <c r="I66" i="32"/>
  <c r="F66" i="32"/>
  <c r="O65" i="32"/>
  <c r="L65" i="32"/>
  <c r="I65" i="32"/>
  <c r="F65" i="32"/>
  <c r="O64" i="32"/>
  <c r="L64" i="32"/>
  <c r="I64" i="32"/>
  <c r="F64" i="32"/>
  <c r="O63" i="32"/>
  <c r="L63" i="32"/>
  <c r="I63" i="32"/>
  <c r="F63" i="32"/>
  <c r="O62" i="32"/>
  <c r="L62" i="32"/>
  <c r="I62" i="32"/>
  <c r="F62" i="32"/>
  <c r="O61" i="32"/>
  <c r="L61" i="32"/>
  <c r="I61" i="32"/>
  <c r="F61" i="32"/>
  <c r="O60" i="32"/>
  <c r="L60" i="32"/>
  <c r="I60" i="32"/>
  <c r="F60" i="32"/>
  <c r="C60" i="32" s="1"/>
  <c r="O59" i="32"/>
  <c r="L59" i="32"/>
  <c r="I59" i="32"/>
  <c r="F59" i="32"/>
  <c r="N58" i="32"/>
  <c r="M58" i="32"/>
  <c r="K58" i="32"/>
  <c r="J58" i="32"/>
  <c r="H58" i="32"/>
  <c r="G58" i="32"/>
  <c r="E58" i="32"/>
  <c r="D58" i="32"/>
  <c r="O57" i="32"/>
  <c r="L57" i="32"/>
  <c r="I57" i="32"/>
  <c r="F57" i="32"/>
  <c r="O56" i="32"/>
  <c r="L56" i="32"/>
  <c r="I56" i="32"/>
  <c r="I55" i="32" s="1"/>
  <c r="F56" i="32"/>
  <c r="F55" i="32" s="1"/>
  <c r="N55" i="32"/>
  <c r="M55" i="32"/>
  <c r="M54" i="32" s="1"/>
  <c r="K55" i="32"/>
  <c r="J55" i="32"/>
  <c r="H55" i="32"/>
  <c r="G55" i="32"/>
  <c r="E55" i="32"/>
  <c r="D55" i="32"/>
  <c r="H54" i="32"/>
  <c r="O47" i="32"/>
  <c r="C47" i="32" s="1"/>
  <c r="O46" i="32"/>
  <c r="N45" i="32"/>
  <c r="M45" i="32"/>
  <c r="L44" i="32"/>
  <c r="L43" i="32" s="1"/>
  <c r="I44" i="32"/>
  <c r="I43" i="32" s="1"/>
  <c r="F44" i="32"/>
  <c r="F43" i="32" s="1"/>
  <c r="K43" i="32"/>
  <c r="J43" i="32"/>
  <c r="H43" i="32"/>
  <c r="G43" i="32"/>
  <c r="E43" i="32"/>
  <c r="D43" i="32"/>
  <c r="F42" i="32"/>
  <c r="C42" i="32" s="1"/>
  <c r="E41" i="32"/>
  <c r="D41" i="32"/>
  <c r="L40" i="32"/>
  <c r="C40" i="32" s="1"/>
  <c r="L39" i="32"/>
  <c r="C39" i="32" s="1"/>
  <c r="L38" i="32"/>
  <c r="C38" i="32" s="1"/>
  <c r="L37" i="32"/>
  <c r="K36" i="32"/>
  <c r="J36" i="32"/>
  <c r="L35" i="32"/>
  <c r="C35" i="32" s="1"/>
  <c r="L34" i="32"/>
  <c r="C34" i="32" s="1"/>
  <c r="K33" i="32"/>
  <c r="J33" i="32"/>
  <c r="L32" i="32"/>
  <c r="L31" i="32" s="1"/>
  <c r="C31" i="32" s="1"/>
  <c r="K31" i="32"/>
  <c r="J31" i="32"/>
  <c r="L30" i="32"/>
  <c r="C30" i="32" s="1"/>
  <c r="L29" i="32"/>
  <c r="C29" i="32" s="1"/>
  <c r="L28" i="32"/>
  <c r="C28" i="32" s="1"/>
  <c r="K27" i="32"/>
  <c r="J27" i="32"/>
  <c r="F25" i="32"/>
  <c r="C25" i="32" s="1"/>
  <c r="I24" i="32"/>
  <c r="F24" i="32"/>
  <c r="O23" i="32"/>
  <c r="L23" i="32"/>
  <c r="I23" i="32"/>
  <c r="F23" i="32"/>
  <c r="O22" i="32"/>
  <c r="L22" i="32"/>
  <c r="I22" i="32"/>
  <c r="F22" i="32"/>
  <c r="N21" i="32"/>
  <c r="M21" i="32"/>
  <c r="K21" i="32"/>
  <c r="J21" i="32"/>
  <c r="J275" i="32" s="1"/>
  <c r="H21" i="32"/>
  <c r="G21" i="32"/>
  <c r="E21" i="32"/>
  <c r="D21" i="32"/>
  <c r="C220" i="32" l="1"/>
  <c r="C237" i="32"/>
  <c r="C247" i="32"/>
  <c r="C23" i="34"/>
  <c r="C133" i="34"/>
  <c r="C238" i="34"/>
  <c r="C261" i="33"/>
  <c r="C281" i="33"/>
  <c r="O45" i="33"/>
  <c r="C45" i="33" s="1"/>
  <c r="C207" i="33"/>
  <c r="C221" i="33"/>
  <c r="D240" i="33"/>
  <c r="F41" i="32"/>
  <c r="C41" i="32" s="1"/>
  <c r="O45" i="32"/>
  <c r="H20" i="33"/>
  <c r="C242" i="32"/>
  <c r="C196" i="33"/>
  <c r="C243" i="33"/>
  <c r="C259" i="33"/>
  <c r="C74" i="33"/>
  <c r="C109" i="33"/>
  <c r="C116" i="33"/>
  <c r="C125" i="33"/>
  <c r="C132" i="33"/>
  <c r="C141" i="33"/>
  <c r="C143" i="33"/>
  <c r="C149" i="33"/>
  <c r="C159" i="33"/>
  <c r="I21" i="33"/>
  <c r="I20" i="33" s="1"/>
  <c r="C23" i="33"/>
  <c r="O55" i="33"/>
  <c r="C66" i="33"/>
  <c r="C198" i="33"/>
  <c r="G252" i="33"/>
  <c r="M252" i="33"/>
  <c r="K174" i="33"/>
  <c r="C64" i="33"/>
  <c r="C68" i="33"/>
  <c r="F69" i="33"/>
  <c r="C84" i="33"/>
  <c r="M83" i="33"/>
  <c r="I126" i="33"/>
  <c r="C144" i="33"/>
  <c r="C158" i="33"/>
  <c r="C201" i="33"/>
  <c r="C217" i="33"/>
  <c r="C57" i="33"/>
  <c r="C60" i="33"/>
  <c r="C61" i="33"/>
  <c r="C63" i="33"/>
  <c r="C65" i="33"/>
  <c r="N83" i="33"/>
  <c r="G120" i="33"/>
  <c r="C203" i="33"/>
  <c r="C223" i="33"/>
  <c r="C226" i="33"/>
  <c r="C238" i="33"/>
  <c r="H252" i="33"/>
  <c r="K54" i="33"/>
  <c r="C90" i="33"/>
  <c r="C103" i="33"/>
  <c r="C118" i="33"/>
  <c r="C167" i="33"/>
  <c r="C173" i="33"/>
  <c r="C205" i="33"/>
  <c r="C235" i="33"/>
  <c r="M240" i="33"/>
  <c r="E240" i="33"/>
  <c r="C254" i="33"/>
  <c r="F257" i="33"/>
  <c r="C283" i="33"/>
  <c r="C192" i="34"/>
  <c r="C124" i="34"/>
  <c r="F131" i="34"/>
  <c r="C72" i="34"/>
  <c r="C164" i="34"/>
  <c r="C281" i="34"/>
  <c r="C32" i="34"/>
  <c r="F233" i="34"/>
  <c r="F232" i="34" s="1"/>
  <c r="C283" i="34"/>
  <c r="C74" i="34"/>
  <c r="J76" i="34"/>
  <c r="C119" i="34"/>
  <c r="C140" i="34"/>
  <c r="C205" i="34"/>
  <c r="C261" i="34"/>
  <c r="F269" i="34"/>
  <c r="C231" i="32"/>
  <c r="C62" i="32"/>
  <c r="C87" i="32"/>
  <c r="C89" i="32"/>
  <c r="C155" i="32"/>
  <c r="M187" i="32"/>
  <c r="M182" i="32" s="1"/>
  <c r="G54" i="32"/>
  <c r="C124" i="32"/>
  <c r="J174" i="32"/>
  <c r="C202" i="32"/>
  <c r="C205" i="32"/>
  <c r="C207" i="32"/>
  <c r="C270" i="32"/>
  <c r="C32" i="32"/>
  <c r="C56" i="32"/>
  <c r="K174" i="32"/>
  <c r="C229" i="32"/>
  <c r="L233" i="33"/>
  <c r="L232" i="33" s="1"/>
  <c r="L257" i="33"/>
  <c r="F99" i="33"/>
  <c r="C107" i="33"/>
  <c r="I199" i="33"/>
  <c r="L21" i="33"/>
  <c r="I171" i="33"/>
  <c r="F80" i="33"/>
  <c r="I99" i="33"/>
  <c r="C112" i="33"/>
  <c r="C146" i="33"/>
  <c r="L166" i="33"/>
  <c r="H174" i="33"/>
  <c r="C185" i="33"/>
  <c r="C190" i="33"/>
  <c r="I276" i="33"/>
  <c r="C284" i="33"/>
  <c r="C62" i="33"/>
  <c r="F114" i="33"/>
  <c r="C142" i="33"/>
  <c r="G54" i="33"/>
  <c r="G53" i="33" s="1"/>
  <c r="L138" i="33"/>
  <c r="H54" i="33"/>
  <c r="J76" i="33"/>
  <c r="H83" i="33"/>
  <c r="C136" i="33"/>
  <c r="K76" i="33"/>
  <c r="C105" i="33"/>
  <c r="E187" i="33"/>
  <c r="E182" i="33" s="1"/>
  <c r="M76" i="33"/>
  <c r="C101" i="33"/>
  <c r="C129" i="33"/>
  <c r="L131" i="33"/>
  <c r="K160" i="33"/>
  <c r="O162" i="33"/>
  <c r="O166" i="33"/>
  <c r="O171" i="33"/>
  <c r="L241" i="33"/>
  <c r="C256" i="33"/>
  <c r="L269" i="33"/>
  <c r="N275" i="33"/>
  <c r="N274" i="33" s="1"/>
  <c r="F85" i="33"/>
  <c r="E174" i="33"/>
  <c r="C72" i="33"/>
  <c r="N76" i="33"/>
  <c r="L80" i="33"/>
  <c r="M160" i="33"/>
  <c r="C165" i="33"/>
  <c r="C169" i="33"/>
  <c r="L183" i="33"/>
  <c r="C193" i="33"/>
  <c r="C225" i="33"/>
  <c r="O241" i="33"/>
  <c r="C282" i="33"/>
  <c r="I20" i="34"/>
  <c r="C137" i="34"/>
  <c r="C221" i="34"/>
  <c r="C260" i="34"/>
  <c r="C70" i="34"/>
  <c r="G174" i="34"/>
  <c r="D187" i="34"/>
  <c r="E212" i="34"/>
  <c r="C57" i="34"/>
  <c r="C106" i="34"/>
  <c r="C130" i="34"/>
  <c r="D174" i="34"/>
  <c r="H174" i="34"/>
  <c r="E187" i="34"/>
  <c r="E182" i="34" s="1"/>
  <c r="C194" i="34"/>
  <c r="F276" i="34"/>
  <c r="H54" i="34"/>
  <c r="H53" i="34" s="1"/>
  <c r="K212" i="34"/>
  <c r="K211" i="34" s="1"/>
  <c r="L269" i="34"/>
  <c r="L55" i="34"/>
  <c r="C95" i="34"/>
  <c r="C146" i="34"/>
  <c r="C150" i="34"/>
  <c r="C231" i="34"/>
  <c r="C142" i="34"/>
  <c r="J160" i="34"/>
  <c r="C236" i="34"/>
  <c r="C284" i="34"/>
  <c r="I138" i="34"/>
  <c r="O147" i="34"/>
  <c r="O183" i="34"/>
  <c r="C207" i="34"/>
  <c r="C225" i="34"/>
  <c r="C128" i="34"/>
  <c r="M160" i="34"/>
  <c r="C196" i="34"/>
  <c r="O21" i="34"/>
  <c r="O131" i="34"/>
  <c r="L134" i="34"/>
  <c r="H20" i="32"/>
  <c r="F91" i="32"/>
  <c r="C101" i="32"/>
  <c r="C110" i="32"/>
  <c r="D160" i="32"/>
  <c r="L175" i="32"/>
  <c r="L174" i="32" s="1"/>
  <c r="C196" i="32"/>
  <c r="G174" i="32"/>
  <c r="J76" i="32"/>
  <c r="O114" i="32"/>
  <c r="K76" i="32"/>
  <c r="C176" i="32"/>
  <c r="C24" i="32"/>
  <c r="C46" i="32"/>
  <c r="M53" i="32"/>
  <c r="C74" i="32"/>
  <c r="D76" i="32"/>
  <c r="L80" i="32"/>
  <c r="D83" i="32"/>
  <c r="N160" i="32"/>
  <c r="C148" i="34"/>
  <c r="G212" i="33"/>
  <c r="N20" i="33"/>
  <c r="C73" i="33"/>
  <c r="L199" i="33"/>
  <c r="F216" i="33"/>
  <c r="C271" i="33"/>
  <c r="H187" i="32"/>
  <c r="H182" i="32" s="1"/>
  <c r="F219" i="33"/>
  <c r="F227" i="32"/>
  <c r="I58" i="33"/>
  <c r="I54" i="33" s="1"/>
  <c r="N161" i="33"/>
  <c r="N160" i="33" s="1"/>
  <c r="J212" i="33"/>
  <c r="O276" i="34"/>
  <c r="E252" i="32"/>
  <c r="F219" i="32"/>
  <c r="G187" i="33"/>
  <c r="G182" i="33" s="1"/>
  <c r="H212" i="33"/>
  <c r="L114" i="33"/>
  <c r="E160" i="33"/>
  <c r="K187" i="32"/>
  <c r="K182" i="32" s="1"/>
  <c r="C195" i="32"/>
  <c r="L216" i="32"/>
  <c r="O227" i="32"/>
  <c r="K187" i="33"/>
  <c r="K182" i="33" s="1"/>
  <c r="I233" i="33"/>
  <c r="I232" i="33" s="1"/>
  <c r="O99" i="34"/>
  <c r="D252" i="34"/>
  <c r="I21" i="32"/>
  <c r="I20" i="32" s="1"/>
  <c r="L85" i="32"/>
  <c r="C136" i="32"/>
  <c r="M120" i="33"/>
  <c r="E252" i="33"/>
  <c r="C255" i="33"/>
  <c r="D120" i="34"/>
  <c r="C186" i="32"/>
  <c r="J54" i="33"/>
  <c r="J53" i="33" s="1"/>
  <c r="C89" i="33"/>
  <c r="C93" i="33"/>
  <c r="F134" i="33"/>
  <c r="F69" i="32"/>
  <c r="F67" i="32" s="1"/>
  <c r="C82" i="32"/>
  <c r="K275" i="33"/>
  <c r="K274" i="33" s="1"/>
  <c r="O85" i="33"/>
  <c r="J120" i="33"/>
  <c r="C170" i="33"/>
  <c r="D174" i="33"/>
  <c r="L219" i="33"/>
  <c r="C42" i="34"/>
  <c r="C64" i="34"/>
  <c r="E161" i="34"/>
  <c r="E160" i="34" s="1"/>
  <c r="O162" i="34"/>
  <c r="D161" i="34"/>
  <c r="D160" i="34" s="1"/>
  <c r="L166" i="34"/>
  <c r="C170" i="34"/>
  <c r="M187" i="34"/>
  <c r="M182" i="34" s="1"/>
  <c r="I114" i="33"/>
  <c r="C256" i="34"/>
  <c r="I121" i="33"/>
  <c r="E275" i="33"/>
  <c r="E274" i="33" s="1"/>
  <c r="K53" i="33"/>
  <c r="O58" i="33"/>
  <c r="O54" i="33" s="1"/>
  <c r="O108" i="33"/>
  <c r="I162" i="33"/>
  <c r="J187" i="33"/>
  <c r="J182" i="33" s="1"/>
  <c r="O126" i="34"/>
  <c r="C145" i="34"/>
  <c r="I153" i="34"/>
  <c r="I152" i="34" s="1"/>
  <c r="C248" i="34"/>
  <c r="J275" i="34"/>
  <c r="J274" i="34" s="1"/>
  <c r="C64" i="32"/>
  <c r="C84" i="32"/>
  <c r="H53" i="33"/>
  <c r="L121" i="34"/>
  <c r="H187" i="34"/>
  <c r="H182" i="34" s="1"/>
  <c r="F241" i="33"/>
  <c r="C73" i="34"/>
  <c r="C94" i="34"/>
  <c r="L21" i="32"/>
  <c r="C72" i="32"/>
  <c r="O175" i="32"/>
  <c r="O174" i="32" s="1"/>
  <c r="L85" i="33"/>
  <c r="C92" i="34"/>
  <c r="O114" i="34"/>
  <c r="L162" i="34"/>
  <c r="L161" i="34" s="1"/>
  <c r="I69" i="32"/>
  <c r="I67" i="32" s="1"/>
  <c r="N174" i="32"/>
  <c r="C46" i="33"/>
  <c r="M54" i="33"/>
  <c r="C87" i="33"/>
  <c r="C119" i="33"/>
  <c r="L134" i="33"/>
  <c r="I166" i="33"/>
  <c r="C168" i="33"/>
  <c r="C209" i="33"/>
  <c r="O208" i="33"/>
  <c r="O219" i="33"/>
  <c r="G240" i="33"/>
  <c r="C249" i="33"/>
  <c r="E275" i="34"/>
  <c r="E274" i="34" s="1"/>
  <c r="K76" i="34"/>
  <c r="N187" i="34"/>
  <c r="N182" i="34" s="1"/>
  <c r="C106" i="33"/>
  <c r="O227" i="33"/>
  <c r="M76" i="34"/>
  <c r="C143" i="34"/>
  <c r="K160" i="34"/>
  <c r="F245" i="34"/>
  <c r="J26" i="33"/>
  <c r="C104" i="33"/>
  <c r="M275" i="32"/>
  <c r="M274" i="32" s="1"/>
  <c r="C118" i="32"/>
  <c r="F134" i="32"/>
  <c r="C139" i="32"/>
  <c r="F175" i="32"/>
  <c r="J252" i="32"/>
  <c r="C271" i="32"/>
  <c r="C97" i="33"/>
  <c r="C102" i="33"/>
  <c r="C208" i="33"/>
  <c r="C22" i="32"/>
  <c r="C130" i="32"/>
  <c r="C197" i="32"/>
  <c r="C260" i="32"/>
  <c r="J275" i="33"/>
  <c r="J274" i="33" s="1"/>
  <c r="F77" i="33"/>
  <c r="E83" i="33"/>
  <c r="D83" i="33"/>
  <c r="C95" i="33"/>
  <c r="F108" i="33"/>
  <c r="F126" i="33"/>
  <c r="C133" i="33"/>
  <c r="C140" i="33"/>
  <c r="L147" i="33"/>
  <c r="C155" i="33"/>
  <c r="J160" i="33"/>
  <c r="L162" i="33"/>
  <c r="L161" i="33" s="1"/>
  <c r="N174" i="33"/>
  <c r="O183" i="33"/>
  <c r="D187" i="33"/>
  <c r="D182" i="33" s="1"/>
  <c r="O216" i="33"/>
  <c r="C220" i="33"/>
  <c r="N252" i="33"/>
  <c r="O55" i="34"/>
  <c r="O58" i="34"/>
  <c r="D76" i="34"/>
  <c r="L77" i="34"/>
  <c r="I80" i="34"/>
  <c r="C93" i="34"/>
  <c r="C105" i="34"/>
  <c r="C118" i="34"/>
  <c r="C136" i="34"/>
  <c r="O138" i="34"/>
  <c r="G187" i="34"/>
  <c r="G182" i="34" s="1"/>
  <c r="C190" i="34"/>
  <c r="C213" i="34"/>
  <c r="L241" i="34"/>
  <c r="C251" i="34"/>
  <c r="C259" i="34"/>
  <c r="C262" i="34"/>
  <c r="I85" i="34"/>
  <c r="O227" i="34"/>
  <c r="C277" i="33"/>
  <c r="L80" i="34"/>
  <c r="L76" i="34" s="1"/>
  <c r="C113" i="34"/>
  <c r="C141" i="34"/>
  <c r="I188" i="34"/>
  <c r="C218" i="34"/>
  <c r="G252" i="34"/>
  <c r="C130" i="33"/>
  <c r="K212" i="33"/>
  <c r="K211" i="33" s="1"/>
  <c r="N54" i="34"/>
  <c r="N53" i="34" s="1"/>
  <c r="I131" i="32"/>
  <c r="F183" i="32"/>
  <c r="G275" i="33"/>
  <c r="G274" i="33" s="1"/>
  <c r="I131" i="33"/>
  <c r="C247" i="33"/>
  <c r="C158" i="32"/>
  <c r="H275" i="33"/>
  <c r="H274" i="33" s="1"/>
  <c r="N54" i="33"/>
  <c r="N53" i="33" s="1"/>
  <c r="O153" i="33"/>
  <c r="O152" i="33" s="1"/>
  <c r="C164" i="33"/>
  <c r="G161" i="33"/>
  <c r="G160" i="33" s="1"/>
  <c r="L171" i="33"/>
  <c r="O175" i="33"/>
  <c r="O174" i="33" s="1"/>
  <c r="C194" i="33"/>
  <c r="C230" i="33"/>
  <c r="C236" i="33"/>
  <c r="C244" i="33"/>
  <c r="K252" i="33"/>
  <c r="O80" i="34"/>
  <c r="O76" i="34" s="1"/>
  <c r="C111" i="34"/>
  <c r="C203" i="34"/>
  <c r="H252" i="34"/>
  <c r="C270" i="34"/>
  <c r="L126" i="33"/>
  <c r="L27" i="34"/>
  <c r="C27" i="34" s="1"/>
  <c r="E252" i="34"/>
  <c r="L77" i="32"/>
  <c r="O21" i="33"/>
  <c r="O20" i="33" s="1"/>
  <c r="C128" i="33"/>
  <c r="N187" i="33"/>
  <c r="N182" i="33" s="1"/>
  <c r="O233" i="33"/>
  <c r="O232" i="33" s="1"/>
  <c r="F147" i="32"/>
  <c r="C203" i="32"/>
  <c r="L99" i="33"/>
  <c r="J83" i="33"/>
  <c r="N275" i="32"/>
  <c r="C66" i="32"/>
  <c r="C71" i="32"/>
  <c r="C79" i="32"/>
  <c r="C96" i="32"/>
  <c r="C116" i="32"/>
  <c r="C79" i="33"/>
  <c r="C88" i="33"/>
  <c r="I91" i="33"/>
  <c r="C113" i="33"/>
  <c r="C127" i="33"/>
  <c r="O131" i="33"/>
  <c r="C157" i="33"/>
  <c r="M174" i="33"/>
  <c r="L216" i="33"/>
  <c r="C222" i="33"/>
  <c r="L227" i="33"/>
  <c r="C242" i="33"/>
  <c r="N240" i="33"/>
  <c r="I269" i="33"/>
  <c r="I275" i="33" s="1"/>
  <c r="J26" i="34"/>
  <c r="J20" i="34" s="1"/>
  <c r="E20" i="34"/>
  <c r="C60" i="34"/>
  <c r="G76" i="34"/>
  <c r="C82" i="34"/>
  <c r="C96" i="34"/>
  <c r="C144" i="34"/>
  <c r="N160" i="34"/>
  <c r="C165" i="34"/>
  <c r="C177" i="34"/>
  <c r="M212" i="34"/>
  <c r="M211" i="34" s="1"/>
  <c r="C223" i="34"/>
  <c r="H53" i="32"/>
  <c r="C86" i="32"/>
  <c r="L126" i="32"/>
  <c r="K212" i="32"/>
  <c r="O245" i="32"/>
  <c r="K83" i="32"/>
  <c r="I114" i="32"/>
  <c r="F121" i="32"/>
  <c r="H161" i="32"/>
  <c r="H160" i="32" s="1"/>
  <c r="O166" i="32"/>
  <c r="I171" i="32"/>
  <c r="C180" i="32"/>
  <c r="D212" i="32"/>
  <c r="F216" i="32"/>
  <c r="L55" i="32"/>
  <c r="H76" i="32"/>
  <c r="I108" i="32"/>
  <c r="C143" i="32"/>
  <c r="C159" i="32"/>
  <c r="L166" i="32"/>
  <c r="L171" i="32"/>
  <c r="E174" i="32"/>
  <c r="G187" i="32"/>
  <c r="G182" i="32" s="1"/>
  <c r="C190" i="32"/>
  <c r="L257" i="32"/>
  <c r="C284" i="32"/>
  <c r="C90" i="32"/>
  <c r="N187" i="32"/>
  <c r="N182" i="32" s="1"/>
  <c r="M212" i="32"/>
  <c r="M211" i="32" s="1"/>
  <c r="I245" i="32"/>
  <c r="K252" i="32"/>
  <c r="C259" i="32"/>
  <c r="M20" i="32"/>
  <c r="O121" i="32"/>
  <c r="C213" i="32"/>
  <c r="F269" i="32"/>
  <c r="C148" i="32"/>
  <c r="J274" i="32"/>
  <c r="L33" i="32"/>
  <c r="C33" i="32" s="1"/>
  <c r="L99" i="32"/>
  <c r="C103" i="32"/>
  <c r="O134" i="32"/>
  <c r="O162" i="32"/>
  <c r="O171" i="32"/>
  <c r="C210" i="32"/>
  <c r="C23" i="32"/>
  <c r="N54" i="32"/>
  <c r="N53" i="32" s="1"/>
  <c r="C70" i="32"/>
  <c r="I80" i="32"/>
  <c r="I76" i="32" s="1"/>
  <c r="N83" i="32"/>
  <c r="C94" i="32"/>
  <c r="C141" i="32"/>
  <c r="C169" i="32"/>
  <c r="C173" i="32"/>
  <c r="C177" i="32"/>
  <c r="C224" i="32"/>
  <c r="I233" i="32"/>
  <c r="I232" i="32" s="1"/>
  <c r="C239" i="32"/>
  <c r="C255" i="32"/>
  <c r="G252" i="32"/>
  <c r="C193" i="32"/>
  <c r="I126" i="32"/>
  <c r="M120" i="32"/>
  <c r="N212" i="32"/>
  <c r="N211" i="32" s="1"/>
  <c r="M252" i="32"/>
  <c r="D275" i="32"/>
  <c r="G53" i="32"/>
  <c r="C88" i="32"/>
  <c r="I134" i="32"/>
  <c r="E76" i="32"/>
  <c r="F85" i="32"/>
  <c r="F114" i="32"/>
  <c r="C122" i="32"/>
  <c r="C128" i="32"/>
  <c r="C145" i="32"/>
  <c r="C164" i="32"/>
  <c r="C168" i="32"/>
  <c r="C186" i="34"/>
  <c r="J120" i="34"/>
  <c r="O233" i="34"/>
  <c r="O232" i="34" s="1"/>
  <c r="K120" i="34"/>
  <c r="F227" i="34"/>
  <c r="C104" i="34"/>
  <c r="F114" i="34"/>
  <c r="I245" i="34"/>
  <c r="C246" i="34"/>
  <c r="K54" i="34"/>
  <c r="K53" i="34" s="1"/>
  <c r="O219" i="34"/>
  <c r="C254" i="34"/>
  <c r="L131" i="34"/>
  <c r="C132" i="34"/>
  <c r="M53" i="34"/>
  <c r="L91" i="34"/>
  <c r="F183" i="34"/>
  <c r="I126" i="34"/>
  <c r="L175" i="34"/>
  <c r="L174" i="34" s="1"/>
  <c r="I69" i="34"/>
  <c r="I67" i="34" s="1"/>
  <c r="G83" i="34"/>
  <c r="M174" i="34"/>
  <c r="G120" i="34"/>
  <c r="L199" i="34"/>
  <c r="C117" i="34"/>
  <c r="F121" i="34"/>
  <c r="I219" i="34"/>
  <c r="C222" i="34"/>
  <c r="I250" i="34"/>
  <c r="C250" i="34" s="1"/>
  <c r="M252" i="34"/>
  <c r="L33" i="34"/>
  <c r="C33" i="34" s="1"/>
  <c r="C66" i="34"/>
  <c r="C102" i="34"/>
  <c r="I114" i="34"/>
  <c r="L147" i="34"/>
  <c r="H161" i="34"/>
  <c r="H160" i="34" s="1"/>
  <c r="F199" i="34"/>
  <c r="O241" i="34"/>
  <c r="C242" i="34"/>
  <c r="N252" i="34"/>
  <c r="C71" i="34"/>
  <c r="H76" i="34"/>
  <c r="M83" i="34"/>
  <c r="D83" i="34"/>
  <c r="C139" i="34"/>
  <c r="C84" i="34"/>
  <c r="N83" i="34"/>
  <c r="C88" i="34"/>
  <c r="L99" i="34"/>
  <c r="O134" i="34"/>
  <c r="C159" i="34"/>
  <c r="J187" i="34"/>
  <c r="D212" i="34"/>
  <c r="D211" i="34" s="1"/>
  <c r="J240" i="34"/>
  <c r="C247" i="34"/>
  <c r="I257" i="34"/>
  <c r="I253" i="34" s="1"/>
  <c r="I252" i="34" s="1"/>
  <c r="O85" i="34"/>
  <c r="C112" i="34"/>
  <c r="C155" i="34"/>
  <c r="L58" i="34"/>
  <c r="L69" i="34"/>
  <c r="E120" i="34"/>
  <c r="C264" i="34"/>
  <c r="I276" i="34"/>
  <c r="K187" i="34"/>
  <c r="K182" i="34" s="1"/>
  <c r="C282" i="34"/>
  <c r="I55" i="34"/>
  <c r="C81" i="34"/>
  <c r="C98" i="34"/>
  <c r="C89" i="34"/>
  <c r="O108" i="34"/>
  <c r="O257" i="34"/>
  <c r="O253" i="34" s="1"/>
  <c r="O252" i="34" s="1"/>
  <c r="F85" i="34"/>
  <c r="I121" i="34"/>
  <c r="O175" i="34"/>
  <c r="O174" i="34" s="1"/>
  <c r="O216" i="34"/>
  <c r="O69" i="34"/>
  <c r="O67" i="34" s="1"/>
  <c r="C163" i="34"/>
  <c r="C224" i="34"/>
  <c r="C65" i="34"/>
  <c r="N76" i="34"/>
  <c r="C87" i="34"/>
  <c r="C116" i="34"/>
  <c r="F175" i="34"/>
  <c r="C198" i="34"/>
  <c r="F216" i="34"/>
  <c r="I233" i="34"/>
  <c r="I232" i="34" s="1"/>
  <c r="J252" i="34"/>
  <c r="C280" i="34"/>
  <c r="G54" i="34"/>
  <c r="G53" i="34" s="1"/>
  <c r="J54" i="34"/>
  <c r="J53" i="34" s="1"/>
  <c r="C62" i="34"/>
  <c r="F69" i="34"/>
  <c r="F67" i="34" s="1"/>
  <c r="K83" i="34"/>
  <c r="I131" i="34"/>
  <c r="F138" i="34"/>
  <c r="I166" i="34"/>
  <c r="O171" i="34"/>
  <c r="C185" i="34"/>
  <c r="O188" i="34"/>
  <c r="C202" i="34"/>
  <c r="C210" i="34"/>
  <c r="L227" i="34"/>
  <c r="L233" i="34"/>
  <c r="K252" i="34"/>
  <c r="O269" i="34"/>
  <c r="C278" i="34"/>
  <c r="C250" i="32"/>
  <c r="O21" i="32"/>
  <c r="C228" i="32"/>
  <c r="G120" i="32"/>
  <c r="C165" i="32"/>
  <c r="C43" i="32"/>
  <c r="O85" i="32"/>
  <c r="C230" i="32"/>
  <c r="N20" i="32"/>
  <c r="C117" i="32"/>
  <c r="K161" i="32"/>
  <c r="K160" i="32" s="1"/>
  <c r="C198" i="32"/>
  <c r="O257" i="32"/>
  <c r="O253" i="32" s="1"/>
  <c r="O252" i="32" s="1"/>
  <c r="D274" i="32"/>
  <c r="O58" i="32"/>
  <c r="D174" i="32"/>
  <c r="I276" i="32"/>
  <c r="C95" i="32"/>
  <c r="G275" i="32"/>
  <c r="G274" i="32" s="1"/>
  <c r="D54" i="32"/>
  <c r="D53" i="32" s="1"/>
  <c r="C78" i="32"/>
  <c r="O147" i="32"/>
  <c r="C163" i="32"/>
  <c r="L134" i="32"/>
  <c r="E160" i="32"/>
  <c r="I175" i="32"/>
  <c r="I174" i="32" s="1"/>
  <c r="L199" i="32"/>
  <c r="O199" i="32"/>
  <c r="G212" i="32"/>
  <c r="G211" i="32" s="1"/>
  <c r="I216" i="32"/>
  <c r="F241" i="32"/>
  <c r="O269" i="32"/>
  <c r="C119" i="32"/>
  <c r="C140" i="32"/>
  <c r="M174" i="32"/>
  <c r="L245" i="32"/>
  <c r="C238" i="32"/>
  <c r="C280" i="32"/>
  <c r="O91" i="32"/>
  <c r="D120" i="32"/>
  <c r="H240" i="32"/>
  <c r="M161" i="32"/>
  <c r="M160" i="32" s="1"/>
  <c r="E212" i="32"/>
  <c r="I257" i="32"/>
  <c r="I253" i="32" s="1"/>
  <c r="I252" i="32" s="1"/>
  <c r="C93" i="32"/>
  <c r="C146" i="32"/>
  <c r="C223" i="32"/>
  <c r="E83" i="32"/>
  <c r="O55" i="32"/>
  <c r="C55" i="32" s="1"/>
  <c r="K54" i="32"/>
  <c r="K53" i="32" s="1"/>
  <c r="L58" i="32"/>
  <c r="L54" i="32" s="1"/>
  <c r="M76" i="32"/>
  <c r="C98" i="32"/>
  <c r="C107" i="32"/>
  <c r="O108" i="32"/>
  <c r="H120" i="32"/>
  <c r="L131" i="32"/>
  <c r="I138" i="32"/>
  <c r="C144" i="32"/>
  <c r="C150" i="32"/>
  <c r="I153" i="32"/>
  <c r="I152" i="32" s="1"/>
  <c r="J187" i="32"/>
  <c r="J182" i="32" s="1"/>
  <c r="F188" i="32"/>
  <c r="C206" i="32"/>
  <c r="H212" i="32"/>
  <c r="C226" i="32"/>
  <c r="F233" i="32"/>
  <c r="F232" i="32" s="1"/>
  <c r="C281" i="32"/>
  <c r="O241" i="32"/>
  <c r="O240" i="32" s="1"/>
  <c r="H275" i="32"/>
  <c r="H274" i="32" s="1"/>
  <c r="O80" i="32"/>
  <c r="K120" i="32"/>
  <c r="K275" i="32"/>
  <c r="K274" i="32" s="1"/>
  <c r="L69" i="32"/>
  <c r="L67" i="32" s="1"/>
  <c r="N76" i="32"/>
  <c r="C102" i="32"/>
  <c r="C104" i="32"/>
  <c r="C111" i="32"/>
  <c r="C125" i="32"/>
  <c r="O131" i="32"/>
  <c r="L138" i="32"/>
  <c r="L153" i="32"/>
  <c r="L152" i="32" s="1"/>
  <c r="C157" i="32"/>
  <c r="C184" i="32"/>
  <c r="C204" i="32"/>
  <c r="J212" i="32"/>
  <c r="J211" i="32" s="1"/>
  <c r="O216" i="32"/>
  <c r="C248" i="32"/>
  <c r="C251" i="32"/>
  <c r="C261" i="32"/>
  <c r="C282" i="32"/>
  <c r="I58" i="32"/>
  <c r="I54" i="32" s="1"/>
  <c r="O99" i="32"/>
  <c r="C97" i="32"/>
  <c r="O126" i="32"/>
  <c r="C149" i="32"/>
  <c r="L275" i="32"/>
  <c r="G76" i="32"/>
  <c r="L108" i="32"/>
  <c r="C185" i="32"/>
  <c r="C278" i="32"/>
  <c r="J26" i="32"/>
  <c r="J20" i="32" s="1"/>
  <c r="C137" i="32"/>
  <c r="K240" i="32"/>
  <c r="E54" i="32"/>
  <c r="E53" i="32" s="1"/>
  <c r="J83" i="32"/>
  <c r="C106" i="32"/>
  <c r="L121" i="32"/>
  <c r="G20" i="32"/>
  <c r="J54" i="32"/>
  <c r="J53" i="32" s="1"/>
  <c r="O69" i="32"/>
  <c r="O67" i="32" s="1"/>
  <c r="C73" i="32"/>
  <c r="C100" i="32"/>
  <c r="C105" i="32"/>
  <c r="C123" i="32"/>
  <c r="C133" i="32"/>
  <c r="F138" i="32"/>
  <c r="O138" i="32"/>
  <c r="C142" i="32"/>
  <c r="J161" i="32"/>
  <c r="J160" i="32" s="1"/>
  <c r="F162" i="32"/>
  <c r="G161" i="32"/>
  <c r="G160" i="32" s="1"/>
  <c r="C170" i="32"/>
  <c r="L183" i="32"/>
  <c r="C191" i="32"/>
  <c r="C218" i="32"/>
  <c r="D240" i="32"/>
  <c r="F245" i="32"/>
  <c r="C262" i="32"/>
  <c r="C279" i="32"/>
  <c r="C71" i="33"/>
  <c r="I69" i="33"/>
  <c r="I67" i="33" s="1"/>
  <c r="L67" i="34"/>
  <c r="C68" i="34"/>
  <c r="N274" i="32"/>
  <c r="E120" i="32"/>
  <c r="I183" i="32"/>
  <c r="C176" i="33"/>
  <c r="F175" i="33"/>
  <c r="K275" i="34"/>
  <c r="K274" i="34" s="1"/>
  <c r="C44" i="32"/>
  <c r="H83" i="32"/>
  <c r="C113" i="32"/>
  <c r="I121" i="32"/>
  <c r="O153" i="32"/>
  <c r="O152" i="32" s="1"/>
  <c r="L162" i="32"/>
  <c r="C172" i="32"/>
  <c r="F171" i="32"/>
  <c r="C179" i="32"/>
  <c r="F178" i="32"/>
  <c r="C178" i="32" s="1"/>
  <c r="O188" i="32"/>
  <c r="C221" i="32"/>
  <c r="C236" i="32"/>
  <c r="C137" i="33"/>
  <c r="I174" i="33"/>
  <c r="H174" i="32"/>
  <c r="I219" i="32"/>
  <c r="I227" i="32"/>
  <c r="C246" i="32"/>
  <c r="G20" i="33"/>
  <c r="M53" i="33"/>
  <c r="O77" i="33"/>
  <c r="O76" i="33" s="1"/>
  <c r="C78" i="33"/>
  <c r="C135" i="33"/>
  <c r="I134" i="33"/>
  <c r="C210" i="33"/>
  <c r="N275" i="34"/>
  <c r="N274" i="34" s="1"/>
  <c r="N20" i="34"/>
  <c r="C180" i="34"/>
  <c r="F179" i="34"/>
  <c r="C154" i="32"/>
  <c r="F153" i="32"/>
  <c r="L114" i="32"/>
  <c r="C68" i="32"/>
  <c r="I199" i="32"/>
  <c r="C201" i="32"/>
  <c r="C28" i="33"/>
  <c r="L27" i="33"/>
  <c r="O199" i="33"/>
  <c r="G211" i="33"/>
  <c r="F99" i="32"/>
  <c r="C37" i="32"/>
  <c r="L36" i="32"/>
  <c r="C36" i="32" s="1"/>
  <c r="L227" i="32"/>
  <c r="I162" i="32"/>
  <c r="C234" i="32"/>
  <c r="L233" i="32"/>
  <c r="L232" i="32" s="1"/>
  <c r="C57" i="32"/>
  <c r="O77" i="32"/>
  <c r="C92" i="32"/>
  <c r="J120" i="32"/>
  <c r="I147" i="32"/>
  <c r="I166" i="32"/>
  <c r="O219" i="32"/>
  <c r="O233" i="32"/>
  <c r="O232" i="32" s="1"/>
  <c r="H252" i="32"/>
  <c r="O99" i="33"/>
  <c r="C100" i="33"/>
  <c r="O134" i="33"/>
  <c r="C127" i="32"/>
  <c r="F126" i="32"/>
  <c r="C200" i="32"/>
  <c r="F199" i="32"/>
  <c r="C109" i="32"/>
  <c r="F108" i="32"/>
  <c r="C135" i="32"/>
  <c r="L147" i="32"/>
  <c r="O183" i="32"/>
  <c r="I188" i="32"/>
  <c r="C189" i="32"/>
  <c r="C243" i="32"/>
  <c r="I241" i="32"/>
  <c r="J20" i="33"/>
  <c r="C86" i="33"/>
  <c r="O126" i="33"/>
  <c r="C59" i="32"/>
  <c r="F58" i="32"/>
  <c r="C254" i="32"/>
  <c r="I99" i="32"/>
  <c r="L36" i="34"/>
  <c r="C36" i="34" s="1"/>
  <c r="C37" i="34"/>
  <c r="C45" i="32"/>
  <c r="M83" i="32"/>
  <c r="K26" i="32"/>
  <c r="C81" i="32"/>
  <c r="F80" i="32"/>
  <c r="I91" i="32"/>
  <c r="C115" i="32"/>
  <c r="C132" i="32"/>
  <c r="F131" i="32"/>
  <c r="C156" i="32"/>
  <c r="L276" i="32"/>
  <c r="L76" i="33"/>
  <c r="I85" i="33"/>
  <c r="O91" i="33"/>
  <c r="F166" i="33"/>
  <c r="C166" i="33" s="1"/>
  <c r="C186" i="33"/>
  <c r="I183" i="33"/>
  <c r="F21" i="32"/>
  <c r="C81" i="33"/>
  <c r="I80" i="33"/>
  <c r="I85" i="32"/>
  <c r="L188" i="32"/>
  <c r="C167" i="32"/>
  <c r="F166" i="32"/>
  <c r="C65" i="32"/>
  <c r="F77" i="32"/>
  <c r="C63" i="32"/>
  <c r="D20" i="32"/>
  <c r="E275" i="32"/>
  <c r="E274" i="32" s="1"/>
  <c r="E20" i="32"/>
  <c r="L27" i="32"/>
  <c r="C61" i="32"/>
  <c r="G83" i="32"/>
  <c r="L91" i="32"/>
  <c r="C112" i="32"/>
  <c r="N120" i="32"/>
  <c r="C129" i="32"/>
  <c r="C151" i="32"/>
  <c r="C208" i="32"/>
  <c r="I214" i="32"/>
  <c r="C214" i="32" s="1"/>
  <c r="C215" i="32"/>
  <c r="C256" i="32"/>
  <c r="F41" i="33"/>
  <c r="C41" i="33" s="1"/>
  <c r="C42" i="33"/>
  <c r="G83" i="33"/>
  <c r="C213" i="33"/>
  <c r="O114" i="33"/>
  <c r="C139" i="33"/>
  <c r="F138" i="33"/>
  <c r="C246" i="33"/>
  <c r="I245" i="33"/>
  <c r="I240" i="33" s="1"/>
  <c r="I174" i="34"/>
  <c r="C217" i="34"/>
  <c r="L216" i="34"/>
  <c r="C244" i="34"/>
  <c r="F241" i="34"/>
  <c r="C217" i="32"/>
  <c r="C222" i="32"/>
  <c r="C235" i="32"/>
  <c r="C244" i="32"/>
  <c r="L253" i="32"/>
  <c r="L252" i="32" s="1"/>
  <c r="C258" i="32"/>
  <c r="F257" i="32"/>
  <c r="C283" i="32"/>
  <c r="C82" i="33"/>
  <c r="C124" i="33"/>
  <c r="C154" i="33"/>
  <c r="F183" i="33"/>
  <c r="L245" i="33"/>
  <c r="C270" i="33"/>
  <c r="F269" i="33"/>
  <c r="E240" i="32"/>
  <c r="C264" i="32"/>
  <c r="F263" i="32"/>
  <c r="C263" i="32" s="1"/>
  <c r="N120" i="33"/>
  <c r="I153" i="33"/>
  <c r="I152" i="33" s="1"/>
  <c r="H160" i="33"/>
  <c r="C218" i="33"/>
  <c r="I216" i="33"/>
  <c r="F253" i="33"/>
  <c r="D187" i="32"/>
  <c r="D182" i="32" s="1"/>
  <c r="E187" i="32"/>
  <c r="E182" i="32" s="1"/>
  <c r="C24" i="33"/>
  <c r="C34" i="33"/>
  <c r="L58" i="33"/>
  <c r="C111" i="33"/>
  <c r="C224" i="33"/>
  <c r="O257" i="33"/>
  <c r="O253" i="33" s="1"/>
  <c r="O252" i="33" s="1"/>
  <c r="C266" i="33"/>
  <c r="C149" i="34"/>
  <c r="F147" i="34"/>
  <c r="L267" i="32"/>
  <c r="L266" i="32" s="1"/>
  <c r="C268" i="32"/>
  <c r="C277" i="32"/>
  <c r="O276" i="32"/>
  <c r="C22" i="33"/>
  <c r="C94" i="33"/>
  <c r="D120" i="33"/>
  <c r="D75" i="33" s="1"/>
  <c r="C56" i="34"/>
  <c r="F55" i="34"/>
  <c r="C157" i="34"/>
  <c r="L153" i="34"/>
  <c r="L152" i="34" s="1"/>
  <c r="C194" i="32"/>
  <c r="C209" i="32"/>
  <c r="L219" i="32"/>
  <c r="L241" i="32"/>
  <c r="C70" i="33"/>
  <c r="O69" i="33"/>
  <c r="O67" i="33" s="1"/>
  <c r="C151" i="33"/>
  <c r="C202" i="33"/>
  <c r="C265" i="33"/>
  <c r="L114" i="34"/>
  <c r="C115" i="34"/>
  <c r="C192" i="32"/>
  <c r="C225" i="32"/>
  <c r="F276" i="32"/>
  <c r="F21" i="33"/>
  <c r="C44" i="33"/>
  <c r="F43" i="33"/>
  <c r="C43" i="33" s="1"/>
  <c r="F58" i="33"/>
  <c r="C59" i="33"/>
  <c r="C92" i="33"/>
  <c r="F91" i="33"/>
  <c r="I108" i="33"/>
  <c r="C145" i="33"/>
  <c r="C200" i="33"/>
  <c r="J211" i="33"/>
  <c r="I219" i="33"/>
  <c r="C228" i="33"/>
  <c r="I227" i="33"/>
  <c r="F233" i="33"/>
  <c r="C234" i="33"/>
  <c r="L263" i="33"/>
  <c r="C263" i="33" s="1"/>
  <c r="C264" i="33"/>
  <c r="F43" i="34"/>
  <c r="C43" i="34" s="1"/>
  <c r="C44" i="34"/>
  <c r="C110" i="34"/>
  <c r="I108" i="34"/>
  <c r="L69" i="33"/>
  <c r="L67" i="33" s="1"/>
  <c r="L91" i="33"/>
  <c r="C122" i="33"/>
  <c r="F121" i="33"/>
  <c r="I138" i="33"/>
  <c r="G174" i="33"/>
  <c r="M187" i="33"/>
  <c r="M182" i="33" s="1"/>
  <c r="E212" i="33"/>
  <c r="E211" i="33" s="1"/>
  <c r="C231" i="33"/>
  <c r="O245" i="33"/>
  <c r="O276" i="33"/>
  <c r="C189" i="34"/>
  <c r="F188" i="34"/>
  <c r="F91" i="34"/>
  <c r="F108" i="34"/>
  <c r="C109" i="34"/>
  <c r="N252" i="32"/>
  <c r="K26" i="33"/>
  <c r="C56" i="33"/>
  <c r="F55" i="33"/>
  <c r="C98" i="33"/>
  <c r="L108" i="33"/>
  <c r="E120" i="33"/>
  <c r="L121" i="33"/>
  <c r="O138" i="33"/>
  <c r="C150" i="33"/>
  <c r="L153" i="33"/>
  <c r="L152" i="33" s="1"/>
  <c r="D161" i="33"/>
  <c r="D160" i="33" s="1"/>
  <c r="C177" i="33"/>
  <c r="C180" i="33"/>
  <c r="F179" i="33"/>
  <c r="C189" i="33"/>
  <c r="F188" i="33"/>
  <c r="L188" i="33"/>
  <c r="F227" i="33"/>
  <c r="C229" i="33"/>
  <c r="D252" i="33"/>
  <c r="C279" i="33"/>
  <c r="C100" i="34"/>
  <c r="I99" i="34"/>
  <c r="C200" i="34"/>
  <c r="I199" i="34"/>
  <c r="D275" i="33"/>
  <c r="D274" i="33" s="1"/>
  <c r="D54" i="33"/>
  <c r="D53" i="33" s="1"/>
  <c r="G76" i="33"/>
  <c r="K83" i="33"/>
  <c r="K75" i="33" s="1"/>
  <c r="K52" i="33" s="1"/>
  <c r="C117" i="33"/>
  <c r="O121" i="33"/>
  <c r="C163" i="33"/>
  <c r="I188" i="33"/>
  <c r="C206" i="33"/>
  <c r="C260" i="33"/>
  <c r="D252" i="32"/>
  <c r="D20" i="33"/>
  <c r="E20" i="33"/>
  <c r="E54" i="33"/>
  <c r="E53" i="33" s="1"/>
  <c r="L55" i="33"/>
  <c r="H76" i="33"/>
  <c r="C96" i="33"/>
  <c r="C110" i="33"/>
  <c r="C115" i="33"/>
  <c r="H120" i="33"/>
  <c r="C123" i="33"/>
  <c r="C148" i="33"/>
  <c r="F147" i="33"/>
  <c r="C147" i="33" s="1"/>
  <c r="C156" i="33"/>
  <c r="C172" i="33"/>
  <c r="L174" i="33"/>
  <c r="C192" i="33"/>
  <c r="C204" i="33"/>
  <c r="C251" i="33"/>
  <c r="F250" i="33"/>
  <c r="C250" i="33" s="1"/>
  <c r="I257" i="33"/>
  <c r="I253" i="33" s="1"/>
  <c r="I252" i="33" s="1"/>
  <c r="C258" i="33"/>
  <c r="C268" i="33"/>
  <c r="H275" i="34"/>
  <c r="H274" i="34" s="1"/>
  <c r="H20" i="34"/>
  <c r="E211" i="34"/>
  <c r="C271" i="34"/>
  <c r="D212" i="33"/>
  <c r="D211" i="33" s="1"/>
  <c r="C215" i="33"/>
  <c r="F214" i="33"/>
  <c r="C237" i="33"/>
  <c r="M275" i="34"/>
  <c r="M274" i="34" s="1"/>
  <c r="M20" i="34"/>
  <c r="K26" i="34"/>
  <c r="C61" i="34"/>
  <c r="C129" i="34"/>
  <c r="F219" i="34"/>
  <c r="C184" i="33"/>
  <c r="C197" i="33"/>
  <c r="C262" i="33"/>
  <c r="L276" i="33"/>
  <c r="C47" i="34"/>
  <c r="O45" i="34"/>
  <c r="C59" i="34"/>
  <c r="F58" i="34"/>
  <c r="C78" i="34"/>
  <c r="I77" i="34"/>
  <c r="O166" i="34"/>
  <c r="O161" i="34" s="1"/>
  <c r="L208" i="34"/>
  <c r="C208" i="34" s="1"/>
  <c r="C209" i="34"/>
  <c r="G212" i="34"/>
  <c r="G211" i="34" s="1"/>
  <c r="L219" i="34"/>
  <c r="C220" i="34"/>
  <c r="C195" i="33"/>
  <c r="C199" i="33"/>
  <c r="C248" i="33"/>
  <c r="C280" i="33"/>
  <c r="F276" i="33"/>
  <c r="E54" i="34"/>
  <c r="E53" i="34" s="1"/>
  <c r="I58" i="34"/>
  <c r="H83" i="34"/>
  <c r="F99" i="34"/>
  <c r="C191" i="33"/>
  <c r="G20" i="34"/>
  <c r="G275" i="34"/>
  <c r="G274" i="34" s="1"/>
  <c r="L21" i="34"/>
  <c r="J83" i="34"/>
  <c r="O91" i="34"/>
  <c r="C97" i="34"/>
  <c r="C107" i="34"/>
  <c r="C122" i="34"/>
  <c r="H120" i="34"/>
  <c r="C151" i="34"/>
  <c r="C156" i="34"/>
  <c r="C167" i="34"/>
  <c r="F166" i="34"/>
  <c r="C226" i="34"/>
  <c r="L36" i="33"/>
  <c r="C36" i="33" s="1"/>
  <c r="F162" i="33"/>
  <c r="M212" i="33"/>
  <c r="M211" i="33" s="1"/>
  <c r="F245" i="33"/>
  <c r="C90" i="34"/>
  <c r="C135" i="34"/>
  <c r="F134" i="34"/>
  <c r="O245" i="34"/>
  <c r="M275" i="33"/>
  <c r="M274" i="33" s="1"/>
  <c r="F67" i="33"/>
  <c r="F131" i="33"/>
  <c r="F153" i="33"/>
  <c r="F171" i="33"/>
  <c r="H187" i="33"/>
  <c r="H182" i="33" s="1"/>
  <c r="O188" i="33"/>
  <c r="N212" i="33"/>
  <c r="N211" i="33" s="1"/>
  <c r="C239" i="33"/>
  <c r="H240" i="33"/>
  <c r="L253" i="33"/>
  <c r="C123" i="34"/>
  <c r="N120" i="34"/>
  <c r="I134" i="34"/>
  <c r="O153" i="34"/>
  <c r="O152" i="34" s="1"/>
  <c r="C168" i="34"/>
  <c r="C172" i="34"/>
  <c r="I183" i="34"/>
  <c r="C184" i="34"/>
  <c r="I187" i="34"/>
  <c r="C228" i="34"/>
  <c r="I227" i="34"/>
  <c r="I212" i="34" s="1"/>
  <c r="C255" i="34"/>
  <c r="C268" i="34"/>
  <c r="I267" i="34"/>
  <c r="I266" i="34" s="1"/>
  <c r="I265" i="34" s="1"/>
  <c r="D54" i="34"/>
  <c r="D53" i="34" s="1"/>
  <c r="C63" i="34"/>
  <c r="M120" i="34"/>
  <c r="C127" i="34"/>
  <c r="F126" i="34"/>
  <c r="C158" i="34"/>
  <c r="C173" i="34"/>
  <c r="O199" i="34"/>
  <c r="C229" i="34"/>
  <c r="C191" i="34"/>
  <c r="C201" i="34"/>
  <c r="C215" i="34"/>
  <c r="F214" i="34"/>
  <c r="C234" i="34"/>
  <c r="L126" i="34"/>
  <c r="C154" i="34"/>
  <c r="C176" i="34"/>
  <c r="D182" i="34"/>
  <c r="I269" i="34"/>
  <c r="C243" i="34"/>
  <c r="I241" i="34"/>
  <c r="H212" i="34"/>
  <c r="L232" i="34"/>
  <c r="C258" i="34"/>
  <c r="L276" i="34"/>
  <c r="C267" i="33"/>
  <c r="C278" i="33"/>
  <c r="D275" i="34"/>
  <c r="D274" i="34" s="1"/>
  <c r="D20" i="34"/>
  <c r="C22" i="34"/>
  <c r="F21" i="34"/>
  <c r="C86" i="34"/>
  <c r="I162" i="34"/>
  <c r="C169" i="34"/>
  <c r="J174" i="34"/>
  <c r="L183" i="34"/>
  <c r="L188" i="34"/>
  <c r="C206" i="34"/>
  <c r="L245" i="34"/>
  <c r="L263" i="34"/>
  <c r="C263" i="34" s="1"/>
  <c r="C79" i="34"/>
  <c r="F77" i="34"/>
  <c r="L85" i="34"/>
  <c r="L108" i="34"/>
  <c r="O121" i="34"/>
  <c r="C125" i="34"/>
  <c r="I147" i="34"/>
  <c r="F153" i="34"/>
  <c r="L171" i="34"/>
  <c r="K174" i="34"/>
  <c r="C204" i="34"/>
  <c r="J212" i="34"/>
  <c r="C230" i="34"/>
  <c r="C249" i="34"/>
  <c r="F257" i="34"/>
  <c r="F253" i="34" s="1"/>
  <c r="L257" i="34"/>
  <c r="L253" i="34" s="1"/>
  <c r="L138" i="34"/>
  <c r="F162" i="34"/>
  <c r="C239" i="34"/>
  <c r="G161" i="34"/>
  <c r="G160" i="34" s="1"/>
  <c r="J182" i="34"/>
  <c r="C237" i="34"/>
  <c r="H240" i="34"/>
  <c r="C197" i="34"/>
  <c r="C235" i="34"/>
  <c r="E83" i="34"/>
  <c r="E75" i="34" s="1"/>
  <c r="I91" i="34"/>
  <c r="C103" i="34"/>
  <c r="C195" i="34"/>
  <c r="F266" i="34"/>
  <c r="C101" i="34"/>
  <c r="C193" i="34"/>
  <c r="N212" i="34"/>
  <c r="N211" i="34" s="1"/>
  <c r="M181" i="32" l="1"/>
  <c r="O240" i="33"/>
  <c r="C99" i="33"/>
  <c r="L275" i="33"/>
  <c r="L54" i="33"/>
  <c r="L53" i="33" s="1"/>
  <c r="G75" i="33"/>
  <c r="G52" i="33" s="1"/>
  <c r="I120" i="33"/>
  <c r="N75" i="33"/>
  <c r="C126" i="33"/>
  <c r="K181" i="33"/>
  <c r="K51" i="33" s="1"/>
  <c r="K50" i="33" s="1"/>
  <c r="D181" i="33"/>
  <c r="M75" i="33"/>
  <c r="L212" i="33"/>
  <c r="I53" i="33"/>
  <c r="J75" i="33"/>
  <c r="J52" i="33" s="1"/>
  <c r="F76" i="33"/>
  <c r="I240" i="34"/>
  <c r="I76" i="34"/>
  <c r="C69" i="34"/>
  <c r="D75" i="34"/>
  <c r="D52" i="34" s="1"/>
  <c r="C67" i="34"/>
  <c r="L160" i="34"/>
  <c r="C183" i="34"/>
  <c r="L54" i="34"/>
  <c r="L53" i="34" s="1"/>
  <c r="E211" i="32"/>
  <c r="E181" i="32" s="1"/>
  <c r="I275" i="32"/>
  <c r="I274" i="32" s="1"/>
  <c r="K75" i="32"/>
  <c r="C175" i="32"/>
  <c r="L76" i="32"/>
  <c r="O187" i="33"/>
  <c r="O182" i="33" s="1"/>
  <c r="N181" i="33"/>
  <c r="O275" i="33"/>
  <c r="I274" i="33"/>
  <c r="O161" i="33"/>
  <c r="O160" i="33" s="1"/>
  <c r="C131" i="33"/>
  <c r="E75" i="33"/>
  <c r="E52" i="33" s="1"/>
  <c r="C241" i="33"/>
  <c r="H211" i="33"/>
  <c r="H181" i="33" s="1"/>
  <c r="L187" i="33"/>
  <c r="L182" i="33" s="1"/>
  <c r="C114" i="33"/>
  <c r="I187" i="33"/>
  <c r="G181" i="33"/>
  <c r="E181" i="33"/>
  <c r="L240" i="33"/>
  <c r="C85" i="33"/>
  <c r="C80" i="33"/>
  <c r="F83" i="33"/>
  <c r="L252" i="33"/>
  <c r="J181" i="33"/>
  <c r="C227" i="34"/>
  <c r="O54" i="34"/>
  <c r="C267" i="34"/>
  <c r="C131" i="34"/>
  <c r="K75" i="34"/>
  <c r="K52" i="34" s="1"/>
  <c r="M181" i="34"/>
  <c r="G75" i="34"/>
  <c r="G272" i="34" s="1"/>
  <c r="E181" i="34"/>
  <c r="J75" i="34"/>
  <c r="J52" i="34" s="1"/>
  <c r="C219" i="34"/>
  <c r="C147" i="34"/>
  <c r="C199" i="34"/>
  <c r="O275" i="34"/>
  <c r="O274" i="34" s="1"/>
  <c r="O161" i="32"/>
  <c r="O160" i="32" s="1"/>
  <c r="G181" i="32"/>
  <c r="D75" i="32"/>
  <c r="D52" i="32" s="1"/>
  <c r="C114" i="32"/>
  <c r="D211" i="32"/>
  <c r="F83" i="32"/>
  <c r="O212" i="32"/>
  <c r="O211" i="32" s="1"/>
  <c r="I240" i="32"/>
  <c r="C171" i="32"/>
  <c r="J272" i="33"/>
  <c r="I161" i="33"/>
  <c r="I160" i="33" s="1"/>
  <c r="I54" i="34"/>
  <c r="I53" i="34" s="1"/>
  <c r="O83" i="34"/>
  <c r="C219" i="33"/>
  <c r="D272" i="34"/>
  <c r="C216" i="33"/>
  <c r="L187" i="32"/>
  <c r="L182" i="32" s="1"/>
  <c r="L161" i="32"/>
  <c r="L160" i="32" s="1"/>
  <c r="C216" i="34"/>
  <c r="O212" i="34"/>
  <c r="O212" i="33"/>
  <c r="C134" i="33"/>
  <c r="C216" i="32"/>
  <c r="K211" i="32"/>
  <c r="K181" i="32" s="1"/>
  <c r="M75" i="34"/>
  <c r="M272" i="34" s="1"/>
  <c r="G272" i="33"/>
  <c r="F212" i="32"/>
  <c r="O83" i="33"/>
  <c r="L53" i="32"/>
  <c r="C134" i="32"/>
  <c r="C175" i="34"/>
  <c r="C80" i="34"/>
  <c r="O187" i="34"/>
  <c r="O182" i="34" s="1"/>
  <c r="C171" i="33"/>
  <c r="L120" i="33"/>
  <c r="D272" i="33"/>
  <c r="C245" i="34"/>
  <c r="I120" i="34"/>
  <c r="L212" i="34"/>
  <c r="H75" i="33"/>
  <c r="H52" i="33" s="1"/>
  <c r="C114" i="34"/>
  <c r="N272" i="33"/>
  <c r="O83" i="32"/>
  <c r="L160" i="33"/>
  <c r="C276" i="33"/>
  <c r="N75" i="34"/>
  <c r="N272" i="34" s="1"/>
  <c r="H75" i="34"/>
  <c r="H52" i="34" s="1"/>
  <c r="G181" i="34"/>
  <c r="L274" i="33"/>
  <c r="L83" i="33"/>
  <c r="I212" i="33"/>
  <c r="I211" i="33" s="1"/>
  <c r="C58" i="33"/>
  <c r="M272" i="33"/>
  <c r="O187" i="32"/>
  <c r="O182" i="32" s="1"/>
  <c r="C269" i="32"/>
  <c r="O275" i="32"/>
  <c r="O274" i="32" s="1"/>
  <c r="L240" i="32"/>
  <c r="C227" i="32"/>
  <c r="L274" i="32"/>
  <c r="C138" i="32"/>
  <c r="F240" i="32"/>
  <c r="I212" i="32"/>
  <c r="I83" i="32"/>
  <c r="O76" i="32"/>
  <c r="I53" i="32"/>
  <c r="C219" i="32"/>
  <c r="J181" i="32"/>
  <c r="C80" i="32"/>
  <c r="O120" i="32"/>
  <c r="N75" i="32"/>
  <c r="N52" i="32" s="1"/>
  <c r="M75" i="32"/>
  <c r="M272" i="32" s="1"/>
  <c r="C99" i="32"/>
  <c r="K272" i="34"/>
  <c r="I83" i="34"/>
  <c r="C171" i="34"/>
  <c r="I211" i="34"/>
  <c r="C58" i="34"/>
  <c r="L120" i="34"/>
  <c r="C126" i="34"/>
  <c r="C138" i="34"/>
  <c r="K181" i="34"/>
  <c r="L252" i="34"/>
  <c r="O120" i="34"/>
  <c r="O240" i="34"/>
  <c r="C276" i="34"/>
  <c r="O53" i="34"/>
  <c r="C233" i="34"/>
  <c r="C108" i="34"/>
  <c r="L83" i="34"/>
  <c r="I161" i="34"/>
  <c r="I160" i="34" s="1"/>
  <c r="O160" i="34"/>
  <c r="J211" i="34"/>
  <c r="L240" i="34"/>
  <c r="C188" i="32"/>
  <c r="L120" i="32"/>
  <c r="L212" i="32"/>
  <c r="O20" i="32"/>
  <c r="C131" i="32"/>
  <c r="C108" i="32"/>
  <c r="L83" i="32"/>
  <c r="C232" i="32"/>
  <c r="O54" i="32"/>
  <c r="O53" i="32" s="1"/>
  <c r="H211" i="32"/>
  <c r="H181" i="32" s="1"/>
  <c r="J75" i="32"/>
  <c r="J272" i="32" s="1"/>
  <c r="C241" i="32"/>
  <c r="C276" i="32"/>
  <c r="G75" i="32"/>
  <c r="G272" i="32" s="1"/>
  <c r="N181" i="32"/>
  <c r="E75" i="32"/>
  <c r="E52" i="32" s="1"/>
  <c r="C58" i="32"/>
  <c r="C257" i="32"/>
  <c r="C245" i="32"/>
  <c r="F253" i="32"/>
  <c r="F252" i="32" s="1"/>
  <c r="C233" i="32"/>
  <c r="H75" i="32"/>
  <c r="H52" i="32" s="1"/>
  <c r="C69" i="32"/>
  <c r="E272" i="34"/>
  <c r="E52" i="34"/>
  <c r="C188" i="33"/>
  <c r="F187" i="33"/>
  <c r="O20" i="34"/>
  <c r="C45" i="34"/>
  <c r="C91" i="34"/>
  <c r="C77" i="33"/>
  <c r="L26" i="32"/>
  <c r="C27" i="32"/>
  <c r="D52" i="33"/>
  <c r="D51" i="33" s="1"/>
  <c r="C69" i="33"/>
  <c r="C183" i="32"/>
  <c r="C85" i="32"/>
  <c r="F240" i="33"/>
  <c r="C245" i="33"/>
  <c r="N52" i="33"/>
  <c r="N51" i="33" s="1"/>
  <c r="C153" i="34"/>
  <c r="F152" i="34"/>
  <c r="C152" i="34" s="1"/>
  <c r="D181" i="34"/>
  <c r="C67" i="33"/>
  <c r="C162" i="33"/>
  <c r="F161" i="33"/>
  <c r="K272" i="33"/>
  <c r="C55" i="33"/>
  <c r="F54" i="33"/>
  <c r="M181" i="33"/>
  <c r="F83" i="34"/>
  <c r="C257" i="33"/>
  <c r="O53" i="33"/>
  <c r="C241" i="34"/>
  <c r="F240" i="34"/>
  <c r="C138" i="33"/>
  <c r="I83" i="33"/>
  <c r="C199" i="32"/>
  <c r="C67" i="32"/>
  <c r="L26" i="34"/>
  <c r="K52" i="32"/>
  <c r="F54" i="32"/>
  <c r="C77" i="34"/>
  <c r="F76" i="34"/>
  <c r="C269" i="34"/>
  <c r="C55" i="34"/>
  <c r="F54" i="34"/>
  <c r="L26" i="33"/>
  <c r="C27" i="33"/>
  <c r="F178" i="34"/>
  <c r="C179" i="34"/>
  <c r="F152" i="33"/>
  <c r="C152" i="33" s="1"/>
  <c r="C153" i="33"/>
  <c r="C214" i="33"/>
  <c r="F212" i="33"/>
  <c r="F275" i="34"/>
  <c r="C21" i="34"/>
  <c r="F20" i="34"/>
  <c r="H211" i="34"/>
  <c r="I182" i="34"/>
  <c r="C253" i="34"/>
  <c r="F252" i="34"/>
  <c r="C188" i="34"/>
  <c r="F187" i="34"/>
  <c r="C85" i="34"/>
  <c r="C253" i="33"/>
  <c r="F252" i="33"/>
  <c r="I76" i="33"/>
  <c r="F275" i="32"/>
  <c r="C21" i="32"/>
  <c r="F20" i="32"/>
  <c r="F174" i="32"/>
  <c r="C174" i="32" s="1"/>
  <c r="F265" i="34"/>
  <c r="C266" i="34"/>
  <c r="C99" i="34"/>
  <c r="C232" i="34"/>
  <c r="K20" i="33"/>
  <c r="C108" i="33"/>
  <c r="F275" i="33"/>
  <c r="C21" i="33"/>
  <c r="F20" i="33"/>
  <c r="C183" i="33"/>
  <c r="C166" i="32"/>
  <c r="F161" i="32"/>
  <c r="C91" i="32"/>
  <c r="C126" i="32"/>
  <c r="F120" i="32"/>
  <c r="O274" i="33"/>
  <c r="F161" i="34"/>
  <c r="C162" i="34"/>
  <c r="F178" i="33"/>
  <c r="C178" i="33" s="1"/>
  <c r="C179" i="33"/>
  <c r="C257" i="34"/>
  <c r="L187" i="34"/>
  <c r="L182" i="34" s="1"/>
  <c r="N181" i="34"/>
  <c r="C166" i="34"/>
  <c r="C227" i="33"/>
  <c r="C121" i="34"/>
  <c r="C121" i="33"/>
  <c r="F120" i="33"/>
  <c r="I275" i="34"/>
  <c r="I274" i="34" s="1"/>
  <c r="E272" i="33"/>
  <c r="I187" i="32"/>
  <c r="I182" i="32" s="1"/>
  <c r="I120" i="32"/>
  <c r="C121" i="32"/>
  <c r="C175" i="33"/>
  <c r="F232" i="33"/>
  <c r="C232" i="33" s="1"/>
  <c r="C233" i="33"/>
  <c r="K20" i="32"/>
  <c r="C214" i="34"/>
  <c r="F212" i="34"/>
  <c r="C266" i="32"/>
  <c r="L265" i="32"/>
  <c r="C147" i="32"/>
  <c r="M52" i="33"/>
  <c r="C269" i="33"/>
  <c r="C77" i="32"/>
  <c r="F76" i="32"/>
  <c r="C134" i="34"/>
  <c r="L275" i="34"/>
  <c r="L274" i="34" s="1"/>
  <c r="K20" i="34"/>
  <c r="O120" i="33"/>
  <c r="L211" i="33"/>
  <c r="F120" i="34"/>
  <c r="C91" i="33"/>
  <c r="C267" i="32"/>
  <c r="D181" i="32"/>
  <c r="I182" i="33"/>
  <c r="I181" i="33" s="1"/>
  <c r="I161" i="32"/>
  <c r="I160" i="32" s="1"/>
  <c r="C162" i="32"/>
  <c r="C153" i="32"/>
  <c r="F152" i="32"/>
  <c r="C152" i="32" s="1"/>
  <c r="F187" i="32"/>
  <c r="I75" i="33" l="1"/>
  <c r="J51" i="33"/>
  <c r="C252" i="34"/>
  <c r="C252" i="33"/>
  <c r="O211" i="33"/>
  <c r="O181" i="33" s="1"/>
  <c r="J50" i="33"/>
  <c r="J273" i="33"/>
  <c r="G51" i="33"/>
  <c r="G50" i="33" s="1"/>
  <c r="E51" i="33"/>
  <c r="E50" i="33" s="1"/>
  <c r="I75" i="34"/>
  <c r="O211" i="34"/>
  <c r="C240" i="34"/>
  <c r="N52" i="34"/>
  <c r="L211" i="34"/>
  <c r="G52" i="32"/>
  <c r="G51" i="32" s="1"/>
  <c r="E51" i="32"/>
  <c r="E273" i="32" s="1"/>
  <c r="L211" i="32"/>
  <c r="D51" i="32"/>
  <c r="D273" i="32" s="1"/>
  <c r="D272" i="32"/>
  <c r="O75" i="32"/>
  <c r="F211" i="32"/>
  <c r="G273" i="33"/>
  <c r="C187" i="33"/>
  <c r="I52" i="33"/>
  <c r="I51" i="33" s="1"/>
  <c r="L75" i="33"/>
  <c r="L52" i="33" s="1"/>
  <c r="H51" i="33"/>
  <c r="O75" i="33"/>
  <c r="O272" i="33" s="1"/>
  <c r="K273" i="33"/>
  <c r="C240" i="33"/>
  <c r="J272" i="34"/>
  <c r="I181" i="34"/>
  <c r="D51" i="34"/>
  <c r="D273" i="34" s="1"/>
  <c r="G52" i="34"/>
  <c r="G51" i="34" s="1"/>
  <c r="G273" i="34" s="1"/>
  <c r="E51" i="34"/>
  <c r="E273" i="34" s="1"/>
  <c r="J181" i="34"/>
  <c r="J51" i="34" s="1"/>
  <c r="J50" i="34" s="1"/>
  <c r="L75" i="34"/>
  <c r="L52" i="34" s="1"/>
  <c r="C83" i="32"/>
  <c r="I211" i="32"/>
  <c r="K51" i="32"/>
  <c r="C240" i="32"/>
  <c r="J52" i="32"/>
  <c r="J51" i="32" s="1"/>
  <c r="J50" i="32" s="1"/>
  <c r="F182" i="33"/>
  <c r="C182" i="33" s="1"/>
  <c r="M52" i="32"/>
  <c r="M51" i="32" s="1"/>
  <c r="M273" i="32" s="1"/>
  <c r="I75" i="32"/>
  <c r="L181" i="33"/>
  <c r="H272" i="33"/>
  <c r="M52" i="34"/>
  <c r="M51" i="34" s="1"/>
  <c r="M50" i="34" s="1"/>
  <c r="I52" i="34"/>
  <c r="I51" i="34" s="1"/>
  <c r="I273" i="34" s="1"/>
  <c r="C83" i="33"/>
  <c r="O75" i="34"/>
  <c r="O272" i="34" s="1"/>
  <c r="C76" i="33"/>
  <c r="K272" i="32"/>
  <c r="K51" i="34"/>
  <c r="L181" i="32"/>
  <c r="O181" i="32"/>
  <c r="C253" i="32"/>
  <c r="H272" i="32"/>
  <c r="N272" i="32"/>
  <c r="N51" i="32"/>
  <c r="N50" i="32" s="1"/>
  <c r="C120" i="34"/>
  <c r="C83" i="34"/>
  <c r="I52" i="32"/>
  <c r="E272" i="32"/>
  <c r="H51" i="32"/>
  <c r="C212" i="32"/>
  <c r="E50" i="32"/>
  <c r="L75" i="32"/>
  <c r="L52" i="32" s="1"/>
  <c r="I181" i="32"/>
  <c r="C26" i="34"/>
  <c r="F53" i="34"/>
  <c r="C54" i="34"/>
  <c r="C187" i="32"/>
  <c r="F182" i="32"/>
  <c r="F75" i="32"/>
  <c r="C76" i="32"/>
  <c r="H272" i="34"/>
  <c r="H181" i="34"/>
  <c r="H51" i="34" s="1"/>
  <c r="D50" i="33"/>
  <c r="D273" i="33"/>
  <c r="J273" i="32"/>
  <c r="D50" i="32"/>
  <c r="N50" i="33"/>
  <c r="N273" i="33"/>
  <c r="C265" i="34"/>
  <c r="F75" i="34"/>
  <c r="C76" i="34"/>
  <c r="C161" i="33"/>
  <c r="F160" i="33"/>
  <c r="C160" i="33" s="1"/>
  <c r="E273" i="33"/>
  <c r="L20" i="34"/>
  <c r="C20" i="34" s="1"/>
  <c r="L181" i="34"/>
  <c r="C161" i="34"/>
  <c r="F160" i="34"/>
  <c r="C160" i="34" s="1"/>
  <c r="I272" i="34"/>
  <c r="C275" i="33"/>
  <c r="F274" i="33"/>
  <c r="C274" i="33" s="1"/>
  <c r="C120" i="32"/>
  <c r="C178" i="34"/>
  <c r="F174" i="34"/>
  <c r="C174" i="34" s="1"/>
  <c r="O181" i="34"/>
  <c r="C275" i="32"/>
  <c r="F274" i="32"/>
  <c r="C274" i="32" s="1"/>
  <c r="C120" i="33"/>
  <c r="O52" i="32"/>
  <c r="C275" i="34"/>
  <c r="F274" i="34"/>
  <c r="C274" i="34" s="1"/>
  <c r="O52" i="33"/>
  <c r="C265" i="32"/>
  <c r="C212" i="33"/>
  <c r="F211" i="33"/>
  <c r="C211" i="33" s="1"/>
  <c r="I272" i="33"/>
  <c r="C187" i="34"/>
  <c r="F182" i="34"/>
  <c r="C26" i="33"/>
  <c r="L20" i="33"/>
  <c r="C20" i="33" s="1"/>
  <c r="F53" i="32"/>
  <c r="C54" i="32"/>
  <c r="C26" i="32"/>
  <c r="L20" i="32"/>
  <c r="C20" i="32" s="1"/>
  <c r="E50" i="34"/>
  <c r="O272" i="32"/>
  <c r="C54" i="33"/>
  <c r="F53" i="33"/>
  <c r="F211" i="34"/>
  <c r="C212" i="34"/>
  <c r="D50" i="34"/>
  <c r="M51" i="33"/>
  <c r="F174" i="33"/>
  <c r="C174" i="33" s="1"/>
  <c r="C161" i="32"/>
  <c r="F160" i="32"/>
  <c r="C160" i="32" s="1"/>
  <c r="F75" i="33"/>
  <c r="N51" i="34"/>
  <c r="C252" i="32"/>
  <c r="G273" i="32"/>
  <c r="G50" i="32"/>
  <c r="O51" i="33" l="1"/>
  <c r="O273" i="33" s="1"/>
  <c r="L272" i="33"/>
  <c r="C211" i="34"/>
  <c r="C211" i="32"/>
  <c r="I51" i="32"/>
  <c r="I273" i="33"/>
  <c r="I50" i="33"/>
  <c r="C75" i="33"/>
  <c r="H273" i="33"/>
  <c r="H50" i="33"/>
  <c r="F181" i="33"/>
  <c r="C181" i="33" s="1"/>
  <c r="L272" i="34"/>
  <c r="L51" i="34"/>
  <c r="L50" i="34" s="1"/>
  <c r="G50" i="34"/>
  <c r="M50" i="32"/>
  <c r="K50" i="32"/>
  <c r="K273" i="32"/>
  <c r="I272" i="32"/>
  <c r="K50" i="34"/>
  <c r="K273" i="34"/>
  <c r="J273" i="34"/>
  <c r="C75" i="34"/>
  <c r="M273" i="34"/>
  <c r="I50" i="34"/>
  <c r="O51" i="32"/>
  <c r="O273" i="32" s="1"/>
  <c r="L51" i="32"/>
  <c r="L50" i="32" s="1"/>
  <c r="O52" i="34"/>
  <c r="O51" i="34" s="1"/>
  <c r="O50" i="34" s="1"/>
  <c r="L51" i="33"/>
  <c r="N273" i="32"/>
  <c r="L272" i="32"/>
  <c r="F272" i="32"/>
  <c r="H273" i="32"/>
  <c r="H50" i="32"/>
  <c r="C75" i="32"/>
  <c r="F272" i="33"/>
  <c r="C182" i="32"/>
  <c r="F181" i="32"/>
  <c r="C181" i="32" s="1"/>
  <c r="F52" i="33"/>
  <c r="C53" i="33"/>
  <c r="M50" i="33"/>
  <c r="M273" i="33"/>
  <c r="F52" i="32"/>
  <c r="C53" i="32"/>
  <c r="F272" i="34"/>
  <c r="C272" i="34" s="1"/>
  <c r="N50" i="34"/>
  <c r="N273" i="34"/>
  <c r="O50" i="32"/>
  <c r="H50" i="34"/>
  <c r="H273" i="34"/>
  <c r="I273" i="32"/>
  <c r="I50" i="32"/>
  <c r="F181" i="34"/>
  <c r="C181" i="34" s="1"/>
  <c r="C182" i="34"/>
  <c r="O50" i="33"/>
  <c r="C53" i="34"/>
  <c r="F52" i="34"/>
  <c r="C272" i="33" l="1"/>
  <c r="L273" i="34"/>
  <c r="O273" i="34"/>
  <c r="L50" i="33"/>
  <c r="L273" i="33"/>
  <c r="L273" i="32"/>
  <c r="C272" i="32"/>
  <c r="F51" i="34"/>
  <c r="C52" i="34"/>
  <c r="F51" i="33"/>
  <c r="C52" i="33"/>
  <c r="C52" i="32"/>
  <c r="F51" i="32"/>
  <c r="F273" i="32" l="1"/>
  <c r="C273" i="32" s="1"/>
  <c r="C51" i="32"/>
  <c r="F50" i="32"/>
  <c r="C50" i="32" s="1"/>
  <c r="F273" i="33"/>
  <c r="C273" i="33" s="1"/>
  <c r="C51" i="33"/>
  <c r="F50" i="33"/>
  <c r="C50" i="33" s="1"/>
  <c r="F273" i="34"/>
  <c r="C273" i="34" s="1"/>
  <c r="C51" i="34"/>
  <c r="F50" i="34"/>
  <c r="C50" i="34" s="1"/>
  <c r="E64" i="17" l="1"/>
  <c r="E235" i="16"/>
  <c r="O284" i="31" l="1"/>
  <c r="L284" i="31"/>
  <c r="I284" i="31"/>
  <c r="F284" i="31"/>
  <c r="C284" i="31" s="1"/>
  <c r="O283" i="31"/>
  <c r="L283" i="31"/>
  <c r="I283" i="31"/>
  <c r="F283" i="31"/>
  <c r="C283" i="31" s="1"/>
  <c r="O282" i="31"/>
  <c r="L282" i="31"/>
  <c r="I282" i="31"/>
  <c r="F282" i="31"/>
  <c r="C282" i="31" s="1"/>
  <c r="O281" i="31"/>
  <c r="L281" i="31"/>
  <c r="I281" i="31"/>
  <c r="F281" i="31"/>
  <c r="C281" i="31" s="1"/>
  <c r="O280" i="31"/>
  <c r="L280" i="31"/>
  <c r="I280" i="31"/>
  <c r="F280" i="31"/>
  <c r="O279" i="31"/>
  <c r="L279" i="31"/>
  <c r="I279" i="31"/>
  <c r="F279" i="31"/>
  <c r="O278" i="31"/>
  <c r="L278" i="31"/>
  <c r="I278" i="31"/>
  <c r="F278" i="31"/>
  <c r="O277" i="31"/>
  <c r="L277" i="31"/>
  <c r="I277" i="31"/>
  <c r="F277" i="31"/>
  <c r="N276" i="31"/>
  <c r="M276" i="31"/>
  <c r="K276" i="31"/>
  <c r="J276" i="31"/>
  <c r="H276" i="31"/>
  <c r="G276" i="31"/>
  <c r="E276" i="31"/>
  <c r="D276" i="31"/>
  <c r="O271" i="31"/>
  <c r="L271" i="31"/>
  <c r="I271" i="31"/>
  <c r="F271" i="31"/>
  <c r="O270" i="31"/>
  <c r="L270" i="31"/>
  <c r="I270" i="31"/>
  <c r="F270" i="31"/>
  <c r="N269" i="31"/>
  <c r="M269" i="31"/>
  <c r="K269" i="31"/>
  <c r="J269" i="31"/>
  <c r="H269" i="31"/>
  <c r="G269" i="31"/>
  <c r="E269" i="31"/>
  <c r="D269" i="31"/>
  <c r="O268" i="31"/>
  <c r="O267" i="31" s="1"/>
  <c r="O266" i="31" s="1"/>
  <c r="O265" i="31" s="1"/>
  <c r="L268" i="31"/>
  <c r="I268" i="31"/>
  <c r="I267" i="31" s="1"/>
  <c r="F268" i="31"/>
  <c r="F267" i="31" s="1"/>
  <c r="F266" i="31" s="1"/>
  <c r="F265" i="31" s="1"/>
  <c r="N267" i="31"/>
  <c r="M267" i="31"/>
  <c r="K267" i="31"/>
  <c r="K266" i="31" s="1"/>
  <c r="K265" i="31" s="1"/>
  <c r="J267" i="31"/>
  <c r="J266" i="31" s="1"/>
  <c r="J265" i="31" s="1"/>
  <c r="H267" i="31"/>
  <c r="H266" i="31" s="1"/>
  <c r="H265" i="31" s="1"/>
  <c r="G267" i="31"/>
  <c r="G266" i="31" s="1"/>
  <c r="G265" i="31" s="1"/>
  <c r="E267" i="31"/>
  <c r="E266" i="31" s="1"/>
  <c r="E265" i="31" s="1"/>
  <c r="D267" i="31"/>
  <c r="D266" i="31" s="1"/>
  <c r="D265" i="31" s="1"/>
  <c r="N266" i="31"/>
  <c r="N265" i="31" s="1"/>
  <c r="M266" i="31"/>
  <c r="M265" i="31" s="1"/>
  <c r="O264" i="31"/>
  <c r="O263" i="31" s="1"/>
  <c r="L264" i="31"/>
  <c r="L263" i="31" s="1"/>
  <c r="I264" i="31"/>
  <c r="I263" i="31" s="1"/>
  <c r="F264" i="31"/>
  <c r="F263" i="31" s="1"/>
  <c r="N263" i="31"/>
  <c r="M263" i="31"/>
  <c r="K263" i="31"/>
  <c r="J263" i="31"/>
  <c r="H263" i="31"/>
  <c r="G263" i="31"/>
  <c r="E263" i="31"/>
  <c r="D263" i="31"/>
  <c r="O262" i="31"/>
  <c r="L262" i="31"/>
  <c r="I262" i="31"/>
  <c r="F262" i="31"/>
  <c r="O261" i="31"/>
  <c r="L261" i="31"/>
  <c r="I261" i="31"/>
  <c r="F261" i="31"/>
  <c r="O260" i="31"/>
  <c r="L260" i="31"/>
  <c r="I260" i="31"/>
  <c r="F260" i="31"/>
  <c r="O259" i="31"/>
  <c r="L259" i="31"/>
  <c r="I259" i="31"/>
  <c r="F259" i="31"/>
  <c r="O258" i="31"/>
  <c r="L258" i="31"/>
  <c r="I258" i="31"/>
  <c r="F258" i="31"/>
  <c r="N257" i="31"/>
  <c r="N253" i="31" s="1"/>
  <c r="M257" i="31"/>
  <c r="K257" i="31"/>
  <c r="K253" i="31" s="1"/>
  <c r="J257" i="31"/>
  <c r="H257" i="31"/>
  <c r="H253" i="31" s="1"/>
  <c r="G257" i="31"/>
  <c r="G253" i="31" s="1"/>
  <c r="E257" i="31"/>
  <c r="E253" i="31" s="1"/>
  <c r="D257" i="31"/>
  <c r="D253" i="31" s="1"/>
  <c r="D252" i="31" s="1"/>
  <c r="O256" i="31"/>
  <c r="L256" i="31"/>
  <c r="I256" i="31"/>
  <c r="F256" i="31"/>
  <c r="O255" i="31"/>
  <c r="L255" i="31"/>
  <c r="I255" i="31"/>
  <c r="F255" i="31"/>
  <c r="O254" i="31"/>
  <c r="L254" i="31"/>
  <c r="I254" i="31"/>
  <c r="F254" i="31"/>
  <c r="M253" i="31"/>
  <c r="J253" i="31"/>
  <c r="J252" i="31" s="1"/>
  <c r="O251" i="31"/>
  <c r="L251" i="31"/>
  <c r="L250" i="31" s="1"/>
  <c r="I251" i="31"/>
  <c r="I250" i="31" s="1"/>
  <c r="F251" i="31"/>
  <c r="F250" i="31" s="1"/>
  <c r="N250" i="31"/>
  <c r="M250" i="31"/>
  <c r="K250" i="31"/>
  <c r="J250" i="31"/>
  <c r="H250" i="31"/>
  <c r="G250" i="31"/>
  <c r="E250" i="31"/>
  <c r="D250" i="31"/>
  <c r="O249" i="31"/>
  <c r="L249" i="31"/>
  <c r="I249" i="31"/>
  <c r="F249" i="31"/>
  <c r="O248" i="31"/>
  <c r="L248" i="31"/>
  <c r="I248" i="31"/>
  <c r="F248" i="31"/>
  <c r="O247" i="31"/>
  <c r="L247" i="31"/>
  <c r="I247" i="31"/>
  <c r="F247" i="31"/>
  <c r="O246" i="31"/>
  <c r="L246" i="31"/>
  <c r="I246" i="31"/>
  <c r="F246" i="31"/>
  <c r="F245" i="31" s="1"/>
  <c r="N245" i="31"/>
  <c r="M245" i="31"/>
  <c r="K245" i="31"/>
  <c r="J245" i="31"/>
  <c r="H245" i="31"/>
  <c r="G245" i="31"/>
  <c r="E245" i="31"/>
  <c r="D245" i="31"/>
  <c r="O244" i="31"/>
  <c r="L244" i="31"/>
  <c r="I244" i="31"/>
  <c r="F244" i="31"/>
  <c r="C244" i="31" s="1"/>
  <c r="O243" i="31"/>
  <c r="L243" i="31"/>
  <c r="I243" i="31"/>
  <c r="F243" i="31"/>
  <c r="O242" i="31"/>
  <c r="L242" i="31"/>
  <c r="I242" i="31"/>
  <c r="F242" i="31"/>
  <c r="N241" i="31"/>
  <c r="N240" i="31" s="1"/>
  <c r="M241" i="31"/>
  <c r="K241" i="31"/>
  <c r="K240" i="31" s="1"/>
  <c r="J241" i="31"/>
  <c r="H241" i="31"/>
  <c r="G241" i="31"/>
  <c r="E241" i="31"/>
  <c r="D241" i="31"/>
  <c r="O239" i="31"/>
  <c r="L239" i="31"/>
  <c r="I239" i="31"/>
  <c r="F239" i="31"/>
  <c r="C239" i="31" s="1"/>
  <c r="O238" i="31"/>
  <c r="L238" i="31"/>
  <c r="I238" i="31"/>
  <c r="F238" i="31"/>
  <c r="O237" i="31"/>
  <c r="L237" i="31"/>
  <c r="I237" i="31"/>
  <c r="F237" i="31"/>
  <c r="O236" i="31"/>
  <c r="L236" i="31"/>
  <c r="I236" i="31"/>
  <c r="F236" i="31"/>
  <c r="O235" i="31"/>
  <c r="L235" i="31"/>
  <c r="I235" i="31"/>
  <c r="F235" i="31"/>
  <c r="O234" i="31"/>
  <c r="L234" i="31"/>
  <c r="I234" i="31"/>
  <c r="F234" i="31"/>
  <c r="N233" i="31"/>
  <c r="N232" i="31" s="1"/>
  <c r="M233" i="31"/>
  <c r="M232" i="31" s="1"/>
  <c r="K233" i="31"/>
  <c r="K232" i="31" s="1"/>
  <c r="J233" i="31"/>
  <c r="J232" i="31" s="1"/>
  <c r="H233" i="31"/>
  <c r="H232" i="31" s="1"/>
  <c r="G233" i="31"/>
  <c r="G232" i="31" s="1"/>
  <c r="E233" i="31"/>
  <c r="E232" i="31" s="1"/>
  <c r="D233" i="31"/>
  <c r="D232" i="31" s="1"/>
  <c r="O231" i="31"/>
  <c r="L231" i="31"/>
  <c r="I231" i="31"/>
  <c r="F231" i="31"/>
  <c r="O230" i="31"/>
  <c r="L230" i="31"/>
  <c r="I230" i="31"/>
  <c r="F230" i="31"/>
  <c r="O229" i="31"/>
  <c r="L229" i="31"/>
  <c r="I229" i="31"/>
  <c r="F229" i="31"/>
  <c r="O228" i="31"/>
  <c r="L228" i="31"/>
  <c r="I228" i="31"/>
  <c r="F228" i="31"/>
  <c r="N227" i="31"/>
  <c r="M227" i="31"/>
  <c r="K227" i="31"/>
  <c r="J227" i="31"/>
  <c r="H227" i="31"/>
  <c r="G227" i="31"/>
  <c r="E227" i="31"/>
  <c r="D227" i="31"/>
  <c r="O226" i="31"/>
  <c r="L226" i="31"/>
  <c r="I226" i="31"/>
  <c r="F226" i="31"/>
  <c r="O225" i="31"/>
  <c r="L225" i="31"/>
  <c r="I225" i="31"/>
  <c r="F225" i="31"/>
  <c r="O224" i="31"/>
  <c r="L224" i="31"/>
  <c r="I224" i="31"/>
  <c r="F224" i="31"/>
  <c r="C224" i="31" s="1"/>
  <c r="O223" i="31"/>
  <c r="L223" i="31"/>
  <c r="I223" i="31"/>
  <c r="F223" i="31"/>
  <c r="O222" i="31"/>
  <c r="L222" i="31"/>
  <c r="I222" i="31"/>
  <c r="F222" i="31"/>
  <c r="O221" i="31"/>
  <c r="L221" i="31"/>
  <c r="I221" i="31"/>
  <c r="F221" i="31"/>
  <c r="O220" i="31"/>
  <c r="L220" i="31"/>
  <c r="I220" i="31"/>
  <c r="F220" i="31"/>
  <c r="N219" i="31"/>
  <c r="M219" i="31"/>
  <c r="K219" i="31"/>
  <c r="J219" i="31"/>
  <c r="H219" i="31"/>
  <c r="G219" i="31"/>
  <c r="E219" i="31"/>
  <c r="D219" i="31"/>
  <c r="O218" i="31"/>
  <c r="L218" i="31"/>
  <c r="I218" i="31"/>
  <c r="F218" i="31"/>
  <c r="O217" i="31"/>
  <c r="L217" i="31"/>
  <c r="I217" i="31"/>
  <c r="F217" i="31"/>
  <c r="F216" i="31" s="1"/>
  <c r="N216" i="31"/>
  <c r="M216" i="31"/>
  <c r="K216" i="31"/>
  <c r="J216" i="31"/>
  <c r="H216" i="31"/>
  <c r="G216" i="31"/>
  <c r="E216" i="31"/>
  <c r="D216" i="31"/>
  <c r="O215" i="31"/>
  <c r="O214" i="31" s="1"/>
  <c r="L215" i="31"/>
  <c r="L214" i="31" s="1"/>
  <c r="I215" i="31"/>
  <c r="I214" i="31" s="1"/>
  <c r="F215" i="31"/>
  <c r="F214" i="31" s="1"/>
  <c r="N214" i="31"/>
  <c r="M214" i="31"/>
  <c r="K214" i="31"/>
  <c r="J214" i="31"/>
  <c r="H214" i="31"/>
  <c r="G214" i="31"/>
  <c r="E214" i="31"/>
  <c r="D214" i="31"/>
  <c r="O213" i="31"/>
  <c r="L213" i="31"/>
  <c r="I213" i="31"/>
  <c r="F213" i="31"/>
  <c r="O210" i="31"/>
  <c r="L210" i="31"/>
  <c r="I210" i="31"/>
  <c r="F210" i="31"/>
  <c r="O209" i="31"/>
  <c r="O208" i="31" s="1"/>
  <c r="L209" i="31"/>
  <c r="L208" i="31" s="1"/>
  <c r="I209" i="31"/>
  <c r="F209" i="31"/>
  <c r="F208" i="31" s="1"/>
  <c r="N208" i="31"/>
  <c r="M208" i="31"/>
  <c r="K208" i="31"/>
  <c r="J208" i="31"/>
  <c r="H208" i="31"/>
  <c r="G208" i="31"/>
  <c r="E208" i="31"/>
  <c r="D208" i="31"/>
  <c r="O207" i="31"/>
  <c r="L207" i="31"/>
  <c r="I207" i="31"/>
  <c r="F207" i="31"/>
  <c r="O206" i="31"/>
  <c r="L206" i="31"/>
  <c r="I206" i="31"/>
  <c r="F206" i="31"/>
  <c r="O205" i="31"/>
  <c r="L205" i="31"/>
  <c r="I205" i="31"/>
  <c r="F205" i="31"/>
  <c r="O204" i="31"/>
  <c r="L204" i="31"/>
  <c r="I204" i="31"/>
  <c r="F204" i="31"/>
  <c r="O203" i="31"/>
  <c r="L203" i="31"/>
  <c r="I203" i="31"/>
  <c r="F203" i="31"/>
  <c r="O202" i="31"/>
  <c r="L202" i="31"/>
  <c r="I202" i="31"/>
  <c r="F202" i="31"/>
  <c r="O201" i="31"/>
  <c r="L201" i="31"/>
  <c r="I201" i="31"/>
  <c r="F201" i="31"/>
  <c r="O200" i="31"/>
  <c r="L200" i="31"/>
  <c r="I200" i="31"/>
  <c r="F200" i="31"/>
  <c r="N199" i="31"/>
  <c r="M199" i="31"/>
  <c r="K199" i="31"/>
  <c r="J199" i="31"/>
  <c r="H199" i="31"/>
  <c r="G199" i="31"/>
  <c r="E199" i="31"/>
  <c r="D199" i="31"/>
  <c r="O198" i="31"/>
  <c r="L198" i="31"/>
  <c r="I198" i="31"/>
  <c r="F198" i="31"/>
  <c r="O197" i="31"/>
  <c r="L197" i="31"/>
  <c r="I197" i="31"/>
  <c r="F197" i="31"/>
  <c r="O196" i="31"/>
  <c r="L196" i="31"/>
  <c r="I196" i="31"/>
  <c r="F196" i="31"/>
  <c r="O195" i="31"/>
  <c r="L195" i="31"/>
  <c r="I195" i="31"/>
  <c r="F195" i="31"/>
  <c r="O194" i="31"/>
  <c r="L194" i="31"/>
  <c r="I194" i="31"/>
  <c r="F194" i="31"/>
  <c r="O193" i="31"/>
  <c r="L193" i="31"/>
  <c r="I193" i="31"/>
  <c r="F193" i="31"/>
  <c r="O192" i="31"/>
  <c r="L192" i="31"/>
  <c r="I192" i="31"/>
  <c r="F192" i="31"/>
  <c r="O191" i="31"/>
  <c r="L191" i="31"/>
  <c r="I191" i="31"/>
  <c r="F191" i="31"/>
  <c r="C191" i="31" s="1"/>
  <c r="O190" i="31"/>
  <c r="L190" i="31"/>
  <c r="I190" i="31"/>
  <c r="F190" i="31"/>
  <c r="O189" i="31"/>
  <c r="L189" i="31"/>
  <c r="I189" i="31"/>
  <c r="F189" i="31"/>
  <c r="N188" i="31"/>
  <c r="M188" i="31"/>
  <c r="K188" i="31"/>
  <c r="J188" i="31"/>
  <c r="H188" i="31"/>
  <c r="G188" i="31"/>
  <c r="E188" i="31"/>
  <c r="D188" i="31"/>
  <c r="O186" i="31"/>
  <c r="L186" i="31"/>
  <c r="I186" i="31"/>
  <c r="F186" i="31"/>
  <c r="C186" i="31" s="1"/>
  <c r="O185" i="31"/>
  <c r="L185" i="31"/>
  <c r="I185" i="31"/>
  <c r="F185" i="31"/>
  <c r="O184" i="31"/>
  <c r="L184" i="31"/>
  <c r="I184" i="31"/>
  <c r="F184" i="31"/>
  <c r="N183" i="31"/>
  <c r="M183" i="31"/>
  <c r="K183" i="31"/>
  <c r="J183" i="31"/>
  <c r="H183" i="31"/>
  <c r="G183" i="31"/>
  <c r="E183" i="31"/>
  <c r="D183" i="31"/>
  <c r="O180" i="31"/>
  <c r="O179" i="31" s="1"/>
  <c r="O178" i="31" s="1"/>
  <c r="L180" i="31"/>
  <c r="L179" i="31" s="1"/>
  <c r="L178" i="31" s="1"/>
  <c r="I180" i="31"/>
  <c r="I179" i="31" s="1"/>
  <c r="I178" i="31" s="1"/>
  <c r="F180" i="31"/>
  <c r="N179" i="31"/>
  <c r="N178" i="31" s="1"/>
  <c r="M179" i="31"/>
  <c r="M178" i="31" s="1"/>
  <c r="K179" i="31"/>
  <c r="K178" i="31" s="1"/>
  <c r="J179" i="31"/>
  <c r="J178" i="31" s="1"/>
  <c r="H179" i="31"/>
  <c r="H178" i="31" s="1"/>
  <c r="G179" i="31"/>
  <c r="G178" i="31" s="1"/>
  <c r="E179" i="31"/>
  <c r="E178" i="31" s="1"/>
  <c r="D179" i="31"/>
  <c r="D178" i="31" s="1"/>
  <c r="O177" i="31"/>
  <c r="L177" i="31"/>
  <c r="I177" i="31"/>
  <c r="F177" i="31"/>
  <c r="O176" i="31"/>
  <c r="L176" i="31"/>
  <c r="I176" i="31"/>
  <c r="F176" i="31"/>
  <c r="F175" i="31" s="1"/>
  <c r="N175" i="31"/>
  <c r="M175" i="31"/>
  <c r="K175" i="31"/>
  <c r="J175" i="31"/>
  <c r="H175" i="31"/>
  <c r="G175" i="31"/>
  <c r="E175" i="31"/>
  <c r="D175" i="31"/>
  <c r="O173" i="31"/>
  <c r="L173" i="31"/>
  <c r="I173" i="31"/>
  <c r="F173" i="31"/>
  <c r="C173" i="31" s="1"/>
  <c r="O172" i="31"/>
  <c r="O171" i="31" s="1"/>
  <c r="L172" i="31"/>
  <c r="I172" i="31"/>
  <c r="F172" i="31"/>
  <c r="N171" i="31"/>
  <c r="M171" i="31"/>
  <c r="K171" i="31"/>
  <c r="J171" i="31"/>
  <c r="H171" i="31"/>
  <c r="G171" i="31"/>
  <c r="E171" i="31"/>
  <c r="D171" i="31"/>
  <c r="O170" i="31"/>
  <c r="L170" i="31"/>
  <c r="I170" i="31"/>
  <c r="F170" i="31"/>
  <c r="O169" i="31"/>
  <c r="L169" i="31"/>
  <c r="I169" i="31"/>
  <c r="F169" i="31"/>
  <c r="C169" i="31" s="1"/>
  <c r="O168" i="31"/>
  <c r="L168" i="31"/>
  <c r="I168" i="31"/>
  <c r="F168" i="31"/>
  <c r="O167" i="31"/>
  <c r="L167" i="31"/>
  <c r="I167" i="31"/>
  <c r="F167" i="31"/>
  <c r="N166" i="31"/>
  <c r="M166" i="31"/>
  <c r="K166" i="31"/>
  <c r="J166" i="31"/>
  <c r="H166" i="31"/>
  <c r="G166" i="31"/>
  <c r="E166" i="31"/>
  <c r="D166" i="31"/>
  <c r="O165" i="31"/>
  <c r="L165" i="31"/>
  <c r="I165" i="31"/>
  <c r="F165" i="31"/>
  <c r="O164" i="31"/>
  <c r="L164" i="31"/>
  <c r="I164" i="31"/>
  <c r="F164" i="31"/>
  <c r="O163" i="31"/>
  <c r="O162" i="31" s="1"/>
  <c r="L163" i="31"/>
  <c r="I163" i="31"/>
  <c r="C163" i="31" s="1"/>
  <c r="F163" i="31"/>
  <c r="N162" i="31"/>
  <c r="M162" i="31"/>
  <c r="K162" i="31"/>
  <c r="J162" i="31"/>
  <c r="H162" i="31"/>
  <c r="H161" i="31" s="1"/>
  <c r="G162" i="31"/>
  <c r="G161" i="31" s="1"/>
  <c r="E162" i="31"/>
  <c r="E161" i="31" s="1"/>
  <c r="D162" i="31"/>
  <c r="O159" i="31"/>
  <c r="L159" i="31"/>
  <c r="I159" i="31"/>
  <c r="F159" i="31"/>
  <c r="O158" i="31"/>
  <c r="L158" i="31"/>
  <c r="I158" i="31"/>
  <c r="F158" i="31"/>
  <c r="O157" i="31"/>
  <c r="L157" i="31"/>
  <c r="I157" i="31"/>
  <c r="F157" i="31"/>
  <c r="O156" i="31"/>
  <c r="L156" i="31"/>
  <c r="I156" i="31"/>
  <c r="F156" i="31"/>
  <c r="O155" i="31"/>
  <c r="L155" i="31"/>
  <c r="I155" i="31"/>
  <c r="F155" i="31"/>
  <c r="O154" i="31"/>
  <c r="L154" i="31"/>
  <c r="I154" i="31"/>
  <c r="F154" i="31"/>
  <c r="N153" i="31"/>
  <c r="N152" i="31" s="1"/>
  <c r="M153" i="31"/>
  <c r="M152" i="31" s="1"/>
  <c r="K153" i="31"/>
  <c r="K152" i="31" s="1"/>
  <c r="J153" i="31"/>
  <c r="J152" i="31" s="1"/>
  <c r="H153" i="31"/>
  <c r="H152" i="31" s="1"/>
  <c r="G153" i="31"/>
  <c r="G152" i="31" s="1"/>
  <c r="E153" i="31"/>
  <c r="E152" i="31" s="1"/>
  <c r="D153" i="31"/>
  <c r="D152" i="31" s="1"/>
  <c r="O151" i="31"/>
  <c r="L151" i="31"/>
  <c r="I151" i="31"/>
  <c r="F151" i="31"/>
  <c r="O150" i="31"/>
  <c r="L150" i="31"/>
  <c r="I150" i="31"/>
  <c r="F150" i="31"/>
  <c r="O149" i="31"/>
  <c r="L149" i="31"/>
  <c r="I149" i="31"/>
  <c r="F149" i="31"/>
  <c r="O148" i="31"/>
  <c r="L148" i="31"/>
  <c r="L147" i="31" s="1"/>
  <c r="I148" i="31"/>
  <c r="I147" i="31" s="1"/>
  <c r="F148" i="31"/>
  <c r="F147" i="31" s="1"/>
  <c r="N147" i="31"/>
  <c r="M147" i="31"/>
  <c r="K147" i="31"/>
  <c r="J147" i="31"/>
  <c r="H147" i="31"/>
  <c r="G147" i="31"/>
  <c r="E147" i="31"/>
  <c r="D147" i="31"/>
  <c r="O146" i="31"/>
  <c r="L146" i="31"/>
  <c r="I146" i="31"/>
  <c r="F146" i="31"/>
  <c r="O145" i="31"/>
  <c r="L145" i="31"/>
  <c r="I145" i="31"/>
  <c r="F145" i="31"/>
  <c r="O144" i="31"/>
  <c r="L144" i="31"/>
  <c r="I144" i="31"/>
  <c r="F144" i="31"/>
  <c r="O143" i="31"/>
  <c r="L143" i="31"/>
  <c r="I143" i="31"/>
  <c r="F143" i="31"/>
  <c r="O142" i="31"/>
  <c r="L142" i="31"/>
  <c r="I142" i="31"/>
  <c r="F142" i="31"/>
  <c r="O141" i="31"/>
  <c r="L141" i="31"/>
  <c r="I141" i="31"/>
  <c r="F141" i="31"/>
  <c r="O140" i="31"/>
  <c r="L140" i="31"/>
  <c r="I140" i="31"/>
  <c r="C140" i="31" s="1"/>
  <c r="F140" i="31"/>
  <c r="O139" i="31"/>
  <c r="L139" i="31"/>
  <c r="I139" i="31"/>
  <c r="F139" i="31"/>
  <c r="N138" i="31"/>
  <c r="M138" i="31"/>
  <c r="K138" i="31"/>
  <c r="J138" i="31"/>
  <c r="H138" i="31"/>
  <c r="G138" i="31"/>
  <c r="E138" i="31"/>
  <c r="D138" i="31"/>
  <c r="O137" i="31"/>
  <c r="L137" i="31"/>
  <c r="I137" i="31"/>
  <c r="F137" i="31"/>
  <c r="O136" i="31"/>
  <c r="L136" i="31"/>
  <c r="I136" i="31"/>
  <c r="F136" i="31"/>
  <c r="O135" i="31"/>
  <c r="L135" i="31"/>
  <c r="I135" i="31"/>
  <c r="F135" i="31"/>
  <c r="N134" i="31"/>
  <c r="M134" i="31"/>
  <c r="K134" i="31"/>
  <c r="J134" i="31"/>
  <c r="H134" i="31"/>
  <c r="G134" i="31"/>
  <c r="E134" i="31"/>
  <c r="D134" i="31"/>
  <c r="O133" i="31"/>
  <c r="L133" i="31"/>
  <c r="I133" i="31"/>
  <c r="F133" i="31"/>
  <c r="O132" i="31"/>
  <c r="L132" i="31"/>
  <c r="I132" i="31"/>
  <c r="I131" i="31" s="1"/>
  <c r="F132" i="31"/>
  <c r="N131" i="31"/>
  <c r="M131" i="31"/>
  <c r="K131" i="31"/>
  <c r="J131" i="31"/>
  <c r="H131" i="31"/>
  <c r="G131" i="31"/>
  <c r="E131" i="31"/>
  <c r="D131" i="31"/>
  <c r="O130" i="31"/>
  <c r="L130" i="31"/>
  <c r="I130" i="31"/>
  <c r="F130" i="31"/>
  <c r="O129" i="31"/>
  <c r="L129" i="31"/>
  <c r="I129" i="31"/>
  <c r="F129" i="31"/>
  <c r="O128" i="31"/>
  <c r="L128" i="31"/>
  <c r="I128" i="31"/>
  <c r="F128" i="31"/>
  <c r="O127" i="31"/>
  <c r="L127" i="31"/>
  <c r="I127" i="31"/>
  <c r="F127" i="31"/>
  <c r="N126" i="31"/>
  <c r="M126" i="31"/>
  <c r="K126" i="31"/>
  <c r="J126" i="31"/>
  <c r="H126" i="31"/>
  <c r="G126" i="31"/>
  <c r="E126" i="31"/>
  <c r="D126" i="31"/>
  <c r="O125" i="31"/>
  <c r="L125" i="31"/>
  <c r="I125" i="31"/>
  <c r="F125" i="31"/>
  <c r="O124" i="31"/>
  <c r="L124" i="31"/>
  <c r="I124" i="31"/>
  <c r="F124" i="31"/>
  <c r="O123" i="31"/>
  <c r="L123" i="31"/>
  <c r="I123" i="31"/>
  <c r="F123" i="31"/>
  <c r="O122" i="31"/>
  <c r="L122" i="31"/>
  <c r="I122" i="31"/>
  <c r="F122" i="31"/>
  <c r="F121" i="31" s="1"/>
  <c r="N121" i="31"/>
  <c r="M121" i="31"/>
  <c r="K121" i="31"/>
  <c r="J121" i="31"/>
  <c r="H121" i="31"/>
  <c r="G121" i="31"/>
  <c r="E121" i="31"/>
  <c r="D121" i="31"/>
  <c r="O119" i="31"/>
  <c r="L119" i="31"/>
  <c r="I119" i="31"/>
  <c r="F119" i="31"/>
  <c r="O118" i="31"/>
  <c r="L118" i="31"/>
  <c r="I118" i="31"/>
  <c r="F118" i="31"/>
  <c r="O117" i="31"/>
  <c r="L117" i="31"/>
  <c r="I117" i="31"/>
  <c r="F117" i="31"/>
  <c r="O116" i="31"/>
  <c r="L116" i="31"/>
  <c r="I116" i="31"/>
  <c r="F116" i="31"/>
  <c r="C116" i="31" s="1"/>
  <c r="O115" i="31"/>
  <c r="L115" i="31"/>
  <c r="I115" i="31"/>
  <c r="F115" i="31"/>
  <c r="F114" i="31" s="1"/>
  <c r="N114" i="31"/>
  <c r="M114" i="31"/>
  <c r="K114" i="31"/>
  <c r="J114" i="31"/>
  <c r="H114" i="31"/>
  <c r="G114" i="31"/>
  <c r="E114" i="31"/>
  <c r="D114" i="31"/>
  <c r="O113" i="31"/>
  <c r="L113" i="31"/>
  <c r="I113" i="31"/>
  <c r="F113" i="31"/>
  <c r="O112" i="31"/>
  <c r="L112" i="31"/>
  <c r="I112" i="31"/>
  <c r="F112" i="31"/>
  <c r="O111" i="31"/>
  <c r="L111" i="31"/>
  <c r="I111" i="31"/>
  <c r="F111" i="31"/>
  <c r="O110" i="31"/>
  <c r="L110" i="31"/>
  <c r="I110" i="31"/>
  <c r="F110" i="31"/>
  <c r="O109" i="31"/>
  <c r="L109" i="31"/>
  <c r="I109" i="31"/>
  <c r="F109" i="31"/>
  <c r="N108" i="31"/>
  <c r="M108" i="31"/>
  <c r="K108" i="31"/>
  <c r="J108" i="31"/>
  <c r="H108" i="31"/>
  <c r="G108" i="31"/>
  <c r="E108" i="31"/>
  <c r="D108" i="31"/>
  <c r="O107" i="31"/>
  <c r="L107" i="31"/>
  <c r="I107" i="31"/>
  <c r="F107" i="31"/>
  <c r="O106" i="31"/>
  <c r="L106" i="31"/>
  <c r="I106" i="31"/>
  <c r="F106" i="31"/>
  <c r="O105" i="31"/>
  <c r="L105" i="31"/>
  <c r="I105" i="31"/>
  <c r="F105" i="31"/>
  <c r="O104" i="31"/>
  <c r="L104" i="31"/>
  <c r="I104" i="31"/>
  <c r="F104" i="31"/>
  <c r="O103" i="31"/>
  <c r="L103" i="31"/>
  <c r="I103" i="31"/>
  <c r="F103" i="31"/>
  <c r="O102" i="31"/>
  <c r="L102" i="31"/>
  <c r="I102" i="31"/>
  <c r="F102" i="31"/>
  <c r="O101" i="31"/>
  <c r="L101" i="31"/>
  <c r="I101" i="31"/>
  <c r="F101" i="31"/>
  <c r="O100" i="31"/>
  <c r="L100" i="31"/>
  <c r="I100" i="31"/>
  <c r="F100" i="31"/>
  <c r="N99" i="31"/>
  <c r="M99" i="31"/>
  <c r="K99" i="31"/>
  <c r="J99" i="31"/>
  <c r="H99" i="31"/>
  <c r="G99" i="31"/>
  <c r="E99" i="31"/>
  <c r="D99" i="31"/>
  <c r="O98" i="31"/>
  <c r="L98" i="31"/>
  <c r="I98" i="31"/>
  <c r="F98" i="31"/>
  <c r="O97" i="31"/>
  <c r="L97" i="31"/>
  <c r="I97" i="31"/>
  <c r="F97" i="31"/>
  <c r="O96" i="31"/>
  <c r="L96" i="31"/>
  <c r="I96" i="31"/>
  <c r="F96" i="31"/>
  <c r="O95" i="31"/>
  <c r="L95" i="31"/>
  <c r="I95" i="31"/>
  <c r="F95" i="31"/>
  <c r="O94" i="31"/>
  <c r="L94" i="31"/>
  <c r="I94" i="31"/>
  <c r="F94" i="31"/>
  <c r="O93" i="31"/>
  <c r="L93" i="31"/>
  <c r="I93" i="31"/>
  <c r="F93" i="31"/>
  <c r="O92" i="31"/>
  <c r="L92" i="31"/>
  <c r="I92" i="31"/>
  <c r="I91" i="31" s="1"/>
  <c r="F92" i="31"/>
  <c r="N91" i="31"/>
  <c r="M91" i="31"/>
  <c r="K91" i="31"/>
  <c r="J91" i="31"/>
  <c r="H91" i="31"/>
  <c r="G91" i="31"/>
  <c r="E91" i="31"/>
  <c r="D91" i="31"/>
  <c r="O90" i="31"/>
  <c r="L90" i="31"/>
  <c r="I90" i="31"/>
  <c r="F90" i="31"/>
  <c r="O89" i="31"/>
  <c r="L89" i="31"/>
  <c r="I89" i="31"/>
  <c r="F89" i="31"/>
  <c r="O88" i="31"/>
  <c r="L88" i="31"/>
  <c r="I88" i="31"/>
  <c r="F88" i="31"/>
  <c r="O87" i="31"/>
  <c r="L87" i="31"/>
  <c r="I87" i="31"/>
  <c r="F87" i="31"/>
  <c r="O86" i="31"/>
  <c r="L86" i="31"/>
  <c r="I86" i="31"/>
  <c r="F86" i="31"/>
  <c r="N85" i="31"/>
  <c r="N83" i="31" s="1"/>
  <c r="M85" i="31"/>
  <c r="K85" i="31"/>
  <c r="J85" i="31"/>
  <c r="H85" i="31"/>
  <c r="G85" i="31"/>
  <c r="E85" i="31"/>
  <c r="D85" i="31"/>
  <c r="O84" i="31"/>
  <c r="L84" i="31"/>
  <c r="I84" i="31"/>
  <c r="F84" i="31"/>
  <c r="O82" i="31"/>
  <c r="L82" i="31"/>
  <c r="I82" i="31"/>
  <c r="F82" i="31"/>
  <c r="O81" i="31"/>
  <c r="L81" i="31"/>
  <c r="I81" i="31"/>
  <c r="I80" i="31" s="1"/>
  <c r="F81" i="31"/>
  <c r="N80" i="31"/>
  <c r="M80" i="31"/>
  <c r="K80" i="31"/>
  <c r="J80" i="31"/>
  <c r="H80" i="31"/>
  <c r="G80" i="31"/>
  <c r="E80" i="31"/>
  <c r="D80" i="31"/>
  <c r="O79" i="31"/>
  <c r="L79" i="31"/>
  <c r="I79" i="31"/>
  <c r="F79" i="31"/>
  <c r="O78" i="31"/>
  <c r="L78" i="31"/>
  <c r="L77" i="31" s="1"/>
  <c r="I78" i="31"/>
  <c r="I77" i="31" s="1"/>
  <c r="F78" i="31"/>
  <c r="N77" i="31"/>
  <c r="M77" i="31"/>
  <c r="M76" i="31" s="1"/>
  <c r="K77" i="31"/>
  <c r="K76" i="31" s="1"/>
  <c r="J77" i="31"/>
  <c r="H77" i="31"/>
  <c r="G77" i="31"/>
  <c r="E77" i="31"/>
  <c r="D77" i="31"/>
  <c r="O74" i="31"/>
  <c r="L74" i="31"/>
  <c r="I74" i="31"/>
  <c r="F74" i="31"/>
  <c r="O73" i="31"/>
  <c r="L73" i="31"/>
  <c r="I73" i="31"/>
  <c r="F73" i="31"/>
  <c r="O72" i="31"/>
  <c r="L72" i="31"/>
  <c r="I72" i="31"/>
  <c r="F72" i="31"/>
  <c r="O71" i="31"/>
  <c r="L71" i="31"/>
  <c r="I71" i="31"/>
  <c r="F71" i="31"/>
  <c r="O70" i="31"/>
  <c r="O69" i="31" s="1"/>
  <c r="L70" i="31"/>
  <c r="I70" i="31"/>
  <c r="F70" i="31"/>
  <c r="N69" i="31"/>
  <c r="N67" i="31" s="1"/>
  <c r="M69" i="31"/>
  <c r="M67" i="31" s="1"/>
  <c r="K69" i="31"/>
  <c r="K67" i="31" s="1"/>
  <c r="J69" i="31"/>
  <c r="J67" i="31" s="1"/>
  <c r="H69" i="31"/>
  <c r="H67" i="31" s="1"/>
  <c r="G69" i="31"/>
  <c r="G67" i="31" s="1"/>
  <c r="E69" i="31"/>
  <c r="E67" i="31" s="1"/>
  <c r="D69" i="31"/>
  <c r="D67" i="31" s="1"/>
  <c r="O68" i="31"/>
  <c r="L68" i="31"/>
  <c r="I68" i="31"/>
  <c r="F68" i="31"/>
  <c r="O66" i="31"/>
  <c r="L66" i="31"/>
  <c r="I66" i="31"/>
  <c r="F66" i="31"/>
  <c r="O65" i="31"/>
  <c r="L65" i="31"/>
  <c r="I65" i="31"/>
  <c r="F65" i="31"/>
  <c r="C65" i="31" s="1"/>
  <c r="O64" i="31"/>
  <c r="L64" i="31"/>
  <c r="I64" i="31"/>
  <c r="F64" i="31"/>
  <c r="O63" i="31"/>
  <c r="L63" i="31"/>
  <c r="I63" i="31"/>
  <c r="F63" i="31"/>
  <c r="O62" i="31"/>
  <c r="L62" i="31"/>
  <c r="I62" i="31"/>
  <c r="F62" i="31"/>
  <c r="O61" i="31"/>
  <c r="L61" i="31"/>
  <c r="I61" i="31"/>
  <c r="F61" i="31"/>
  <c r="O60" i="31"/>
  <c r="L60" i="31"/>
  <c r="I60" i="31"/>
  <c r="F60" i="31"/>
  <c r="O59" i="31"/>
  <c r="L59" i="31"/>
  <c r="I59" i="31"/>
  <c r="F59" i="31"/>
  <c r="N58" i="31"/>
  <c r="M58" i="31"/>
  <c r="K58" i="31"/>
  <c r="J58" i="31"/>
  <c r="H58" i="31"/>
  <c r="G58" i="31"/>
  <c r="E58" i="31"/>
  <c r="D58" i="31"/>
  <c r="O57" i="31"/>
  <c r="L57" i="31"/>
  <c r="I57" i="31"/>
  <c r="F57" i="31"/>
  <c r="C57" i="31" s="1"/>
  <c r="O56" i="31"/>
  <c r="O55" i="31" s="1"/>
  <c r="L56" i="31"/>
  <c r="I56" i="31"/>
  <c r="I55" i="31" s="1"/>
  <c r="F56" i="31"/>
  <c r="N55" i="31"/>
  <c r="N54" i="31" s="1"/>
  <c r="M55" i="31"/>
  <c r="K55" i="31"/>
  <c r="J55" i="31"/>
  <c r="H55" i="31"/>
  <c r="G55" i="31"/>
  <c r="E55" i="31"/>
  <c r="D55" i="31"/>
  <c r="O47" i="31"/>
  <c r="C47" i="31" s="1"/>
  <c r="O46" i="31"/>
  <c r="N45" i="31"/>
  <c r="M45" i="31"/>
  <c r="L44" i="31"/>
  <c r="L43" i="31" s="1"/>
  <c r="I44" i="31"/>
  <c r="F44" i="31"/>
  <c r="F43" i="31" s="1"/>
  <c r="K43" i="31"/>
  <c r="J43" i="31"/>
  <c r="I43" i="31"/>
  <c r="H43" i="31"/>
  <c r="G43" i="31"/>
  <c r="E43" i="31"/>
  <c r="D43" i="31"/>
  <c r="F42" i="31"/>
  <c r="E41" i="31"/>
  <c r="D41" i="31"/>
  <c r="L40" i="31"/>
  <c r="C40" i="31" s="1"/>
  <c r="L39" i="31"/>
  <c r="L38" i="31"/>
  <c r="C38" i="31" s="1"/>
  <c r="L37" i="31"/>
  <c r="C37" i="31" s="1"/>
  <c r="K36" i="31"/>
  <c r="J36" i="31"/>
  <c r="L35" i="31"/>
  <c r="C35" i="31" s="1"/>
  <c r="L34" i="31"/>
  <c r="K33" i="31"/>
  <c r="J33" i="31"/>
  <c r="L32" i="31"/>
  <c r="L31" i="31" s="1"/>
  <c r="C31" i="31" s="1"/>
  <c r="K31" i="31"/>
  <c r="J31" i="31"/>
  <c r="L30" i="31"/>
  <c r="C30" i="31" s="1"/>
  <c r="L29" i="31"/>
  <c r="C29" i="31" s="1"/>
  <c r="L28" i="31"/>
  <c r="C28" i="31" s="1"/>
  <c r="K27" i="31"/>
  <c r="J27" i="31"/>
  <c r="F25" i="31"/>
  <c r="C25" i="31" s="1"/>
  <c r="I24" i="31"/>
  <c r="E24" i="31"/>
  <c r="F24" i="31" s="1"/>
  <c r="C24" i="31" s="1"/>
  <c r="O23" i="31"/>
  <c r="L23" i="31"/>
  <c r="I23" i="31"/>
  <c r="F23" i="31"/>
  <c r="O22" i="31"/>
  <c r="L22" i="31"/>
  <c r="I22" i="31"/>
  <c r="F22" i="31"/>
  <c r="N21" i="31"/>
  <c r="M21" i="31"/>
  <c r="K21" i="31"/>
  <c r="J21" i="31"/>
  <c r="H21" i="31"/>
  <c r="G21" i="31"/>
  <c r="E21" i="31"/>
  <c r="D21" i="31"/>
  <c r="C184" i="31" l="1"/>
  <c r="C32" i="31"/>
  <c r="C277" i="31"/>
  <c r="C279" i="31"/>
  <c r="C79" i="31"/>
  <c r="C217" i="31"/>
  <c r="C258" i="31"/>
  <c r="C63" i="31"/>
  <c r="C86" i="31"/>
  <c r="C103" i="31"/>
  <c r="C109" i="31"/>
  <c r="C195" i="31"/>
  <c r="C197" i="31"/>
  <c r="C203" i="31"/>
  <c r="C205" i="31"/>
  <c r="C215" i="31"/>
  <c r="C70" i="31"/>
  <c r="L21" i="31"/>
  <c r="C101" i="31"/>
  <c r="C118" i="31"/>
  <c r="C125" i="31"/>
  <c r="C136" i="31"/>
  <c r="C139" i="31"/>
  <c r="E212" i="31"/>
  <c r="C222" i="31"/>
  <c r="C223" i="31"/>
  <c r="C270" i="31"/>
  <c r="C98" i="31"/>
  <c r="C127" i="31"/>
  <c r="C165" i="31"/>
  <c r="C193" i="31"/>
  <c r="C220" i="31"/>
  <c r="C230" i="31"/>
  <c r="C235" i="31"/>
  <c r="C237" i="31"/>
  <c r="C255" i="31"/>
  <c r="C264" i="31"/>
  <c r="C278" i="31"/>
  <c r="C280" i="31"/>
  <c r="O21" i="31"/>
  <c r="L27" i="31"/>
  <c r="C27" i="31" s="1"/>
  <c r="H20" i="31"/>
  <c r="C56" i="31"/>
  <c r="H54" i="31"/>
  <c r="C61" i="31"/>
  <c r="C71" i="31"/>
  <c r="C72" i="31"/>
  <c r="C73" i="31"/>
  <c r="C84" i="31"/>
  <c r="C133" i="31"/>
  <c r="C150" i="31"/>
  <c r="D161" i="31"/>
  <c r="E187" i="31"/>
  <c r="O216" i="31"/>
  <c r="C225" i="31"/>
  <c r="C226" i="31"/>
  <c r="C22" i="31"/>
  <c r="D54" i="31"/>
  <c r="C62" i="31"/>
  <c r="C74" i="31"/>
  <c r="E76" i="31"/>
  <c r="C88" i="31"/>
  <c r="C92" i="31"/>
  <c r="C123" i="31"/>
  <c r="M161" i="31"/>
  <c r="M160" i="31" s="1"/>
  <c r="C207" i="31"/>
  <c r="O219" i="31"/>
  <c r="C231" i="31"/>
  <c r="C271" i="31"/>
  <c r="L55" i="31"/>
  <c r="M83" i="31"/>
  <c r="C96" i="31"/>
  <c r="I121" i="31"/>
  <c r="C128" i="31"/>
  <c r="C135" i="31"/>
  <c r="N161" i="31"/>
  <c r="K174" i="31"/>
  <c r="O183" i="31"/>
  <c r="M240" i="31"/>
  <c r="E252" i="31"/>
  <c r="C260" i="31"/>
  <c r="O269" i="31"/>
  <c r="O67" i="31"/>
  <c r="L114" i="31"/>
  <c r="L134" i="31"/>
  <c r="D160" i="31"/>
  <c r="L69" i="31"/>
  <c r="L67" i="31" s="1"/>
  <c r="I108" i="31"/>
  <c r="E54" i="31"/>
  <c r="E53" i="31" s="1"/>
  <c r="G160" i="31"/>
  <c r="O91" i="31"/>
  <c r="G120" i="31"/>
  <c r="H160" i="31"/>
  <c r="C210" i="31"/>
  <c r="C248" i="31"/>
  <c r="F91" i="31"/>
  <c r="H120" i="31"/>
  <c r="M120" i="31"/>
  <c r="O126" i="31"/>
  <c r="O131" i="31"/>
  <c r="C158" i="31"/>
  <c r="I175" i="31"/>
  <c r="I174" i="31" s="1"/>
  <c r="C242" i="31"/>
  <c r="H252" i="31"/>
  <c r="L269" i="31"/>
  <c r="H53" i="31"/>
  <c r="C94" i="31"/>
  <c r="O99" i="31"/>
  <c r="L162" i="31"/>
  <c r="D76" i="31"/>
  <c r="L126" i="31"/>
  <c r="G252" i="31"/>
  <c r="J26" i="31"/>
  <c r="J20" i="31" s="1"/>
  <c r="G76" i="31"/>
  <c r="H83" i="31"/>
  <c r="N120" i="31"/>
  <c r="C129" i="31"/>
  <c r="C202" i="31"/>
  <c r="C221" i="31"/>
  <c r="F241" i="31"/>
  <c r="C249" i="31"/>
  <c r="C59" i="31"/>
  <c r="L58" i="31"/>
  <c r="L54" i="31" s="1"/>
  <c r="F162" i="31"/>
  <c r="D83" i="31"/>
  <c r="O114" i="31"/>
  <c r="O134" i="31"/>
  <c r="E160" i="31"/>
  <c r="L257" i="31"/>
  <c r="L253" i="31" s="1"/>
  <c r="L252" i="31" s="1"/>
  <c r="K120" i="31"/>
  <c r="L219" i="31"/>
  <c r="C228" i="31"/>
  <c r="H76" i="31"/>
  <c r="H75" i="31" s="1"/>
  <c r="O175" i="31"/>
  <c r="O174" i="31" s="1"/>
  <c r="C189" i="31"/>
  <c r="C192" i="31"/>
  <c r="J212" i="31"/>
  <c r="H240" i="31"/>
  <c r="K252" i="31"/>
  <c r="I134" i="31"/>
  <c r="M275" i="31"/>
  <c r="M274" i="31" s="1"/>
  <c r="I162" i="31"/>
  <c r="L91" i="31"/>
  <c r="K26" i="31"/>
  <c r="C68" i="31"/>
  <c r="N76" i="31"/>
  <c r="C119" i="31"/>
  <c r="C23" i="31"/>
  <c r="G20" i="31"/>
  <c r="M54" i="31"/>
  <c r="J76" i="31"/>
  <c r="F80" i="31"/>
  <c r="C117" i="31"/>
  <c r="C137" i="31"/>
  <c r="C149" i="31"/>
  <c r="C164" i="31"/>
  <c r="L166" i="31"/>
  <c r="I171" i="31"/>
  <c r="G174" i="31"/>
  <c r="L199" i="31"/>
  <c r="M212" i="31"/>
  <c r="I233" i="31"/>
  <c r="I232" i="31" s="1"/>
  <c r="J240" i="31"/>
  <c r="L241" i="31"/>
  <c r="C247" i="31"/>
  <c r="C262" i="31"/>
  <c r="N252" i="31"/>
  <c r="I76" i="31"/>
  <c r="N75" i="31"/>
  <c r="M53" i="31"/>
  <c r="O121" i="31"/>
  <c r="C218" i="31"/>
  <c r="G212" i="31"/>
  <c r="C177" i="31"/>
  <c r="D53" i="31"/>
  <c r="F131" i="31"/>
  <c r="F138" i="31"/>
  <c r="L153" i="31"/>
  <c r="L152" i="31" s="1"/>
  <c r="K161" i="31"/>
  <c r="K160" i="31" s="1"/>
  <c r="M174" i="31"/>
  <c r="K187" i="31"/>
  <c r="K182" i="31" s="1"/>
  <c r="I216" i="31"/>
  <c r="E275" i="31"/>
  <c r="E274" i="31" s="1"/>
  <c r="C82" i="31"/>
  <c r="J120" i="31"/>
  <c r="C145" i="31"/>
  <c r="C170" i="31"/>
  <c r="F227" i="31"/>
  <c r="C238" i="31"/>
  <c r="C261" i="31"/>
  <c r="I114" i="31"/>
  <c r="C200" i="31"/>
  <c r="I257" i="31"/>
  <c r="I253" i="31" s="1"/>
  <c r="I252" i="31" s="1"/>
  <c r="O85" i="31"/>
  <c r="C90" i="31"/>
  <c r="C132" i="31"/>
  <c r="C263" i="31"/>
  <c r="N275" i="31"/>
  <c r="N274" i="31" s="1"/>
  <c r="C159" i="31"/>
  <c r="I69" i="31"/>
  <c r="I67" i="31" s="1"/>
  <c r="I138" i="31"/>
  <c r="C157" i="31"/>
  <c r="N187" i="31"/>
  <c r="D275" i="31"/>
  <c r="D274" i="31" s="1"/>
  <c r="G275" i="31"/>
  <c r="G274" i="31" s="1"/>
  <c r="E83" i="31"/>
  <c r="C89" i="31"/>
  <c r="I99" i="31"/>
  <c r="C107" i="31"/>
  <c r="C113" i="31"/>
  <c r="C151" i="31"/>
  <c r="J174" i="31"/>
  <c r="D187" i="31"/>
  <c r="D182" i="31" s="1"/>
  <c r="I188" i="31"/>
  <c r="C196" i="31"/>
  <c r="C206" i="31"/>
  <c r="G187" i="31"/>
  <c r="G182" i="31" s="1"/>
  <c r="K212" i="31"/>
  <c r="K211" i="31" s="1"/>
  <c r="I227" i="31"/>
  <c r="C236" i="31"/>
  <c r="D240" i="31"/>
  <c r="F269" i="31"/>
  <c r="G54" i="31"/>
  <c r="G53" i="31" s="1"/>
  <c r="C141" i="31"/>
  <c r="F276" i="31"/>
  <c r="C146" i="31"/>
  <c r="C156" i="31"/>
  <c r="N212" i="31"/>
  <c r="N211" i="31" s="1"/>
  <c r="O233" i="31"/>
  <c r="O232" i="31" s="1"/>
  <c r="C243" i="31"/>
  <c r="J54" i="31"/>
  <c r="J53" i="31" s="1"/>
  <c r="K83" i="31"/>
  <c r="C97" i="31"/>
  <c r="D120" i="31"/>
  <c r="N182" i="31"/>
  <c r="G240" i="31"/>
  <c r="K54" i="31"/>
  <c r="K53" i="31" s="1"/>
  <c r="O58" i="31"/>
  <c r="O54" i="31" s="1"/>
  <c r="O53" i="31" s="1"/>
  <c r="C95" i="31"/>
  <c r="C154" i="31"/>
  <c r="O227" i="31"/>
  <c r="O241" i="31"/>
  <c r="O276" i="31"/>
  <c r="M20" i="31"/>
  <c r="O77" i="31"/>
  <c r="C93" i="31"/>
  <c r="J161" i="31"/>
  <c r="J160" i="31" s="1"/>
  <c r="F171" i="31"/>
  <c r="F257" i="31"/>
  <c r="F253" i="31" s="1"/>
  <c r="F252" i="31" s="1"/>
  <c r="F85" i="31"/>
  <c r="C110" i="31"/>
  <c r="F126" i="31"/>
  <c r="H275" i="31"/>
  <c r="H274" i="31" s="1"/>
  <c r="C44" i="31"/>
  <c r="F55" i="31"/>
  <c r="C55" i="31" s="1"/>
  <c r="C64" i="31"/>
  <c r="F69" i="31"/>
  <c r="C105" i="31"/>
  <c r="C111" i="31"/>
  <c r="C115" i="31"/>
  <c r="C143" i="31"/>
  <c r="O153" i="31"/>
  <c r="O152" i="31" s="1"/>
  <c r="C176" i="31"/>
  <c r="C185" i="31"/>
  <c r="C194" i="31"/>
  <c r="C204" i="31"/>
  <c r="H187" i="31"/>
  <c r="H182" i="31" s="1"/>
  <c r="L227" i="31"/>
  <c r="E240" i="31"/>
  <c r="E211" i="31" s="1"/>
  <c r="C246" i="31"/>
  <c r="C256" i="31"/>
  <c r="C209" i="31"/>
  <c r="I208" i="31"/>
  <c r="C208" i="31" s="1"/>
  <c r="L138" i="31"/>
  <c r="F240" i="31"/>
  <c r="D174" i="31"/>
  <c r="E174" i="31"/>
  <c r="F134" i="31"/>
  <c r="F153" i="31"/>
  <c r="C155" i="31"/>
  <c r="F67" i="31"/>
  <c r="I166" i="31"/>
  <c r="I161" i="31" s="1"/>
  <c r="I160" i="31" s="1"/>
  <c r="C167" i="31"/>
  <c r="K75" i="31"/>
  <c r="K20" i="31"/>
  <c r="K275" i="31"/>
  <c r="K274" i="31" s="1"/>
  <c r="L188" i="31"/>
  <c r="N20" i="31"/>
  <c r="C46" i="31"/>
  <c r="O45" i="31"/>
  <c r="O20" i="31" s="1"/>
  <c r="C39" i="31"/>
  <c r="L36" i="31"/>
  <c r="C36" i="31" s="1"/>
  <c r="C81" i="31"/>
  <c r="O80" i="31"/>
  <c r="C172" i="31"/>
  <c r="L171" i="31"/>
  <c r="I276" i="31"/>
  <c r="N53" i="31"/>
  <c r="J275" i="31"/>
  <c r="J274" i="31" s="1"/>
  <c r="C259" i="31"/>
  <c r="O257" i="31"/>
  <c r="C60" i="31"/>
  <c r="F58" i="31"/>
  <c r="I85" i="31"/>
  <c r="L275" i="31"/>
  <c r="C148" i="31"/>
  <c r="O275" i="31"/>
  <c r="O274" i="31" s="1"/>
  <c r="G83" i="31"/>
  <c r="L99" i="31"/>
  <c r="C142" i="31"/>
  <c r="I153" i="31"/>
  <c r="I152" i="31" s="1"/>
  <c r="C190" i="31"/>
  <c r="F188" i="31"/>
  <c r="C168" i="31"/>
  <c r="F166" i="31"/>
  <c r="F161" i="31" s="1"/>
  <c r="D212" i="31"/>
  <c r="D211" i="31" s="1"/>
  <c r="H174" i="31"/>
  <c r="L85" i="31"/>
  <c r="O245" i="31"/>
  <c r="C268" i="31"/>
  <c r="L267" i="31"/>
  <c r="L266" i="31" s="1"/>
  <c r="L265" i="31" s="1"/>
  <c r="D20" i="31"/>
  <c r="F219" i="31"/>
  <c r="E20" i="31"/>
  <c r="C162" i="31"/>
  <c r="C180" i="31"/>
  <c r="F179" i="31"/>
  <c r="M187" i="31"/>
  <c r="M182" i="31" s="1"/>
  <c r="O188" i="31"/>
  <c r="I21" i="31"/>
  <c r="C104" i="31"/>
  <c r="F108" i="31"/>
  <c r="L108" i="31"/>
  <c r="C124" i="31"/>
  <c r="I126" i="31"/>
  <c r="I120" i="31" s="1"/>
  <c r="O166" i="31"/>
  <c r="O161" i="31" s="1"/>
  <c r="O160" i="31" s="1"/>
  <c r="I266" i="31"/>
  <c r="I265" i="31" s="1"/>
  <c r="L276" i="31"/>
  <c r="F21" i="31"/>
  <c r="C201" i="31"/>
  <c r="I199" i="31"/>
  <c r="H212" i="31"/>
  <c r="H211" i="31" s="1"/>
  <c r="I245" i="31"/>
  <c r="C251" i="31"/>
  <c r="O250" i="31"/>
  <c r="C250" i="31" s="1"/>
  <c r="M252" i="31"/>
  <c r="C214" i="31"/>
  <c r="I241" i="31"/>
  <c r="C78" i="31"/>
  <c r="F77" i="31"/>
  <c r="C102" i="31"/>
  <c r="O108" i="31"/>
  <c r="C122" i="31"/>
  <c r="C130" i="31"/>
  <c r="C34" i="31"/>
  <c r="L33" i="31"/>
  <c r="C33" i="31" s="1"/>
  <c r="C43" i="31"/>
  <c r="J83" i="31"/>
  <c r="C100" i="31"/>
  <c r="F99" i="31"/>
  <c r="C112" i="31"/>
  <c r="L121" i="31"/>
  <c r="L131" i="31"/>
  <c r="C131" i="31" s="1"/>
  <c r="C144" i="31"/>
  <c r="O147" i="31"/>
  <c r="C147" i="31" s="1"/>
  <c r="N160" i="31"/>
  <c r="N174" i="31"/>
  <c r="F183" i="31"/>
  <c r="L245" i="31"/>
  <c r="L240" i="31" s="1"/>
  <c r="L175" i="31"/>
  <c r="I269" i="31"/>
  <c r="E120" i="31"/>
  <c r="I183" i="31"/>
  <c r="C213" i="31"/>
  <c r="I219" i="31"/>
  <c r="C42" i="31"/>
  <c r="F41" i="31"/>
  <c r="C41" i="31" s="1"/>
  <c r="C87" i="31"/>
  <c r="E182" i="31"/>
  <c r="O199" i="31"/>
  <c r="C229" i="31"/>
  <c r="C234" i="31"/>
  <c r="F233" i="31"/>
  <c r="I58" i="31"/>
  <c r="I54" i="31" s="1"/>
  <c r="C66" i="31"/>
  <c r="L80" i="31"/>
  <c r="L76" i="31" s="1"/>
  <c r="C106" i="31"/>
  <c r="O138" i="31"/>
  <c r="L183" i="31"/>
  <c r="C198" i="31"/>
  <c r="J187" i="31"/>
  <c r="J182" i="31" s="1"/>
  <c r="F199" i="31"/>
  <c r="L216" i="31"/>
  <c r="L233" i="31"/>
  <c r="L232" i="31" s="1"/>
  <c r="C254" i="31"/>
  <c r="L161" i="31" l="1"/>
  <c r="F120" i="31"/>
  <c r="J211" i="31"/>
  <c r="O212" i="31"/>
  <c r="C269" i="31"/>
  <c r="C99" i="31"/>
  <c r="O83" i="31"/>
  <c r="C91" i="31"/>
  <c r="O120" i="31"/>
  <c r="D75" i="31"/>
  <c r="D272" i="31" s="1"/>
  <c r="M75" i="31"/>
  <c r="M272" i="31" s="1"/>
  <c r="H52" i="31"/>
  <c r="M211" i="31"/>
  <c r="O240" i="31"/>
  <c r="O211" i="31" s="1"/>
  <c r="L274" i="31"/>
  <c r="J75" i="31"/>
  <c r="J52" i="31" s="1"/>
  <c r="L53" i="31"/>
  <c r="C114" i="31"/>
  <c r="G211" i="31"/>
  <c r="G181" i="31" s="1"/>
  <c r="D181" i="31"/>
  <c r="L187" i="31"/>
  <c r="L182" i="31" s="1"/>
  <c r="C227" i="31"/>
  <c r="F212" i="31"/>
  <c r="C276" i="31"/>
  <c r="J181" i="31"/>
  <c r="C257" i="31"/>
  <c r="O76" i="31"/>
  <c r="C134" i="31"/>
  <c r="N181" i="31"/>
  <c r="D52" i="31"/>
  <c r="I187" i="31"/>
  <c r="I182" i="31" s="1"/>
  <c r="M181" i="31"/>
  <c r="E75" i="31"/>
  <c r="G75" i="31"/>
  <c r="G52" i="31" s="1"/>
  <c r="K52" i="31"/>
  <c r="K51" i="31" s="1"/>
  <c r="K272" i="31"/>
  <c r="K181" i="31"/>
  <c r="I53" i="31"/>
  <c r="C69" i="31"/>
  <c r="C245" i="31"/>
  <c r="C67" i="31"/>
  <c r="H272" i="31"/>
  <c r="C171" i="31"/>
  <c r="O253" i="31"/>
  <c r="C253" i="31" s="1"/>
  <c r="E181" i="31"/>
  <c r="C121" i="31"/>
  <c r="C265" i="31"/>
  <c r="C85" i="31"/>
  <c r="L212" i="31"/>
  <c r="L211" i="31" s="1"/>
  <c r="I212" i="31"/>
  <c r="C212" i="31" s="1"/>
  <c r="I83" i="31"/>
  <c r="I75" i="31" s="1"/>
  <c r="C58" i="31"/>
  <c r="C161" i="31"/>
  <c r="F160" i="31"/>
  <c r="L26" i="31"/>
  <c r="C138" i="31"/>
  <c r="O75" i="31"/>
  <c r="O52" i="31" s="1"/>
  <c r="C179" i="31"/>
  <c r="F178" i="31"/>
  <c r="F275" i="31"/>
  <c r="F20" i="31"/>
  <c r="C21" i="31"/>
  <c r="N52" i="31"/>
  <c r="N51" i="31" s="1"/>
  <c r="E52" i="31"/>
  <c r="I275" i="31"/>
  <c r="I274" i="31" s="1"/>
  <c r="I20" i="31"/>
  <c r="C188" i="31"/>
  <c r="F187" i="31"/>
  <c r="H181" i="31"/>
  <c r="C153" i="31"/>
  <c r="F152" i="31"/>
  <c r="C152" i="31" s="1"/>
  <c r="C126" i="31"/>
  <c r="C108" i="31"/>
  <c r="C199" i="31"/>
  <c r="L174" i="31"/>
  <c r="C175" i="31"/>
  <c r="F76" i="31"/>
  <c r="C77" i="31"/>
  <c r="C219" i="31"/>
  <c r="N272" i="31"/>
  <c r="F54" i="31"/>
  <c r="L120" i="31"/>
  <c r="C120" i="31" s="1"/>
  <c r="C266" i="31"/>
  <c r="O187" i="31"/>
  <c r="O182" i="31" s="1"/>
  <c r="C166" i="31"/>
  <c r="I240" i="31"/>
  <c r="C241" i="31"/>
  <c r="O252" i="31"/>
  <c r="C183" i="31"/>
  <c r="C80" i="31"/>
  <c r="F83" i="31"/>
  <c r="L83" i="31"/>
  <c r="C233" i="31"/>
  <c r="F232" i="31"/>
  <c r="C232" i="31" s="1"/>
  <c r="E272" i="31"/>
  <c r="L160" i="31"/>
  <c r="C267" i="31"/>
  <c r="C45" i="31"/>
  <c r="C216" i="31"/>
  <c r="I52" i="31" l="1"/>
  <c r="J272" i="31"/>
  <c r="D51" i="31"/>
  <c r="D273" i="31" s="1"/>
  <c r="H51" i="31"/>
  <c r="H273" i="31" s="1"/>
  <c r="M52" i="31"/>
  <c r="M51" i="31" s="1"/>
  <c r="M273" i="31" s="1"/>
  <c r="G272" i="31"/>
  <c r="L75" i="31"/>
  <c r="L52" i="31" s="1"/>
  <c r="C160" i="31"/>
  <c r="G51" i="31"/>
  <c r="I211" i="31"/>
  <c r="I272" i="31" s="1"/>
  <c r="D50" i="31"/>
  <c r="J51" i="31"/>
  <c r="M50" i="31"/>
  <c r="C187" i="31"/>
  <c r="E51" i="31"/>
  <c r="E50" i="31" s="1"/>
  <c r="H50" i="31"/>
  <c r="C275" i="31"/>
  <c r="F274" i="31"/>
  <c r="C274" i="31" s="1"/>
  <c r="C240" i="31"/>
  <c r="C26" i="31"/>
  <c r="L20" i="31"/>
  <c r="C20" i="31" s="1"/>
  <c r="O272" i="31"/>
  <c r="C252" i="31"/>
  <c r="C83" i="31"/>
  <c r="F211" i="31"/>
  <c r="F75" i="31"/>
  <c r="C75" i="31" s="1"/>
  <c r="C76" i="31"/>
  <c r="F182" i="31"/>
  <c r="N50" i="31"/>
  <c r="N273" i="31"/>
  <c r="L181" i="31"/>
  <c r="F53" i="31"/>
  <c r="C54" i="31"/>
  <c r="C178" i="31"/>
  <c r="F174" i="31"/>
  <c r="C174" i="31" s="1"/>
  <c r="O181" i="31"/>
  <c r="O51" i="31" s="1"/>
  <c r="K50" i="31"/>
  <c r="K273" i="31"/>
  <c r="E273" i="31" l="1"/>
  <c r="L272" i="31"/>
  <c r="L51" i="31"/>
  <c r="L50" i="31" s="1"/>
  <c r="I181" i="31"/>
  <c r="I51" i="31" s="1"/>
  <c r="I50" i="31" s="1"/>
  <c r="J50" i="31"/>
  <c r="J273" i="31"/>
  <c r="G50" i="31"/>
  <c r="G273" i="31"/>
  <c r="O50" i="31"/>
  <c r="O273" i="31"/>
  <c r="C182" i="31"/>
  <c r="F181" i="31"/>
  <c r="F52" i="31"/>
  <c r="C53" i="31"/>
  <c r="C211" i="31"/>
  <c r="F272" i="31"/>
  <c r="C272" i="31" s="1"/>
  <c r="L273" i="31" l="1"/>
  <c r="C181" i="31"/>
  <c r="I273" i="31"/>
  <c r="C52" i="31"/>
  <c r="F51" i="31"/>
  <c r="C51" i="31" l="1"/>
  <c r="F273" i="31"/>
  <c r="C273" i="31" s="1"/>
  <c r="F50" i="31"/>
  <c r="C50" i="31" s="1"/>
  <c r="E128" i="30" l="1"/>
  <c r="E24" i="30"/>
  <c r="O284" i="30"/>
  <c r="L284" i="30"/>
  <c r="I284" i="30"/>
  <c r="F284" i="30"/>
  <c r="O283" i="30"/>
  <c r="L283" i="30"/>
  <c r="I283" i="30"/>
  <c r="F283" i="30"/>
  <c r="O282" i="30"/>
  <c r="L282" i="30"/>
  <c r="I282" i="30"/>
  <c r="F282" i="30"/>
  <c r="O281" i="30"/>
  <c r="L281" i="30"/>
  <c r="I281" i="30"/>
  <c r="F281" i="30"/>
  <c r="O280" i="30"/>
  <c r="L280" i="30"/>
  <c r="I280" i="30"/>
  <c r="F280" i="30"/>
  <c r="O279" i="30"/>
  <c r="L279" i="30"/>
  <c r="I279" i="30"/>
  <c r="F279" i="30"/>
  <c r="O278" i="30"/>
  <c r="L278" i="30"/>
  <c r="I278" i="30"/>
  <c r="F278" i="30"/>
  <c r="O277" i="30"/>
  <c r="L277" i="30"/>
  <c r="I277" i="30"/>
  <c r="F277" i="30"/>
  <c r="N276" i="30"/>
  <c r="M276" i="30"/>
  <c r="K276" i="30"/>
  <c r="J276" i="30"/>
  <c r="H276" i="30"/>
  <c r="G276" i="30"/>
  <c r="E276" i="30"/>
  <c r="D276" i="30"/>
  <c r="O271" i="30"/>
  <c r="L271" i="30"/>
  <c r="I271" i="30"/>
  <c r="F271" i="30"/>
  <c r="O270" i="30"/>
  <c r="L270" i="30"/>
  <c r="C270" i="30" s="1"/>
  <c r="I270" i="30"/>
  <c r="F270" i="30"/>
  <c r="F269" i="30" s="1"/>
  <c r="N269" i="30"/>
  <c r="M269" i="30"/>
  <c r="K269" i="30"/>
  <c r="J269" i="30"/>
  <c r="H269" i="30"/>
  <c r="G269" i="30"/>
  <c r="E269" i="30"/>
  <c r="D269" i="30"/>
  <c r="O268" i="30"/>
  <c r="O267" i="30" s="1"/>
  <c r="O266" i="30" s="1"/>
  <c r="O265" i="30" s="1"/>
  <c r="L268" i="30"/>
  <c r="L267" i="30" s="1"/>
  <c r="L266" i="30" s="1"/>
  <c r="L265" i="30" s="1"/>
  <c r="I268" i="30"/>
  <c r="I267" i="30" s="1"/>
  <c r="I266" i="30" s="1"/>
  <c r="I265" i="30" s="1"/>
  <c r="F268" i="30"/>
  <c r="F267" i="30" s="1"/>
  <c r="F266" i="30" s="1"/>
  <c r="N267" i="30"/>
  <c r="M267" i="30"/>
  <c r="M266" i="30" s="1"/>
  <c r="M265" i="30" s="1"/>
  <c r="K267" i="30"/>
  <c r="K266" i="30" s="1"/>
  <c r="K265" i="30" s="1"/>
  <c r="J267" i="30"/>
  <c r="J266" i="30" s="1"/>
  <c r="J265" i="30" s="1"/>
  <c r="H267" i="30"/>
  <c r="H266" i="30" s="1"/>
  <c r="H265" i="30" s="1"/>
  <c r="G267" i="30"/>
  <c r="G266" i="30" s="1"/>
  <c r="G265" i="30" s="1"/>
  <c r="E267" i="30"/>
  <c r="E266" i="30" s="1"/>
  <c r="E265" i="30" s="1"/>
  <c r="D267" i="30"/>
  <c r="D266" i="30" s="1"/>
  <c r="D265" i="30" s="1"/>
  <c r="N266" i="30"/>
  <c r="N265" i="30" s="1"/>
  <c r="O264" i="30"/>
  <c r="O263" i="30" s="1"/>
  <c r="L264" i="30"/>
  <c r="L263" i="30" s="1"/>
  <c r="I264" i="30"/>
  <c r="I263" i="30" s="1"/>
  <c r="F264" i="30"/>
  <c r="F263" i="30" s="1"/>
  <c r="N263" i="30"/>
  <c r="M263" i="30"/>
  <c r="K263" i="30"/>
  <c r="J263" i="30"/>
  <c r="H263" i="30"/>
  <c r="G263" i="30"/>
  <c r="E263" i="30"/>
  <c r="D263" i="30"/>
  <c r="O262" i="30"/>
  <c r="L262" i="30"/>
  <c r="I262" i="30"/>
  <c r="F262" i="30"/>
  <c r="O261" i="30"/>
  <c r="L261" i="30"/>
  <c r="I261" i="30"/>
  <c r="F261" i="30"/>
  <c r="O260" i="30"/>
  <c r="L260" i="30"/>
  <c r="I260" i="30"/>
  <c r="F260" i="30"/>
  <c r="O259" i="30"/>
  <c r="L259" i="30"/>
  <c r="I259" i="30"/>
  <c r="F259" i="30"/>
  <c r="O258" i="30"/>
  <c r="L258" i="30"/>
  <c r="I258" i="30"/>
  <c r="F258" i="30"/>
  <c r="N257" i="30"/>
  <c r="M257" i="30"/>
  <c r="M253" i="30" s="1"/>
  <c r="M252" i="30" s="1"/>
  <c r="K257" i="30"/>
  <c r="K253" i="30" s="1"/>
  <c r="J257" i="30"/>
  <c r="J253" i="30" s="1"/>
  <c r="J252" i="30" s="1"/>
  <c r="H257" i="30"/>
  <c r="H253" i="30" s="1"/>
  <c r="G257" i="30"/>
  <c r="G253" i="30" s="1"/>
  <c r="G252" i="30" s="1"/>
  <c r="E257" i="30"/>
  <c r="E253" i="30" s="1"/>
  <c r="D257" i="30"/>
  <c r="D253" i="30" s="1"/>
  <c r="O256" i="30"/>
  <c r="L256" i="30"/>
  <c r="I256" i="30"/>
  <c r="F256" i="30"/>
  <c r="O255" i="30"/>
  <c r="L255" i="30"/>
  <c r="I255" i="30"/>
  <c r="F255" i="30"/>
  <c r="O254" i="30"/>
  <c r="L254" i="30"/>
  <c r="I254" i="30"/>
  <c r="F254" i="30"/>
  <c r="N253" i="30"/>
  <c r="O251" i="30"/>
  <c r="O250" i="30" s="1"/>
  <c r="L251" i="30"/>
  <c r="I251" i="30"/>
  <c r="I250" i="30" s="1"/>
  <c r="F251" i="30"/>
  <c r="F250" i="30" s="1"/>
  <c r="N250" i="30"/>
  <c r="M250" i="30"/>
  <c r="K250" i="30"/>
  <c r="J250" i="30"/>
  <c r="H250" i="30"/>
  <c r="G250" i="30"/>
  <c r="E250" i="30"/>
  <c r="D250" i="30"/>
  <c r="O249" i="30"/>
  <c r="L249" i="30"/>
  <c r="I249" i="30"/>
  <c r="F249" i="30"/>
  <c r="O248" i="30"/>
  <c r="L248" i="30"/>
  <c r="I248" i="30"/>
  <c r="F248" i="30"/>
  <c r="O247" i="30"/>
  <c r="L247" i="30"/>
  <c r="I247" i="30"/>
  <c r="F247" i="30"/>
  <c r="O246" i="30"/>
  <c r="L246" i="30"/>
  <c r="I246" i="30"/>
  <c r="F246" i="30"/>
  <c r="N245" i="30"/>
  <c r="M245" i="30"/>
  <c r="K245" i="30"/>
  <c r="J245" i="30"/>
  <c r="H245" i="30"/>
  <c r="G245" i="30"/>
  <c r="E245" i="30"/>
  <c r="D245" i="30"/>
  <c r="O244" i="30"/>
  <c r="L244" i="30"/>
  <c r="I244" i="30"/>
  <c r="F244" i="30"/>
  <c r="O243" i="30"/>
  <c r="L243" i="30"/>
  <c r="I243" i="30"/>
  <c r="F243" i="30"/>
  <c r="O242" i="30"/>
  <c r="L242" i="30"/>
  <c r="I242" i="30"/>
  <c r="F242" i="30"/>
  <c r="N241" i="30"/>
  <c r="M241" i="30"/>
  <c r="M240" i="30" s="1"/>
  <c r="K241" i="30"/>
  <c r="J241" i="30"/>
  <c r="J240" i="30" s="1"/>
  <c r="H241" i="30"/>
  <c r="G241" i="30"/>
  <c r="E241" i="30"/>
  <c r="D241" i="30"/>
  <c r="O239" i="30"/>
  <c r="L239" i="30"/>
  <c r="I239" i="30"/>
  <c r="F239" i="30"/>
  <c r="O238" i="30"/>
  <c r="L238" i="30"/>
  <c r="I238" i="30"/>
  <c r="F238" i="30"/>
  <c r="O237" i="30"/>
  <c r="L237" i="30"/>
  <c r="I237" i="30"/>
  <c r="F237" i="30"/>
  <c r="O236" i="30"/>
  <c r="L236" i="30"/>
  <c r="I236" i="30"/>
  <c r="F236" i="30"/>
  <c r="O235" i="30"/>
  <c r="L235" i="30"/>
  <c r="I235" i="30"/>
  <c r="F235" i="30"/>
  <c r="O234" i="30"/>
  <c r="L234" i="30"/>
  <c r="I234" i="30"/>
  <c r="F234" i="30"/>
  <c r="N233" i="30"/>
  <c r="N232" i="30" s="1"/>
  <c r="M233" i="30"/>
  <c r="M232" i="30" s="1"/>
  <c r="K233" i="30"/>
  <c r="K232" i="30" s="1"/>
  <c r="J233" i="30"/>
  <c r="J232" i="30" s="1"/>
  <c r="H233" i="30"/>
  <c r="H232" i="30" s="1"/>
  <c r="G233" i="30"/>
  <c r="G232" i="30" s="1"/>
  <c r="E233" i="30"/>
  <c r="E232" i="30" s="1"/>
  <c r="D233" i="30"/>
  <c r="D232" i="30" s="1"/>
  <c r="O231" i="30"/>
  <c r="L231" i="30"/>
  <c r="I231" i="30"/>
  <c r="F231" i="30"/>
  <c r="O230" i="30"/>
  <c r="L230" i="30"/>
  <c r="I230" i="30"/>
  <c r="F230" i="30"/>
  <c r="O229" i="30"/>
  <c r="L229" i="30"/>
  <c r="I229" i="30"/>
  <c r="F229" i="30"/>
  <c r="O228" i="30"/>
  <c r="L228" i="30"/>
  <c r="I228" i="30"/>
  <c r="F228" i="30"/>
  <c r="N227" i="30"/>
  <c r="M227" i="30"/>
  <c r="K227" i="30"/>
  <c r="J227" i="30"/>
  <c r="H227" i="30"/>
  <c r="G227" i="30"/>
  <c r="E227" i="30"/>
  <c r="D227" i="30"/>
  <c r="O226" i="30"/>
  <c r="L226" i="30"/>
  <c r="I226" i="30"/>
  <c r="F226" i="30"/>
  <c r="O225" i="30"/>
  <c r="L225" i="30"/>
  <c r="I225" i="30"/>
  <c r="F225" i="30"/>
  <c r="O224" i="30"/>
  <c r="L224" i="30"/>
  <c r="I224" i="30"/>
  <c r="F224" i="30"/>
  <c r="O223" i="30"/>
  <c r="L223" i="30"/>
  <c r="I223" i="30"/>
  <c r="F223" i="30"/>
  <c r="O222" i="30"/>
  <c r="L222" i="30"/>
  <c r="I222" i="30"/>
  <c r="F222" i="30"/>
  <c r="O221" i="30"/>
  <c r="L221" i="30"/>
  <c r="I221" i="30"/>
  <c r="F221" i="30"/>
  <c r="O220" i="30"/>
  <c r="L220" i="30"/>
  <c r="I220" i="30"/>
  <c r="F220" i="30"/>
  <c r="N219" i="30"/>
  <c r="M219" i="30"/>
  <c r="K219" i="30"/>
  <c r="J219" i="30"/>
  <c r="H219" i="30"/>
  <c r="G219" i="30"/>
  <c r="E219" i="30"/>
  <c r="D219" i="30"/>
  <c r="O218" i="30"/>
  <c r="L218" i="30"/>
  <c r="I218" i="30"/>
  <c r="F218" i="30"/>
  <c r="O217" i="30"/>
  <c r="O216" i="30" s="1"/>
  <c r="L217" i="30"/>
  <c r="I217" i="30"/>
  <c r="F217" i="30"/>
  <c r="N216" i="30"/>
  <c r="M216" i="30"/>
  <c r="K216" i="30"/>
  <c r="J216" i="30"/>
  <c r="H216" i="30"/>
  <c r="G216" i="30"/>
  <c r="E216" i="30"/>
  <c r="D216" i="30"/>
  <c r="O215" i="30"/>
  <c r="L215" i="30"/>
  <c r="L214" i="30" s="1"/>
  <c r="I215" i="30"/>
  <c r="I214" i="30" s="1"/>
  <c r="F215" i="30"/>
  <c r="O214" i="30"/>
  <c r="N214" i="30"/>
  <c r="M214" i="30"/>
  <c r="K214" i="30"/>
  <c r="J214" i="30"/>
  <c r="H214" i="30"/>
  <c r="G214" i="30"/>
  <c r="E214" i="30"/>
  <c r="D214" i="30"/>
  <c r="O213" i="30"/>
  <c r="L213" i="30"/>
  <c r="I213" i="30"/>
  <c r="F213" i="30"/>
  <c r="O210" i="30"/>
  <c r="L210" i="30"/>
  <c r="I210" i="30"/>
  <c r="F210" i="30"/>
  <c r="O209" i="30"/>
  <c r="O208" i="30" s="1"/>
  <c r="L209" i="30"/>
  <c r="L208" i="30" s="1"/>
  <c r="I209" i="30"/>
  <c r="I208" i="30" s="1"/>
  <c r="F209" i="30"/>
  <c r="F208" i="30" s="1"/>
  <c r="N208" i="30"/>
  <c r="M208" i="30"/>
  <c r="K208" i="30"/>
  <c r="J208" i="30"/>
  <c r="H208" i="30"/>
  <c r="G208" i="30"/>
  <c r="E208" i="30"/>
  <c r="D208" i="30"/>
  <c r="O207" i="30"/>
  <c r="L207" i="30"/>
  <c r="I207" i="30"/>
  <c r="F207" i="30"/>
  <c r="O206" i="30"/>
  <c r="L206" i="30"/>
  <c r="I206" i="30"/>
  <c r="F206" i="30"/>
  <c r="O205" i="30"/>
  <c r="L205" i="30"/>
  <c r="I205" i="30"/>
  <c r="F205" i="30"/>
  <c r="O204" i="30"/>
  <c r="L204" i="30"/>
  <c r="I204" i="30"/>
  <c r="F204" i="30"/>
  <c r="O203" i="30"/>
  <c r="L203" i="30"/>
  <c r="I203" i="30"/>
  <c r="F203" i="30"/>
  <c r="O202" i="30"/>
  <c r="L202" i="30"/>
  <c r="I202" i="30"/>
  <c r="F202" i="30"/>
  <c r="O201" i="30"/>
  <c r="L201" i="30"/>
  <c r="I201" i="30"/>
  <c r="F201" i="30"/>
  <c r="O200" i="30"/>
  <c r="L200" i="30"/>
  <c r="I200" i="30"/>
  <c r="F200" i="30"/>
  <c r="N199" i="30"/>
  <c r="M199" i="30"/>
  <c r="K199" i="30"/>
  <c r="J199" i="30"/>
  <c r="H199" i="30"/>
  <c r="G199" i="30"/>
  <c r="E199" i="30"/>
  <c r="D199" i="30"/>
  <c r="O198" i="30"/>
  <c r="L198" i="30"/>
  <c r="I198" i="30"/>
  <c r="F198" i="30"/>
  <c r="O197" i="30"/>
  <c r="L197" i="30"/>
  <c r="I197" i="30"/>
  <c r="F197" i="30"/>
  <c r="O196" i="30"/>
  <c r="L196" i="30"/>
  <c r="I196" i="30"/>
  <c r="F196" i="30"/>
  <c r="O195" i="30"/>
  <c r="L195" i="30"/>
  <c r="I195" i="30"/>
  <c r="F195" i="30"/>
  <c r="O194" i="30"/>
  <c r="L194" i="30"/>
  <c r="I194" i="30"/>
  <c r="F194" i="30"/>
  <c r="O193" i="30"/>
  <c r="L193" i="30"/>
  <c r="I193" i="30"/>
  <c r="F193" i="30"/>
  <c r="O192" i="30"/>
  <c r="L192" i="30"/>
  <c r="I192" i="30"/>
  <c r="F192" i="30"/>
  <c r="O191" i="30"/>
  <c r="L191" i="30"/>
  <c r="I191" i="30"/>
  <c r="F191" i="30"/>
  <c r="O190" i="30"/>
  <c r="L190" i="30"/>
  <c r="I190" i="30"/>
  <c r="F190" i="30"/>
  <c r="O189" i="30"/>
  <c r="L189" i="30"/>
  <c r="I189" i="30"/>
  <c r="F189" i="30"/>
  <c r="N188" i="30"/>
  <c r="M188" i="30"/>
  <c r="K188" i="30"/>
  <c r="J188" i="30"/>
  <c r="H188" i="30"/>
  <c r="G188" i="30"/>
  <c r="G187" i="30" s="1"/>
  <c r="E188" i="30"/>
  <c r="E187" i="30" s="1"/>
  <c r="D188" i="30"/>
  <c r="O186" i="30"/>
  <c r="L186" i="30"/>
  <c r="I186" i="30"/>
  <c r="F186" i="30"/>
  <c r="O185" i="30"/>
  <c r="L185" i="30"/>
  <c r="I185" i="30"/>
  <c r="F185" i="30"/>
  <c r="O184" i="30"/>
  <c r="L184" i="30"/>
  <c r="I184" i="30"/>
  <c r="F184" i="30"/>
  <c r="N183" i="30"/>
  <c r="M183" i="30"/>
  <c r="K183" i="30"/>
  <c r="J183" i="30"/>
  <c r="H183" i="30"/>
  <c r="G183" i="30"/>
  <c r="E183" i="30"/>
  <c r="D183" i="30"/>
  <c r="O180" i="30"/>
  <c r="O179" i="30" s="1"/>
  <c r="L180" i="30"/>
  <c r="L179" i="30" s="1"/>
  <c r="L178" i="30" s="1"/>
  <c r="I180" i="30"/>
  <c r="I179" i="30" s="1"/>
  <c r="I178" i="30" s="1"/>
  <c r="F180" i="30"/>
  <c r="N179" i="30"/>
  <c r="M179" i="30"/>
  <c r="M178" i="30" s="1"/>
  <c r="K179" i="30"/>
  <c r="K178" i="30" s="1"/>
  <c r="J179" i="30"/>
  <c r="J178" i="30" s="1"/>
  <c r="H179" i="30"/>
  <c r="H178" i="30" s="1"/>
  <c r="G179" i="30"/>
  <c r="G178" i="30" s="1"/>
  <c r="E179" i="30"/>
  <c r="E178" i="30" s="1"/>
  <c r="D179" i="30"/>
  <c r="D178" i="30" s="1"/>
  <c r="O178" i="30"/>
  <c r="N178" i="30"/>
  <c r="O177" i="30"/>
  <c r="L177" i="30"/>
  <c r="I177" i="30"/>
  <c r="F177" i="30"/>
  <c r="O176" i="30"/>
  <c r="L176" i="30"/>
  <c r="L175" i="30" s="1"/>
  <c r="I176" i="30"/>
  <c r="I175" i="30" s="1"/>
  <c r="I174" i="30" s="1"/>
  <c r="F176" i="30"/>
  <c r="F175" i="30" s="1"/>
  <c r="N175" i="30"/>
  <c r="M175" i="30"/>
  <c r="K175" i="30"/>
  <c r="J175" i="30"/>
  <c r="H175" i="30"/>
  <c r="G175" i="30"/>
  <c r="E175" i="30"/>
  <c r="D175" i="30"/>
  <c r="O173" i="30"/>
  <c r="L173" i="30"/>
  <c r="I173" i="30"/>
  <c r="F173" i="30"/>
  <c r="O172" i="30"/>
  <c r="L172" i="30"/>
  <c r="I172" i="30"/>
  <c r="F172" i="30"/>
  <c r="N171" i="30"/>
  <c r="M171" i="30"/>
  <c r="K171" i="30"/>
  <c r="J171" i="30"/>
  <c r="H171" i="30"/>
  <c r="G171" i="30"/>
  <c r="E171" i="30"/>
  <c r="D171" i="30"/>
  <c r="O170" i="30"/>
  <c r="L170" i="30"/>
  <c r="I170" i="30"/>
  <c r="F170" i="30"/>
  <c r="O169" i="30"/>
  <c r="L169" i="30"/>
  <c r="I169" i="30"/>
  <c r="F169" i="30"/>
  <c r="O168" i="30"/>
  <c r="L168" i="30"/>
  <c r="I168" i="30"/>
  <c r="F168" i="30"/>
  <c r="O167" i="30"/>
  <c r="L167" i="30"/>
  <c r="I167" i="30"/>
  <c r="F167" i="30"/>
  <c r="N166" i="30"/>
  <c r="M166" i="30"/>
  <c r="K166" i="30"/>
  <c r="J166" i="30"/>
  <c r="H166" i="30"/>
  <c r="G166" i="30"/>
  <c r="E166" i="30"/>
  <c r="D166" i="30"/>
  <c r="O165" i="30"/>
  <c r="L165" i="30"/>
  <c r="I165" i="30"/>
  <c r="F165" i="30"/>
  <c r="O164" i="30"/>
  <c r="L164" i="30"/>
  <c r="I164" i="30"/>
  <c r="F164" i="30"/>
  <c r="O163" i="30"/>
  <c r="L163" i="30"/>
  <c r="I163" i="30"/>
  <c r="F163" i="30"/>
  <c r="N162" i="30"/>
  <c r="M162" i="30"/>
  <c r="M161" i="30" s="1"/>
  <c r="K162" i="30"/>
  <c r="J162" i="30"/>
  <c r="H162" i="30"/>
  <c r="G162" i="30"/>
  <c r="G161" i="30" s="1"/>
  <c r="G160" i="30" s="1"/>
  <c r="E162" i="30"/>
  <c r="D162" i="30"/>
  <c r="O159" i="30"/>
  <c r="L159" i="30"/>
  <c r="I159" i="30"/>
  <c r="F159" i="30"/>
  <c r="O158" i="30"/>
  <c r="L158" i="30"/>
  <c r="I158" i="30"/>
  <c r="F158" i="30"/>
  <c r="O157" i="30"/>
  <c r="L157" i="30"/>
  <c r="I157" i="30"/>
  <c r="F157" i="30"/>
  <c r="O156" i="30"/>
  <c r="L156" i="30"/>
  <c r="I156" i="30"/>
  <c r="F156" i="30"/>
  <c r="O155" i="30"/>
  <c r="L155" i="30"/>
  <c r="I155" i="30"/>
  <c r="F155" i="30"/>
  <c r="O154" i="30"/>
  <c r="L154" i="30"/>
  <c r="I154" i="30"/>
  <c r="F154" i="30"/>
  <c r="N153" i="30"/>
  <c r="M153" i="30"/>
  <c r="M152" i="30" s="1"/>
  <c r="K153" i="30"/>
  <c r="K152" i="30" s="1"/>
  <c r="J153" i="30"/>
  <c r="J152" i="30" s="1"/>
  <c r="H153" i="30"/>
  <c r="H152" i="30" s="1"/>
  <c r="G153" i="30"/>
  <c r="G152" i="30" s="1"/>
  <c r="E153" i="30"/>
  <c r="E152" i="30" s="1"/>
  <c r="D153" i="30"/>
  <c r="D152" i="30" s="1"/>
  <c r="N152" i="30"/>
  <c r="O151" i="30"/>
  <c r="L151" i="30"/>
  <c r="I151" i="30"/>
  <c r="F151" i="30"/>
  <c r="O150" i="30"/>
  <c r="L150" i="30"/>
  <c r="I150" i="30"/>
  <c r="F150" i="30"/>
  <c r="O149" i="30"/>
  <c r="L149" i="30"/>
  <c r="I149" i="30"/>
  <c r="F149" i="30"/>
  <c r="O148" i="30"/>
  <c r="L148" i="30"/>
  <c r="L147" i="30" s="1"/>
  <c r="I148" i="30"/>
  <c r="F148" i="30"/>
  <c r="N147" i="30"/>
  <c r="M147" i="30"/>
  <c r="K147" i="30"/>
  <c r="J147" i="30"/>
  <c r="H147" i="30"/>
  <c r="G147" i="30"/>
  <c r="E147" i="30"/>
  <c r="D147" i="30"/>
  <c r="O146" i="30"/>
  <c r="L146" i="30"/>
  <c r="I146" i="30"/>
  <c r="F146" i="30"/>
  <c r="O145" i="30"/>
  <c r="L145" i="30"/>
  <c r="I145" i="30"/>
  <c r="F145" i="30"/>
  <c r="O144" i="30"/>
  <c r="L144" i="30"/>
  <c r="I144" i="30"/>
  <c r="F144" i="30"/>
  <c r="O143" i="30"/>
  <c r="L143" i="30"/>
  <c r="I143" i="30"/>
  <c r="F143" i="30"/>
  <c r="O142" i="30"/>
  <c r="L142" i="30"/>
  <c r="I142" i="30"/>
  <c r="F142" i="30"/>
  <c r="O141" i="30"/>
  <c r="L141" i="30"/>
  <c r="I141" i="30"/>
  <c r="F141" i="30"/>
  <c r="O140" i="30"/>
  <c r="L140" i="30"/>
  <c r="I140" i="30"/>
  <c r="F140" i="30"/>
  <c r="O139" i="30"/>
  <c r="L139" i="30"/>
  <c r="I139" i="30"/>
  <c r="F139" i="30"/>
  <c r="N138" i="30"/>
  <c r="M138" i="30"/>
  <c r="K138" i="30"/>
  <c r="J138" i="30"/>
  <c r="H138" i="30"/>
  <c r="G138" i="30"/>
  <c r="E138" i="30"/>
  <c r="D138" i="30"/>
  <c r="O137" i="30"/>
  <c r="L137" i="30"/>
  <c r="I137" i="30"/>
  <c r="F137" i="30"/>
  <c r="O136" i="30"/>
  <c r="L136" i="30"/>
  <c r="I136" i="30"/>
  <c r="F136" i="30"/>
  <c r="O135" i="30"/>
  <c r="L135" i="30"/>
  <c r="I135" i="30"/>
  <c r="F135" i="30"/>
  <c r="N134" i="30"/>
  <c r="M134" i="30"/>
  <c r="K134" i="30"/>
  <c r="J134" i="30"/>
  <c r="H134" i="30"/>
  <c r="G134" i="30"/>
  <c r="E134" i="30"/>
  <c r="D134" i="30"/>
  <c r="O133" i="30"/>
  <c r="L133" i="30"/>
  <c r="I133" i="30"/>
  <c r="F133" i="30"/>
  <c r="O132" i="30"/>
  <c r="L132" i="30"/>
  <c r="I132" i="30"/>
  <c r="F132" i="30"/>
  <c r="N131" i="30"/>
  <c r="M131" i="30"/>
  <c r="K131" i="30"/>
  <c r="J131" i="30"/>
  <c r="H131" i="30"/>
  <c r="G131" i="30"/>
  <c r="E131" i="30"/>
  <c r="D131" i="30"/>
  <c r="O130" i="30"/>
  <c r="L130" i="30"/>
  <c r="I130" i="30"/>
  <c r="F130" i="30"/>
  <c r="O129" i="30"/>
  <c r="L129" i="30"/>
  <c r="I129" i="30"/>
  <c r="F129" i="30"/>
  <c r="O128" i="30"/>
  <c r="L128" i="30"/>
  <c r="I128" i="30"/>
  <c r="F128" i="30"/>
  <c r="O127" i="30"/>
  <c r="L127" i="30"/>
  <c r="I127" i="30"/>
  <c r="F127" i="30"/>
  <c r="F126" i="30" s="1"/>
  <c r="N126" i="30"/>
  <c r="M126" i="30"/>
  <c r="K126" i="30"/>
  <c r="J126" i="30"/>
  <c r="H126" i="30"/>
  <c r="G126" i="30"/>
  <c r="E126" i="30"/>
  <c r="D126" i="30"/>
  <c r="O125" i="30"/>
  <c r="L125" i="30"/>
  <c r="I125" i="30"/>
  <c r="F125" i="30"/>
  <c r="O124" i="30"/>
  <c r="L124" i="30"/>
  <c r="I124" i="30"/>
  <c r="F124" i="30"/>
  <c r="O123" i="30"/>
  <c r="L123" i="30"/>
  <c r="I123" i="30"/>
  <c r="F123" i="30"/>
  <c r="O122" i="30"/>
  <c r="L122" i="30"/>
  <c r="I122" i="30"/>
  <c r="F122" i="30"/>
  <c r="N121" i="30"/>
  <c r="N120" i="30" s="1"/>
  <c r="M121" i="30"/>
  <c r="K121" i="30"/>
  <c r="J121" i="30"/>
  <c r="H121" i="30"/>
  <c r="G121" i="30"/>
  <c r="E121" i="30"/>
  <c r="D121" i="30"/>
  <c r="O119" i="30"/>
  <c r="L119" i="30"/>
  <c r="I119" i="30"/>
  <c r="F119" i="30"/>
  <c r="O118" i="30"/>
  <c r="L118" i="30"/>
  <c r="I118" i="30"/>
  <c r="F118" i="30"/>
  <c r="O117" i="30"/>
  <c r="L117" i="30"/>
  <c r="I117" i="30"/>
  <c r="F117" i="30"/>
  <c r="O116" i="30"/>
  <c r="L116" i="30"/>
  <c r="I116" i="30"/>
  <c r="F116" i="30"/>
  <c r="O115" i="30"/>
  <c r="L115" i="30"/>
  <c r="I115" i="30"/>
  <c r="F115" i="30"/>
  <c r="N114" i="30"/>
  <c r="M114" i="30"/>
  <c r="K114" i="30"/>
  <c r="J114" i="30"/>
  <c r="H114" i="30"/>
  <c r="G114" i="30"/>
  <c r="E114" i="30"/>
  <c r="D114" i="30"/>
  <c r="O113" i="30"/>
  <c r="L113" i="30"/>
  <c r="I113" i="30"/>
  <c r="F113" i="30"/>
  <c r="O112" i="30"/>
  <c r="L112" i="30"/>
  <c r="I112" i="30"/>
  <c r="F112" i="30"/>
  <c r="O111" i="30"/>
  <c r="L111" i="30"/>
  <c r="I111" i="30"/>
  <c r="F111" i="30"/>
  <c r="O110" i="30"/>
  <c r="L110" i="30"/>
  <c r="I110" i="30"/>
  <c r="F110" i="30"/>
  <c r="O109" i="30"/>
  <c r="L109" i="30"/>
  <c r="I109" i="30"/>
  <c r="F109" i="30"/>
  <c r="N108" i="30"/>
  <c r="M108" i="30"/>
  <c r="K108" i="30"/>
  <c r="J108" i="30"/>
  <c r="H108" i="30"/>
  <c r="G108" i="30"/>
  <c r="E108" i="30"/>
  <c r="D108" i="30"/>
  <c r="O107" i="30"/>
  <c r="L107" i="30"/>
  <c r="I107" i="30"/>
  <c r="F107" i="30"/>
  <c r="O106" i="30"/>
  <c r="L106" i="30"/>
  <c r="I106" i="30"/>
  <c r="F106" i="30"/>
  <c r="O105" i="30"/>
  <c r="L105" i="30"/>
  <c r="I105" i="30"/>
  <c r="F105" i="30"/>
  <c r="O104" i="30"/>
  <c r="L104" i="30"/>
  <c r="I104" i="30"/>
  <c r="F104" i="30"/>
  <c r="O103" i="30"/>
  <c r="L103" i="30"/>
  <c r="I103" i="30"/>
  <c r="F103" i="30"/>
  <c r="O102" i="30"/>
  <c r="L102" i="30"/>
  <c r="I102" i="30"/>
  <c r="F102" i="30"/>
  <c r="O101" i="30"/>
  <c r="L101" i="30"/>
  <c r="I101" i="30"/>
  <c r="F101" i="30"/>
  <c r="O100" i="30"/>
  <c r="L100" i="30"/>
  <c r="I100" i="30"/>
  <c r="F100" i="30"/>
  <c r="N99" i="30"/>
  <c r="M99" i="30"/>
  <c r="K99" i="30"/>
  <c r="J99" i="30"/>
  <c r="H99" i="30"/>
  <c r="G99" i="30"/>
  <c r="E99" i="30"/>
  <c r="D99" i="30"/>
  <c r="O98" i="30"/>
  <c r="L98" i="30"/>
  <c r="I98" i="30"/>
  <c r="F98" i="30"/>
  <c r="O97" i="30"/>
  <c r="L97" i="30"/>
  <c r="I97" i="30"/>
  <c r="F97" i="30"/>
  <c r="O96" i="30"/>
  <c r="L96" i="30"/>
  <c r="I96" i="30"/>
  <c r="F96" i="30"/>
  <c r="O95" i="30"/>
  <c r="L95" i="30"/>
  <c r="I95" i="30"/>
  <c r="F95" i="30"/>
  <c r="O94" i="30"/>
  <c r="L94" i="30"/>
  <c r="I94" i="30"/>
  <c r="F94" i="30"/>
  <c r="O93" i="30"/>
  <c r="L93" i="30"/>
  <c r="I93" i="30"/>
  <c r="F93" i="30"/>
  <c r="O92" i="30"/>
  <c r="L92" i="30"/>
  <c r="I92" i="30"/>
  <c r="F92" i="30"/>
  <c r="N91" i="30"/>
  <c r="M91" i="30"/>
  <c r="K91" i="30"/>
  <c r="J91" i="30"/>
  <c r="H91" i="30"/>
  <c r="G91" i="30"/>
  <c r="E91" i="30"/>
  <c r="D91" i="30"/>
  <c r="O90" i="30"/>
  <c r="L90" i="30"/>
  <c r="I90" i="30"/>
  <c r="F90" i="30"/>
  <c r="O89" i="30"/>
  <c r="L89" i="30"/>
  <c r="I89" i="30"/>
  <c r="F89" i="30"/>
  <c r="O88" i="30"/>
  <c r="L88" i="30"/>
  <c r="I88" i="30"/>
  <c r="F88" i="30"/>
  <c r="O87" i="30"/>
  <c r="L87" i="30"/>
  <c r="I87" i="30"/>
  <c r="F87" i="30"/>
  <c r="O86" i="30"/>
  <c r="L86" i="30"/>
  <c r="I86" i="30"/>
  <c r="F86" i="30"/>
  <c r="N85" i="30"/>
  <c r="M85" i="30"/>
  <c r="K85" i="30"/>
  <c r="J85" i="30"/>
  <c r="H85" i="30"/>
  <c r="G85" i="30"/>
  <c r="E85" i="30"/>
  <c r="E83" i="30" s="1"/>
  <c r="D85" i="30"/>
  <c r="O84" i="30"/>
  <c r="L84" i="30"/>
  <c r="I84" i="30"/>
  <c r="F84" i="30"/>
  <c r="O82" i="30"/>
  <c r="L82" i="30"/>
  <c r="I82" i="30"/>
  <c r="F82" i="30"/>
  <c r="O81" i="30"/>
  <c r="L81" i="30"/>
  <c r="I81" i="30"/>
  <c r="F81" i="30"/>
  <c r="N80" i="30"/>
  <c r="M80" i="30"/>
  <c r="K80" i="30"/>
  <c r="J80" i="30"/>
  <c r="H80" i="30"/>
  <c r="G80" i="30"/>
  <c r="E80" i="30"/>
  <c r="D80" i="30"/>
  <c r="O79" i="30"/>
  <c r="L79" i="30"/>
  <c r="I79" i="30"/>
  <c r="F79" i="30"/>
  <c r="O78" i="30"/>
  <c r="O77" i="30" s="1"/>
  <c r="L78" i="30"/>
  <c r="I78" i="30"/>
  <c r="I77" i="30" s="1"/>
  <c r="F78" i="30"/>
  <c r="N77" i="30"/>
  <c r="M77" i="30"/>
  <c r="K77" i="30"/>
  <c r="J77" i="30"/>
  <c r="H77" i="30"/>
  <c r="G77" i="30"/>
  <c r="E77" i="30"/>
  <c r="D77" i="30"/>
  <c r="O74" i="30"/>
  <c r="L74" i="30"/>
  <c r="I74" i="30"/>
  <c r="F74" i="30"/>
  <c r="O73" i="30"/>
  <c r="L73" i="30"/>
  <c r="I73" i="30"/>
  <c r="F73" i="30"/>
  <c r="O72" i="30"/>
  <c r="L72" i="30"/>
  <c r="I72" i="30"/>
  <c r="F72" i="30"/>
  <c r="O71" i="30"/>
  <c r="L71" i="30"/>
  <c r="I71" i="30"/>
  <c r="F71" i="30"/>
  <c r="O70" i="30"/>
  <c r="L70" i="30"/>
  <c r="I70" i="30"/>
  <c r="F70" i="30"/>
  <c r="N69" i="30"/>
  <c r="M69" i="30"/>
  <c r="K69" i="30"/>
  <c r="J69" i="30"/>
  <c r="J67" i="30" s="1"/>
  <c r="H69" i="30"/>
  <c r="H67" i="30" s="1"/>
  <c r="G69" i="30"/>
  <c r="G67" i="30" s="1"/>
  <c r="E69" i="30"/>
  <c r="E67" i="30" s="1"/>
  <c r="D69" i="30"/>
  <c r="D67" i="30" s="1"/>
  <c r="O68" i="30"/>
  <c r="L68" i="30"/>
  <c r="I68" i="30"/>
  <c r="F68" i="30"/>
  <c r="N67" i="30"/>
  <c r="M67" i="30"/>
  <c r="K67" i="30"/>
  <c r="O66" i="30"/>
  <c r="L66" i="30"/>
  <c r="I66" i="30"/>
  <c r="F66" i="30"/>
  <c r="O65" i="30"/>
  <c r="L65" i="30"/>
  <c r="I65" i="30"/>
  <c r="F65" i="30"/>
  <c r="O64" i="30"/>
  <c r="L64" i="30"/>
  <c r="I64" i="30"/>
  <c r="F64" i="30"/>
  <c r="O63" i="30"/>
  <c r="L63" i="30"/>
  <c r="I63" i="30"/>
  <c r="F63" i="30"/>
  <c r="O62" i="30"/>
  <c r="L62" i="30"/>
  <c r="I62" i="30"/>
  <c r="F62" i="30"/>
  <c r="O61" i="30"/>
  <c r="L61" i="30"/>
  <c r="I61" i="30"/>
  <c r="F61" i="30"/>
  <c r="O60" i="30"/>
  <c r="L60" i="30"/>
  <c r="I60" i="30"/>
  <c r="F60" i="30"/>
  <c r="O59" i="30"/>
  <c r="L59" i="30"/>
  <c r="I59" i="30"/>
  <c r="F59" i="30"/>
  <c r="N58" i="30"/>
  <c r="M58" i="30"/>
  <c r="K58" i="30"/>
  <c r="J58" i="30"/>
  <c r="H58" i="30"/>
  <c r="G58" i="30"/>
  <c r="E58" i="30"/>
  <c r="D58" i="30"/>
  <c r="O57" i="30"/>
  <c r="L57" i="30"/>
  <c r="I57" i="30"/>
  <c r="F57" i="30"/>
  <c r="O56" i="30"/>
  <c r="L56" i="30"/>
  <c r="I56" i="30"/>
  <c r="I55" i="30" s="1"/>
  <c r="F56" i="30"/>
  <c r="N55" i="30"/>
  <c r="N54" i="30" s="1"/>
  <c r="N53" i="30" s="1"/>
  <c r="M55" i="30"/>
  <c r="M54" i="30" s="1"/>
  <c r="K55" i="30"/>
  <c r="J55" i="30"/>
  <c r="H55" i="30"/>
  <c r="G55" i="30"/>
  <c r="E55" i="30"/>
  <c r="D55" i="30"/>
  <c r="O47" i="30"/>
  <c r="O46" i="30"/>
  <c r="C46" i="30" s="1"/>
  <c r="N45" i="30"/>
  <c r="M45" i="30"/>
  <c r="L44" i="30"/>
  <c r="L43" i="30" s="1"/>
  <c r="I44" i="30"/>
  <c r="I43" i="30" s="1"/>
  <c r="F44" i="30"/>
  <c r="F43" i="30" s="1"/>
  <c r="K43" i="30"/>
  <c r="J43" i="30"/>
  <c r="H43" i="30"/>
  <c r="G43" i="30"/>
  <c r="E43" i="30"/>
  <c r="D43" i="30"/>
  <c r="F42" i="30"/>
  <c r="F41" i="30" s="1"/>
  <c r="C41" i="30" s="1"/>
  <c r="E41" i="30"/>
  <c r="D41" i="30"/>
  <c r="L40" i="30"/>
  <c r="C40" i="30" s="1"/>
  <c r="L39" i="30"/>
  <c r="C39" i="30" s="1"/>
  <c r="L38" i="30"/>
  <c r="C38" i="30" s="1"/>
  <c r="L37" i="30"/>
  <c r="C37" i="30" s="1"/>
  <c r="K36" i="30"/>
  <c r="J36" i="30"/>
  <c r="L35" i="30"/>
  <c r="L34" i="30"/>
  <c r="C34" i="30" s="1"/>
  <c r="K33" i="30"/>
  <c r="J33" i="30"/>
  <c r="L32" i="30"/>
  <c r="C32" i="30" s="1"/>
  <c r="K31" i="30"/>
  <c r="J31" i="30"/>
  <c r="L30" i="30"/>
  <c r="C30" i="30" s="1"/>
  <c r="L29" i="30"/>
  <c r="C29" i="30" s="1"/>
  <c r="L28" i="30"/>
  <c r="C28" i="30" s="1"/>
  <c r="K27" i="30"/>
  <c r="J27" i="30"/>
  <c r="F25" i="30"/>
  <c r="C25" i="30" s="1"/>
  <c r="I24" i="30"/>
  <c r="F24" i="30"/>
  <c r="O23" i="30"/>
  <c r="L23" i="30"/>
  <c r="I23" i="30"/>
  <c r="F23" i="30"/>
  <c r="O22" i="30"/>
  <c r="O21" i="30" s="1"/>
  <c r="L22" i="30"/>
  <c r="L21" i="30" s="1"/>
  <c r="I22" i="30"/>
  <c r="I21" i="30" s="1"/>
  <c r="F22" i="30"/>
  <c r="N21" i="30"/>
  <c r="M21" i="30"/>
  <c r="K21" i="30"/>
  <c r="K275" i="30" s="1"/>
  <c r="J21" i="30"/>
  <c r="H21" i="30"/>
  <c r="G21" i="30"/>
  <c r="G275" i="30" s="1"/>
  <c r="E21" i="30"/>
  <c r="E275" i="30" s="1"/>
  <c r="E274" i="30" s="1"/>
  <c r="D21" i="30"/>
  <c r="D275" i="30" s="1"/>
  <c r="D274" i="30" s="1"/>
  <c r="N20" i="30" l="1"/>
  <c r="M53" i="30"/>
  <c r="C151" i="30"/>
  <c r="G274" i="30"/>
  <c r="C97" i="30"/>
  <c r="C165" i="30"/>
  <c r="J174" i="30"/>
  <c r="C224" i="30"/>
  <c r="C226" i="30"/>
  <c r="C230" i="30"/>
  <c r="C258" i="30"/>
  <c r="C262" i="30"/>
  <c r="C220" i="30"/>
  <c r="C109" i="30"/>
  <c r="C132" i="30"/>
  <c r="C136" i="30"/>
  <c r="C146" i="30"/>
  <c r="C157" i="30"/>
  <c r="K174" i="30"/>
  <c r="C222" i="30"/>
  <c r="C244" i="30"/>
  <c r="C79" i="30"/>
  <c r="C107" i="30"/>
  <c r="C115" i="30"/>
  <c r="C118" i="30"/>
  <c r="C42" i="30"/>
  <c r="C105" i="30"/>
  <c r="C228" i="30"/>
  <c r="C278" i="30"/>
  <c r="C282" i="30"/>
  <c r="M76" i="30"/>
  <c r="C159" i="30"/>
  <c r="C180" i="30"/>
  <c r="C191" i="30"/>
  <c r="C202" i="30"/>
  <c r="C205" i="30"/>
  <c r="C213" i="30"/>
  <c r="C280" i="30"/>
  <c r="C281" i="30"/>
  <c r="C284" i="30"/>
  <c r="C22" i="30"/>
  <c r="G20" i="30"/>
  <c r="C63" i="30"/>
  <c r="C65" i="30"/>
  <c r="C71" i="30"/>
  <c r="C73" i="30"/>
  <c r="D76" i="30"/>
  <c r="H76" i="30"/>
  <c r="N76" i="30"/>
  <c r="C133" i="30"/>
  <c r="C172" i="30"/>
  <c r="C195" i="30"/>
  <c r="C207" i="30"/>
  <c r="C235" i="30"/>
  <c r="H240" i="30"/>
  <c r="N240" i="30"/>
  <c r="G240" i="30"/>
  <c r="E252" i="30"/>
  <c r="C260" i="30"/>
  <c r="J26" i="30"/>
  <c r="J20" i="30" s="1"/>
  <c r="C82" i="30"/>
  <c r="C93" i="30"/>
  <c r="C94" i="30"/>
  <c r="C123" i="30"/>
  <c r="L131" i="30"/>
  <c r="C154" i="30"/>
  <c r="C155" i="30"/>
  <c r="C197" i="30"/>
  <c r="C215" i="30"/>
  <c r="C218" i="30"/>
  <c r="C237" i="30"/>
  <c r="C239" i="30"/>
  <c r="C264" i="30"/>
  <c r="C57" i="30"/>
  <c r="E76" i="30"/>
  <c r="I80" i="30"/>
  <c r="I76" i="30" s="1"/>
  <c r="C125" i="30"/>
  <c r="O131" i="30"/>
  <c r="C144" i="30"/>
  <c r="C149" i="30"/>
  <c r="H161" i="30"/>
  <c r="H160" i="30" s="1"/>
  <c r="C163" i="30"/>
  <c r="C169" i="30"/>
  <c r="C203" i="30"/>
  <c r="C210" i="30"/>
  <c r="K240" i="30"/>
  <c r="H252" i="30"/>
  <c r="O171" i="30"/>
  <c r="M174" i="30"/>
  <c r="C254" i="30"/>
  <c r="O269" i="30"/>
  <c r="O275" i="30" s="1"/>
  <c r="C251" i="30"/>
  <c r="O162" i="30"/>
  <c r="M212" i="30"/>
  <c r="I233" i="30"/>
  <c r="I232" i="30" s="1"/>
  <c r="C64" i="30"/>
  <c r="O69" i="30"/>
  <c r="O67" i="30" s="1"/>
  <c r="G76" i="30"/>
  <c r="O85" i="30"/>
  <c r="N212" i="30"/>
  <c r="N211" i="30" s="1"/>
  <c r="O58" i="30"/>
  <c r="O153" i="30"/>
  <c r="O152" i="30" s="1"/>
  <c r="F257" i="30"/>
  <c r="F253" i="30" s="1"/>
  <c r="O199" i="30"/>
  <c r="D252" i="30"/>
  <c r="I134" i="30"/>
  <c r="C190" i="30"/>
  <c r="C201" i="30"/>
  <c r="C95" i="30"/>
  <c r="O126" i="30"/>
  <c r="M120" i="30"/>
  <c r="C167" i="30"/>
  <c r="K212" i="30"/>
  <c r="K211" i="30" s="1"/>
  <c r="F219" i="30"/>
  <c r="D54" i="30"/>
  <c r="D53" i="30" s="1"/>
  <c r="L55" i="30"/>
  <c r="F77" i="30"/>
  <c r="M83" i="30"/>
  <c r="C142" i="30"/>
  <c r="O147" i="30"/>
  <c r="K161" i="30"/>
  <c r="K160" i="30" s="1"/>
  <c r="D174" i="30"/>
  <c r="F241" i="30"/>
  <c r="O55" i="30"/>
  <c r="O54" i="30" s="1"/>
  <c r="J76" i="30"/>
  <c r="C84" i="30"/>
  <c r="N83" i="30"/>
  <c r="C140" i="30"/>
  <c r="C193" i="30"/>
  <c r="H187" i="30"/>
  <c r="H182" i="30" s="1"/>
  <c r="C248" i="30"/>
  <c r="K54" i="30"/>
  <c r="K53" i="30" s="1"/>
  <c r="C72" i="30"/>
  <c r="K76" i="30"/>
  <c r="L77" i="30"/>
  <c r="F80" i="30"/>
  <c r="F76" i="30" s="1"/>
  <c r="C86" i="30"/>
  <c r="L134" i="30"/>
  <c r="I245" i="30"/>
  <c r="D20" i="30"/>
  <c r="C112" i="30"/>
  <c r="C116" i="30"/>
  <c r="C129" i="30"/>
  <c r="D161" i="30"/>
  <c r="D160" i="30" s="1"/>
  <c r="F166" i="30"/>
  <c r="L183" i="30"/>
  <c r="I188" i="30"/>
  <c r="C200" i="30"/>
  <c r="J187" i="30"/>
  <c r="J182" i="30" s="1"/>
  <c r="C242" i="30"/>
  <c r="O257" i="30"/>
  <c r="O253" i="30" s="1"/>
  <c r="O252" i="30" s="1"/>
  <c r="C24" i="30"/>
  <c r="E20" i="30"/>
  <c r="J54" i="30"/>
  <c r="C70" i="30"/>
  <c r="D83" i="30"/>
  <c r="C89" i="30"/>
  <c r="E161" i="30"/>
  <c r="E160" i="30" s="1"/>
  <c r="L162" i="30"/>
  <c r="C173" i="30"/>
  <c r="E182" i="30"/>
  <c r="O183" i="30"/>
  <c r="N252" i="30"/>
  <c r="G182" i="30"/>
  <c r="C88" i="30"/>
  <c r="I153" i="30"/>
  <c r="I152" i="30" s="1"/>
  <c r="O219" i="30"/>
  <c r="C277" i="30"/>
  <c r="C100" i="30"/>
  <c r="L114" i="30"/>
  <c r="E174" i="30"/>
  <c r="N174" i="30"/>
  <c r="C185" i="30"/>
  <c r="C249" i="30"/>
  <c r="L250" i="30"/>
  <c r="C250" i="30" s="1"/>
  <c r="C62" i="30"/>
  <c r="I91" i="30"/>
  <c r="I114" i="30"/>
  <c r="O166" i="30"/>
  <c r="O161" i="30" s="1"/>
  <c r="O160" i="30" s="1"/>
  <c r="O227" i="30"/>
  <c r="I162" i="30"/>
  <c r="C247" i="30"/>
  <c r="L245" i="30"/>
  <c r="L257" i="30"/>
  <c r="L253" i="30" s="1"/>
  <c r="L252" i="30" s="1"/>
  <c r="C102" i="30"/>
  <c r="I121" i="30"/>
  <c r="C279" i="30"/>
  <c r="J212" i="30"/>
  <c r="J211" i="30" s="1"/>
  <c r="K26" i="30"/>
  <c r="K20" i="30" s="1"/>
  <c r="F85" i="30"/>
  <c r="F99" i="30"/>
  <c r="O241" i="30"/>
  <c r="I166" i="30"/>
  <c r="I171" i="30"/>
  <c r="C177" i="30"/>
  <c r="E212" i="30"/>
  <c r="D240" i="30"/>
  <c r="O245" i="30"/>
  <c r="F276" i="30"/>
  <c r="C61" i="30"/>
  <c r="C68" i="30"/>
  <c r="C74" i="30"/>
  <c r="C81" i="30"/>
  <c r="H83" i="30"/>
  <c r="C87" i="30"/>
  <c r="C110" i="30"/>
  <c r="C150" i="30"/>
  <c r="L153" i="30"/>
  <c r="L152" i="30" s="1"/>
  <c r="J161" i="30"/>
  <c r="J160" i="30" s="1"/>
  <c r="L171" i="30"/>
  <c r="C186" i="30"/>
  <c r="F216" i="30"/>
  <c r="L219" i="30"/>
  <c r="L227" i="30"/>
  <c r="E240" i="30"/>
  <c r="K252" i="30"/>
  <c r="C261" i="30"/>
  <c r="L69" i="30"/>
  <c r="L67" i="30" s="1"/>
  <c r="C111" i="30"/>
  <c r="F21" i="30"/>
  <c r="C21" i="30" s="1"/>
  <c r="I85" i="30"/>
  <c r="I108" i="30"/>
  <c r="I138" i="30"/>
  <c r="C59" i="30"/>
  <c r="C66" i="30"/>
  <c r="L80" i="30"/>
  <c r="L99" i="30"/>
  <c r="C106" i="30"/>
  <c r="C119" i="30"/>
  <c r="D120" i="30"/>
  <c r="J120" i="30"/>
  <c r="F134" i="30"/>
  <c r="C158" i="30"/>
  <c r="O175" i="30"/>
  <c r="O174" i="30" s="1"/>
  <c r="F183" i="30"/>
  <c r="N187" i="30"/>
  <c r="N182" i="30" s="1"/>
  <c r="L199" i="30"/>
  <c r="C206" i="30"/>
  <c r="I216" i="30"/>
  <c r="C225" i="30"/>
  <c r="L233" i="30"/>
  <c r="L232" i="30" s="1"/>
  <c r="C246" i="30"/>
  <c r="F245" i="30"/>
  <c r="C130" i="30"/>
  <c r="I99" i="30"/>
  <c r="C145" i="30"/>
  <c r="F214" i="30"/>
  <c r="C214" i="30" s="1"/>
  <c r="D212" i="30"/>
  <c r="F227" i="30"/>
  <c r="C263" i="30"/>
  <c r="G83" i="30"/>
  <c r="H174" i="30"/>
  <c r="O188" i="30"/>
  <c r="O187" i="30" s="1"/>
  <c r="O182" i="30" s="1"/>
  <c r="C217" i="30"/>
  <c r="O80" i="30"/>
  <c r="O76" i="30" s="1"/>
  <c r="C90" i="30"/>
  <c r="C104" i="30"/>
  <c r="C113" i="30"/>
  <c r="C117" i="30"/>
  <c r="I126" i="30"/>
  <c r="K120" i="30"/>
  <c r="L138" i="30"/>
  <c r="I147" i="30"/>
  <c r="C156" i="30"/>
  <c r="F188" i="30"/>
  <c r="M187" i="30"/>
  <c r="M182" i="30" s="1"/>
  <c r="C204" i="30"/>
  <c r="L216" i="30"/>
  <c r="C223" i="30"/>
  <c r="C231" i="30"/>
  <c r="L241" i="30"/>
  <c r="C256" i="30"/>
  <c r="C268" i="30"/>
  <c r="L269" i="30"/>
  <c r="L275" i="30" s="1"/>
  <c r="I20" i="30"/>
  <c r="E54" i="30"/>
  <c r="E53" i="30" s="1"/>
  <c r="C148" i="30"/>
  <c r="F147" i="30"/>
  <c r="I227" i="30"/>
  <c r="I257" i="30"/>
  <c r="I253" i="30" s="1"/>
  <c r="I252" i="30" s="1"/>
  <c r="C259" i="30"/>
  <c r="N275" i="30"/>
  <c r="N274" i="30" s="1"/>
  <c r="I58" i="30"/>
  <c r="I54" i="30" s="1"/>
  <c r="O233" i="30"/>
  <c r="O232" i="30" s="1"/>
  <c r="I269" i="30"/>
  <c r="C271" i="30"/>
  <c r="L85" i="30"/>
  <c r="O138" i="30"/>
  <c r="C266" i="30"/>
  <c r="F265" i="30"/>
  <c r="C265" i="30" s="1"/>
  <c r="L91" i="30"/>
  <c r="O108" i="30"/>
  <c r="O121" i="30"/>
  <c r="H275" i="30"/>
  <c r="H274" i="30" s="1"/>
  <c r="H20" i="30"/>
  <c r="L33" i="30"/>
  <c r="C33" i="30" s="1"/>
  <c r="C35" i="30"/>
  <c r="O91" i="30"/>
  <c r="C23" i="30"/>
  <c r="I69" i="30"/>
  <c r="I67" i="30" s="1"/>
  <c r="K83" i="30"/>
  <c r="K75" i="30" s="1"/>
  <c r="O114" i="30"/>
  <c r="C128" i="30"/>
  <c r="L126" i="30"/>
  <c r="C164" i="30"/>
  <c r="F162" i="30"/>
  <c r="D187" i="30"/>
  <c r="D182" i="30" s="1"/>
  <c r="C189" i="30"/>
  <c r="C56" i="30"/>
  <c r="F55" i="30"/>
  <c r="C122" i="30"/>
  <c r="F121" i="30"/>
  <c r="F69" i="30"/>
  <c r="F67" i="30" s="1"/>
  <c r="C92" i="30"/>
  <c r="F91" i="30"/>
  <c r="K274" i="30"/>
  <c r="L188" i="30"/>
  <c r="C283" i="30"/>
  <c r="J275" i="30"/>
  <c r="J274" i="30" s="1"/>
  <c r="L31" i="30"/>
  <c r="C31" i="30" s="1"/>
  <c r="O45" i="30"/>
  <c r="C47" i="30"/>
  <c r="J53" i="30"/>
  <c r="C60" i="30"/>
  <c r="L58" i="30"/>
  <c r="L54" i="30" s="1"/>
  <c r="O99" i="30"/>
  <c r="C103" i="30"/>
  <c r="C137" i="30"/>
  <c r="C176" i="30"/>
  <c r="C198" i="30"/>
  <c r="K187" i="30"/>
  <c r="K182" i="30" s="1"/>
  <c r="F199" i="30"/>
  <c r="F187" i="30" s="1"/>
  <c r="M211" i="30"/>
  <c r="I219" i="30"/>
  <c r="C221" i="30"/>
  <c r="C238" i="30"/>
  <c r="L276" i="30"/>
  <c r="L166" i="30"/>
  <c r="L108" i="30"/>
  <c r="C43" i="30"/>
  <c r="G54" i="30"/>
  <c r="G53" i="30" s="1"/>
  <c r="G120" i="30"/>
  <c r="M275" i="30"/>
  <c r="M274" i="30" s="1"/>
  <c r="H54" i="30"/>
  <c r="H53" i="30" s="1"/>
  <c r="J83" i="30"/>
  <c r="C101" i="30"/>
  <c r="C135" i="30"/>
  <c r="C143" i="30"/>
  <c r="M160" i="30"/>
  <c r="C184" i="30"/>
  <c r="C196" i="30"/>
  <c r="I199" i="30"/>
  <c r="G212" i="30"/>
  <c r="G211" i="30" s="1"/>
  <c r="C236" i="30"/>
  <c r="I241" i="30"/>
  <c r="C243" i="30"/>
  <c r="C267" i="30"/>
  <c r="O276" i="30"/>
  <c r="F58" i="30"/>
  <c r="F108" i="30"/>
  <c r="H120" i="30"/>
  <c r="H75" i="30" s="1"/>
  <c r="L27" i="30"/>
  <c r="L36" i="30"/>
  <c r="C36" i="30" s="1"/>
  <c r="C127" i="30"/>
  <c r="I131" i="30"/>
  <c r="C141" i="30"/>
  <c r="N161" i="30"/>
  <c r="N160" i="30" s="1"/>
  <c r="C170" i="30"/>
  <c r="C175" i="30"/>
  <c r="C194" i="30"/>
  <c r="C209" i="30"/>
  <c r="H212" i="30"/>
  <c r="C229" i="30"/>
  <c r="C234" i="30"/>
  <c r="C255" i="30"/>
  <c r="L121" i="30"/>
  <c r="M20" i="30"/>
  <c r="C44" i="30"/>
  <c r="C98" i="30"/>
  <c r="C78" i="30"/>
  <c r="C96" i="30"/>
  <c r="C124" i="30"/>
  <c r="E120" i="30"/>
  <c r="O134" i="30"/>
  <c r="C139" i="30"/>
  <c r="C168" i="30"/>
  <c r="G174" i="30"/>
  <c r="L174" i="30"/>
  <c r="I183" i="30"/>
  <c r="C192" i="30"/>
  <c r="C208" i="30"/>
  <c r="I276" i="30"/>
  <c r="F114" i="30"/>
  <c r="F131" i="30"/>
  <c r="F153" i="30"/>
  <c r="F171" i="30"/>
  <c r="F138" i="30"/>
  <c r="F179" i="30"/>
  <c r="F233" i="30"/>
  <c r="O212" i="30" l="1"/>
  <c r="N75" i="30"/>
  <c r="N52" i="30" s="1"/>
  <c r="L53" i="30"/>
  <c r="F275" i="30"/>
  <c r="E211" i="30"/>
  <c r="E181" i="30" s="1"/>
  <c r="O240" i="30"/>
  <c r="C276" i="30"/>
  <c r="H211" i="30"/>
  <c r="H272" i="30" s="1"/>
  <c r="E75" i="30"/>
  <c r="E52" i="30" s="1"/>
  <c r="F182" i="30"/>
  <c r="L83" i="30"/>
  <c r="D75" i="30"/>
  <c r="D52" i="30" s="1"/>
  <c r="L76" i="30"/>
  <c r="M75" i="30"/>
  <c r="M272" i="30" s="1"/>
  <c r="C134" i="30"/>
  <c r="I120" i="30"/>
  <c r="C76" i="30"/>
  <c r="C77" i="30"/>
  <c r="J75" i="30"/>
  <c r="J272" i="30" s="1"/>
  <c r="C216" i="30"/>
  <c r="O53" i="30"/>
  <c r="C85" i="30"/>
  <c r="I161" i="30"/>
  <c r="I160" i="30" s="1"/>
  <c r="I187" i="30"/>
  <c r="I182" i="30" s="1"/>
  <c r="G75" i="30"/>
  <c r="G272" i="30" s="1"/>
  <c r="C227" i="30"/>
  <c r="K181" i="30"/>
  <c r="L187" i="30"/>
  <c r="L182" i="30" s="1"/>
  <c r="C147" i="30"/>
  <c r="I83" i="30"/>
  <c r="N181" i="30"/>
  <c r="L161" i="30"/>
  <c r="L160" i="30" s="1"/>
  <c r="F20" i="30"/>
  <c r="C126" i="30"/>
  <c r="J181" i="30"/>
  <c r="C166" i="30"/>
  <c r="F83" i="30"/>
  <c r="I212" i="30"/>
  <c r="C80" i="30"/>
  <c r="C245" i="30"/>
  <c r="F212" i="30"/>
  <c r="M181" i="30"/>
  <c r="O120" i="30"/>
  <c r="F240" i="30"/>
  <c r="L274" i="30"/>
  <c r="C138" i="30"/>
  <c r="C171" i="30"/>
  <c r="L240" i="30"/>
  <c r="C99" i="30"/>
  <c r="C131" i="30"/>
  <c r="N272" i="30"/>
  <c r="O274" i="30"/>
  <c r="I53" i="30"/>
  <c r="C257" i="30"/>
  <c r="L212" i="30"/>
  <c r="D211" i="30"/>
  <c r="K272" i="30"/>
  <c r="K52" i="30"/>
  <c r="C55" i="30"/>
  <c r="F54" i="30"/>
  <c r="C183" i="30"/>
  <c r="F178" i="30"/>
  <c r="C179" i="30"/>
  <c r="H52" i="30"/>
  <c r="M52" i="30"/>
  <c r="C219" i="30"/>
  <c r="H181" i="30"/>
  <c r="C67" i="30"/>
  <c r="F274" i="30"/>
  <c r="C91" i="30"/>
  <c r="C269" i="30"/>
  <c r="I275" i="30"/>
  <c r="I274" i="30" s="1"/>
  <c r="F152" i="30"/>
  <c r="C152" i="30" s="1"/>
  <c r="C153" i="30"/>
  <c r="O211" i="30"/>
  <c r="C114" i="30"/>
  <c r="L120" i="30"/>
  <c r="C108" i="30"/>
  <c r="O83" i="30"/>
  <c r="G181" i="30"/>
  <c r="C253" i="30"/>
  <c r="F252" i="30"/>
  <c r="C27" i="30"/>
  <c r="L26" i="30"/>
  <c r="C58" i="30"/>
  <c r="C199" i="30"/>
  <c r="C69" i="30"/>
  <c r="C162" i="30"/>
  <c r="F161" i="30"/>
  <c r="C45" i="30"/>
  <c r="O20" i="30"/>
  <c r="I240" i="30"/>
  <c r="C241" i="30"/>
  <c r="C188" i="30"/>
  <c r="C233" i="30"/>
  <c r="F232" i="30"/>
  <c r="C232" i="30" s="1"/>
  <c r="C121" i="30"/>
  <c r="F120" i="30"/>
  <c r="J52" i="30" l="1"/>
  <c r="E51" i="30"/>
  <c r="E272" i="30"/>
  <c r="D272" i="30"/>
  <c r="J51" i="30"/>
  <c r="I75" i="30"/>
  <c r="C120" i="30"/>
  <c r="O75" i="30"/>
  <c r="O52" i="30" s="1"/>
  <c r="N51" i="30"/>
  <c r="N50" i="30" s="1"/>
  <c r="L75" i="30"/>
  <c r="L52" i="30" s="1"/>
  <c r="M51" i="30"/>
  <c r="M273" i="30" s="1"/>
  <c r="K51" i="30"/>
  <c r="K273" i="30" s="1"/>
  <c r="C182" i="30"/>
  <c r="G52" i="30"/>
  <c r="G51" i="30" s="1"/>
  <c r="C187" i="30"/>
  <c r="C212" i="30"/>
  <c r="C83" i="30"/>
  <c r="I52" i="30"/>
  <c r="L211" i="30"/>
  <c r="L181" i="30" s="1"/>
  <c r="C240" i="30"/>
  <c r="I211" i="30"/>
  <c r="D181" i="30"/>
  <c r="D51" i="30" s="1"/>
  <c r="C275" i="30"/>
  <c r="H51" i="30"/>
  <c r="H50" i="30" s="1"/>
  <c r="C274" i="30"/>
  <c r="F75" i="30"/>
  <c r="J50" i="30"/>
  <c r="J273" i="30"/>
  <c r="E273" i="30"/>
  <c r="E50" i="30"/>
  <c r="C252" i="30"/>
  <c r="F211" i="30"/>
  <c r="F53" i="30"/>
  <c r="C54" i="30"/>
  <c r="M50" i="30"/>
  <c r="C178" i="30"/>
  <c r="F174" i="30"/>
  <c r="C174" i="30" s="1"/>
  <c r="O181" i="30"/>
  <c r="C26" i="30"/>
  <c r="L20" i="30"/>
  <c r="C20" i="30" s="1"/>
  <c r="C161" i="30"/>
  <c r="F160" i="30"/>
  <c r="C160" i="30" s="1"/>
  <c r="K50" i="30" l="1"/>
  <c r="C75" i="30"/>
  <c r="O272" i="30"/>
  <c r="N273" i="30"/>
  <c r="L51" i="30"/>
  <c r="L50" i="30" s="1"/>
  <c r="G50" i="30"/>
  <c r="G273" i="30"/>
  <c r="O51" i="30"/>
  <c r="O50" i="30" s="1"/>
  <c r="H273" i="30"/>
  <c r="D50" i="30"/>
  <c r="D273" i="30"/>
  <c r="I181" i="30"/>
  <c r="I51" i="30" s="1"/>
  <c r="I272" i="30"/>
  <c r="L272" i="30"/>
  <c r="C211" i="30"/>
  <c r="F181" i="30"/>
  <c r="F272" i="30"/>
  <c r="F52" i="30"/>
  <c r="C53" i="30"/>
  <c r="L273" i="30" l="1"/>
  <c r="O273" i="30"/>
  <c r="C181" i="30"/>
  <c r="I50" i="30"/>
  <c r="I273" i="30"/>
  <c r="C272" i="30"/>
  <c r="C52" i="30"/>
  <c r="F51" i="30"/>
  <c r="F273" i="30" l="1"/>
  <c r="C273" i="30" s="1"/>
  <c r="F50" i="30"/>
  <c r="C50" i="30" s="1"/>
  <c r="C51" i="30"/>
  <c r="O284" i="29" l="1"/>
  <c r="L284" i="29"/>
  <c r="I284" i="29"/>
  <c r="F284" i="29"/>
  <c r="O283" i="29"/>
  <c r="L283" i="29"/>
  <c r="I283" i="29"/>
  <c r="F283" i="29"/>
  <c r="O282" i="29"/>
  <c r="L282" i="29"/>
  <c r="I282" i="29"/>
  <c r="F282" i="29"/>
  <c r="O281" i="29"/>
  <c r="L281" i="29"/>
  <c r="I281" i="29"/>
  <c r="F281" i="29"/>
  <c r="O280" i="29"/>
  <c r="L280" i="29"/>
  <c r="I280" i="29"/>
  <c r="F280" i="29"/>
  <c r="O279" i="29"/>
  <c r="L279" i="29"/>
  <c r="I279" i="29"/>
  <c r="F279" i="29"/>
  <c r="O278" i="29"/>
  <c r="L278" i="29"/>
  <c r="I278" i="29"/>
  <c r="F278" i="29"/>
  <c r="O277" i="29"/>
  <c r="O276" i="29" s="1"/>
  <c r="L277" i="29"/>
  <c r="I277" i="29"/>
  <c r="F277" i="29"/>
  <c r="N276" i="29"/>
  <c r="M276" i="29"/>
  <c r="K276" i="29"/>
  <c r="J276" i="29"/>
  <c r="H276" i="29"/>
  <c r="G276" i="29"/>
  <c r="E276" i="29"/>
  <c r="D276" i="29"/>
  <c r="O271" i="29"/>
  <c r="L271" i="29"/>
  <c r="I271" i="29"/>
  <c r="F271" i="29"/>
  <c r="O270" i="29"/>
  <c r="L270" i="29"/>
  <c r="I270" i="29"/>
  <c r="I269" i="29" s="1"/>
  <c r="F270" i="29"/>
  <c r="N269" i="29"/>
  <c r="M269" i="29"/>
  <c r="K269" i="29"/>
  <c r="J269" i="29"/>
  <c r="H269" i="29"/>
  <c r="G269" i="29"/>
  <c r="E269" i="29"/>
  <c r="D269" i="29"/>
  <c r="O268" i="29"/>
  <c r="O267" i="29" s="1"/>
  <c r="O266" i="29" s="1"/>
  <c r="O265" i="29" s="1"/>
  <c r="L268" i="29"/>
  <c r="L267" i="29" s="1"/>
  <c r="L266" i="29" s="1"/>
  <c r="L265" i="29" s="1"/>
  <c r="I268" i="29"/>
  <c r="I267" i="29" s="1"/>
  <c r="F268" i="29"/>
  <c r="F267" i="29" s="1"/>
  <c r="F266" i="29" s="1"/>
  <c r="N267" i="29"/>
  <c r="N266" i="29" s="1"/>
  <c r="N265" i="29" s="1"/>
  <c r="M267" i="29"/>
  <c r="M266" i="29" s="1"/>
  <c r="M265" i="29" s="1"/>
  <c r="K267" i="29"/>
  <c r="K266" i="29" s="1"/>
  <c r="K265" i="29" s="1"/>
  <c r="J267" i="29"/>
  <c r="J266" i="29" s="1"/>
  <c r="J265" i="29" s="1"/>
  <c r="H267" i="29"/>
  <c r="H266" i="29" s="1"/>
  <c r="H265" i="29" s="1"/>
  <c r="G267" i="29"/>
  <c r="G266" i="29" s="1"/>
  <c r="G265" i="29" s="1"/>
  <c r="E267" i="29"/>
  <c r="E266" i="29" s="1"/>
  <c r="E265" i="29" s="1"/>
  <c r="D267" i="29"/>
  <c r="D266" i="29" s="1"/>
  <c r="D265" i="29" s="1"/>
  <c r="O264" i="29"/>
  <c r="O263" i="29" s="1"/>
  <c r="L264" i="29"/>
  <c r="L263" i="29" s="1"/>
  <c r="I264" i="29"/>
  <c r="I263" i="29" s="1"/>
  <c r="F264" i="29"/>
  <c r="F263" i="29" s="1"/>
  <c r="N263" i="29"/>
  <c r="M263" i="29"/>
  <c r="K263" i="29"/>
  <c r="J263" i="29"/>
  <c r="H263" i="29"/>
  <c r="G263" i="29"/>
  <c r="E263" i="29"/>
  <c r="D263" i="29"/>
  <c r="O262" i="29"/>
  <c r="L262" i="29"/>
  <c r="I262" i="29"/>
  <c r="F262" i="29"/>
  <c r="O261" i="29"/>
  <c r="L261" i="29"/>
  <c r="I261" i="29"/>
  <c r="F261" i="29"/>
  <c r="O260" i="29"/>
  <c r="L260" i="29"/>
  <c r="I260" i="29"/>
  <c r="F260" i="29"/>
  <c r="O259" i="29"/>
  <c r="L259" i="29"/>
  <c r="I259" i="29"/>
  <c r="F259" i="29"/>
  <c r="O258" i="29"/>
  <c r="L258" i="29"/>
  <c r="I258" i="29"/>
  <c r="F258" i="29"/>
  <c r="F257" i="29" s="1"/>
  <c r="N257" i="29"/>
  <c r="N253" i="29" s="1"/>
  <c r="M257" i="29"/>
  <c r="M253" i="29" s="1"/>
  <c r="K257" i="29"/>
  <c r="K253" i="29" s="1"/>
  <c r="J257" i="29"/>
  <c r="J253" i="29" s="1"/>
  <c r="J252" i="29" s="1"/>
  <c r="H257" i="29"/>
  <c r="H253" i="29" s="1"/>
  <c r="G257" i="29"/>
  <c r="G253" i="29" s="1"/>
  <c r="E257" i="29"/>
  <c r="E253" i="29" s="1"/>
  <c r="D257" i="29"/>
  <c r="D253" i="29" s="1"/>
  <c r="O256" i="29"/>
  <c r="L256" i="29"/>
  <c r="I256" i="29"/>
  <c r="F256" i="29"/>
  <c r="O255" i="29"/>
  <c r="L255" i="29"/>
  <c r="I255" i="29"/>
  <c r="F255" i="29"/>
  <c r="O254" i="29"/>
  <c r="L254" i="29"/>
  <c r="I254" i="29"/>
  <c r="F254" i="29"/>
  <c r="O251" i="29"/>
  <c r="O250" i="29" s="1"/>
  <c r="L251" i="29"/>
  <c r="L250" i="29" s="1"/>
  <c r="I251" i="29"/>
  <c r="I250" i="29" s="1"/>
  <c r="F251" i="29"/>
  <c r="N250" i="29"/>
  <c r="M250" i="29"/>
  <c r="K250" i="29"/>
  <c r="J250" i="29"/>
  <c r="H250" i="29"/>
  <c r="G250" i="29"/>
  <c r="E250" i="29"/>
  <c r="D250" i="29"/>
  <c r="O249" i="29"/>
  <c r="L249" i="29"/>
  <c r="I249" i="29"/>
  <c r="F249" i="29"/>
  <c r="O248" i="29"/>
  <c r="L248" i="29"/>
  <c r="I248" i="29"/>
  <c r="F248" i="29"/>
  <c r="O247" i="29"/>
  <c r="L247" i="29"/>
  <c r="I247" i="29"/>
  <c r="F247" i="29"/>
  <c r="O246" i="29"/>
  <c r="L246" i="29"/>
  <c r="I246" i="29"/>
  <c r="F246" i="29"/>
  <c r="N245" i="29"/>
  <c r="M245" i="29"/>
  <c r="K245" i="29"/>
  <c r="J245" i="29"/>
  <c r="H245" i="29"/>
  <c r="G245" i="29"/>
  <c r="E245" i="29"/>
  <c r="D245" i="29"/>
  <c r="O244" i="29"/>
  <c r="L244" i="29"/>
  <c r="I244" i="29"/>
  <c r="F244" i="29"/>
  <c r="O243" i="29"/>
  <c r="L243" i="29"/>
  <c r="I243" i="29"/>
  <c r="F243" i="29"/>
  <c r="O242" i="29"/>
  <c r="L242" i="29"/>
  <c r="I242" i="29"/>
  <c r="F242" i="29"/>
  <c r="N241" i="29"/>
  <c r="M241" i="29"/>
  <c r="K241" i="29"/>
  <c r="J241" i="29"/>
  <c r="H241" i="29"/>
  <c r="G241" i="29"/>
  <c r="E241" i="29"/>
  <c r="D241" i="29"/>
  <c r="O239" i="29"/>
  <c r="L239" i="29"/>
  <c r="I239" i="29"/>
  <c r="F239" i="29"/>
  <c r="O238" i="29"/>
  <c r="L238" i="29"/>
  <c r="I238" i="29"/>
  <c r="F238" i="29"/>
  <c r="O237" i="29"/>
  <c r="L237" i="29"/>
  <c r="I237" i="29"/>
  <c r="F237" i="29"/>
  <c r="O236" i="29"/>
  <c r="L236" i="29"/>
  <c r="I236" i="29"/>
  <c r="F236" i="29"/>
  <c r="O235" i="29"/>
  <c r="L235" i="29"/>
  <c r="I235" i="29"/>
  <c r="F235" i="29"/>
  <c r="O234" i="29"/>
  <c r="L234" i="29"/>
  <c r="I234" i="29"/>
  <c r="F234" i="29"/>
  <c r="N233" i="29"/>
  <c r="N232" i="29" s="1"/>
  <c r="M233" i="29"/>
  <c r="M232" i="29" s="1"/>
  <c r="K233" i="29"/>
  <c r="K232" i="29" s="1"/>
  <c r="J233" i="29"/>
  <c r="J232" i="29" s="1"/>
  <c r="H233" i="29"/>
  <c r="H232" i="29" s="1"/>
  <c r="G233" i="29"/>
  <c r="G232" i="29" s="1"/>
  <c r="E233" i="29"/>
  <c r="E232" i="29" s="1"/>
  <c r="D233" i="29"/>
  <c r="D232" i="29" s="1"/>
  <c r="O231" i="29"/>
  <c r="L231" i="29"/>
  <c r="I231" i="29"/>
  <c r="F231" i="29"/>
  <c r="O230" i="29"/>
  <c r="L230" i="29"/>
  <c r="I230" i="29"/>
  <c r="F230" i="29"/>
  <c r="O229" i="29"/>
  <c r="L229" i="29"/>
  <c r="I229" i="29"/>
  <c r="F229" i="29"/>
  <c r="O228" i="29"/>
  <c r="L228" i="29"/>
  <c r="I228" i="29"/>
  <c r="F228" i="29"/>
  <c r="N227" i="29"/>
  <c r="M227" i="29"/>
  <c r="K227" i="29"/>
  <c r="J227" i="29"/>
  <c r="H227" i="29"/>
  <c r="G227" i="29"/>
  <c r="E227" i="29"/>
  <c r="D227" i="29"/>
  <c r="O226" i="29"/>
  <c r="L226" i="29"/>
  <c r="I226" i="29"/>
  <c r="F226" i="29"/>
  <c r="O225" i="29"/>
  <c r="L225" i="29"/>
  <c r="I225" i="29"/>
  <c r="F225" i="29"/>
  <c r="O224" i="29"/>
  <c r="L224" i="29"/>
  <c r="I224" i="29"/>
  <c r="F224" i="29"/>
  <c r="O223" i="29"/>
  <c r="L223" i="29"/>
  <c r="I223" i="29"/>
  <c r="F223" i="29"/>
  <c r="O222" i="29"/>
  <c r="L222" i="29"/>
  <c r="I222" i="29"/>
  <c r="F222" i="29"/>
  <c r="O221" i="29"/>
  <c r="L221" i="29"/>
  <c r="I221" i="29"/>
  <c r="F221" i="29"/>
  <c r="O220" i="29"/>
  <c r="L220" i="29"/>
  <c r="I220" i="29"/>
  <c r="F220" i="29"/>
  <c r="N219" i="29"/>
  <c r="M219" i="29"/>
  <c r="K219" i="29"/>
  <c r="J219" i="29"/>
  <c r="H219" i="29"/>
  <c r="G219" i="29"/>
  <c r="E219" i="29"/>
  <c r="D219" i="29"/>
  <c r="O218" i="29"/>
  <c r="L218" i="29"/>
  <c r="I218" i="29"/>
  <c r="F218" i="29"/>
  <c r="O217" i="29"/>
  <c r="L217" i="29"/>
  <c r="I217" i="29"/>
  <c r="F217" i="29"/>
  <c r="N216" i="29"/>
  <c r="M216" i="29"/>
  <c r="K216" i="29"/>
  <c r="J216" i="29"/>
  <c r="H216" i="29"/>
  <c r="G216" i="29"/>
  <c r="E216" i="29"/>
  <c r="D216" i="29"/>
  <c r="O215" i="29"/>
  <c r="O214" i="29" s="1"/>
  <c r="L215" i="29"/>
  <c r="L214" i="29" s="1"/>
  <c r="I215" i="29"/>
  <c r="I214" i="29" s="1"/>
  <c r="F215" i="29"/>
  <c r="N214" i="29"/>
  <c r="M214" i="29"/>
  <c r="K214" i="29"/>
  <c r="J214" i="29"/>
  <c r="H214" i="29"/>
  <c r="G214" i="29"/>
  <c r="E214" i="29"/>
  <c r="D214" i="29"/>
  <c r="O213" i="29"/>
  <c r="L213" i="29"/>
  <c r="I213" i="29"/>
  <c r="F213" i="29"/>
  <c r="O210" i="29"/>
  <c r="L210" i="29"/>
  <c r="I210" i="29"/>
  <c r="F210" i="29"/>
  <c r="O209" i="29"/>
  <c r="O208" i="29" s="1"/>
  <c r="L209" i="29"/>
  <c r="L208" i="29" s="1"/>
  <c r="I209" i="29"/>
  <c r="I208" i="29" s="1"/>
  <c r="F209" i="29"/>
  <c r="F208" i="29" s="1"/>
  <c r="N208" i="29"/>
  <c r="M208" i="29"/>
  <c r="K208" i="29"/>
  <c r="J208" i="29"/>
  <c r="H208" i="29"/>
  <c r="G208" i="29"/>
  <c r="E208" i="29"/>
  <c r="D208" i="29"/>
  <c r="O207" i="29"/>
  <c r="L207" i="29"/>
  <c r="I207" i="29"/>
  <c r="E207" i="29"/>
  <c r="D207" i="29"/>
  <c r="F207" i="29" s="1"/>
  <c r="O206" i="29"/>
  <c r="L206" i="29"/>
  <c r="I206" i="29"/>
  <c r="F206" i="29"/>
  <c r="O205" i="29"/>
  <c r="L205" i="29"/>
  <c r="I205" i="29"/>
  <c r="F205" i="29"/>
  <c r="O204" i="29"/>
  <c r="L204" i="29"/>
  <c r="I204" i="29"/>
  <c r="F204" i="29"/>
  <c r="O203" i="29"/>
  <c r="L203" i="29"/>
  <c r="I203" i="29"/>
  <c r="F203" i="29"/>
  <c r="O202" i="29"/>
  <c r="L202" i="29"/>
  <c r="I202" i="29"/>
  <c r="F202" i="29"/>
  <c r="O201" i="29"/>
  <c r="L201" i="29"/>
  <c r="I201" i="29"/>
  <c r="F201" i="29"/>
  <c r="O200" i="29"/>
  <c r="L200" i="29"/>
  <c r="I200" i="29"/>
  <c r="F200" i="29"/>
  <c r="N199" i="29"/>
  <c r="M199" i="29"/>
  <c r="K199" i="29"/>
  <c r="J199" i="29"/>
  <c r="H199" i="29"/>
  <c r="G199" i="29"/>
  <c r="E199" i="29"/>
  <c r="D199" i="29"/>
  <c r="O198" i="29"/>
  <c r="L198" i="29"/>
  <c r="I198" i="29"/>
  <c r="F198" i="29"/>
  <c r="O197" i="29"/>
  <c r="L197" i="29"/>
  <c r="I197" i="29"/>
  <c r="F197" i="29"/>
  <c r="O196" i="29"/>
  <c r="L196" i="29"/>
  <c r="I196" i="29"/>
  <c r="F196" i="29"/>
  <c r="O195" i="29"/>
  <c r="L195" i="29"/>
  <c r="I195" i="29"/>
  <c r="F195" i="29"/>
  <c r="O194" i="29"/>
  <c r="L194" i="29"/>
  <c r="I194" i="29"/>
  <c r="F194" i="29"/>
  <c r="O193" i="29"/>
  <c r="L193" i="29"/>
  <c r="I193" i="29"/>
  <c r="F193" i="29"/>
  <c r="O192" i="29"/>
  <c r="L192" i="29"/>
  <c r="I192" i="29"/>
  <c r="F192" i="29"/>
  <c r="O191" i="29"/>
  <c r="L191" i="29"/>
  <c r="I191" i="29"/>
  <c r="F191" i="29"/>
  <c r="O190" i="29"/>
  <c r="L190" i="29"/>
  <c r="I190" i="29"/>
  <c r="F190" i="29"/>
  <c r="O189" i="29"/>
  <c r="L189" i="29"/>
  <c r="I189" i="29"/>
  <c r="F189" i="29"/>
  <c r="N188" i="29"/>
  <c r="M188" i="29"/>
  <c r="K188" i="29"/>
  <c r="J188" i="29"/>
  <c r="H188" i="29"/>
  <c r="G188" i="29"/>
  <c r="E188" i="29"/>
  <c r="D188" i="29"/>
  <c r="D187" i="29" s="1"/>
  <c r="O186" i="29"/>
  <c r="L186" i="29"/>
  <c r="I186" i="29"/>
  <c r="F186" i="29"/>
  <c r="O185" i="29"/>
  <c r="L185" i="29"/>
  <c r="I185" i="29"/>
  <c r="F185" i="29"/>
  <c r="O184" i="29"/>
  <c r="L184" i="29"/>
  <c r="I184" i="29"/>
  <c r="F184" i="29"/>
  <c r="N183" i="29"/>
  <c r="M183" i="29"/>
  <c r="K183" i="29"/>
  <c r="J183" i="29"/>
  <c r="H183" i="29"/>
  <c r="G183" i="29"/>
  <c r="E183" i="29"/>
  <c r="D183" i="29"/>
  <c r="O180" i="29"/>
  <c r="O179" i="29" s="1"/>
  <c r="O178" i="29" s="1"/>
  <c r="L180" i="29"/>
  <c r="L179" i="29" s="1"/>
  <c r="L178" i="29" s="1"/>
  <c r="I180" i="29"/>
  <c r="I179" i="29" s="1"/>
  <c r="I178" i="29" s="1"/>
  <c r="F180" i="29"/>
  <c r="F179" i="29" s="1"/>
  <c r="N179" i="29"/>
  <c r="N178" i="29" s="1"/>
  <c r="M179" i="29"/>
  <c r="M178" i="29" s="1"/>
  <c r="K179" i="29"/>
  <c r="K178" i="29" s="1"/>
  <c r="J179" i="29"/>
  <c r="J178" i="29" s="1"/>
  <c r="H179" i="29"/>
  <c r="H178" i="29" s="1"/>
  <c r="G179" i="29"/>
  <c r="G178" i="29" s="1"/>
  <c r="E179" i="29"/>
  <c r="E178" i="29" s="1"/>
  <c r="D179" i="29"/>
  <c r="D178" i="29" s="1"/>
  <c r="O177" i="29"/>
  <c r="L177" i="29"/>
  <c r="I177" i="29"/>
  <c r="F177" i="29"/>
  <c r="O176" i="29"/>
  <c r="L176" i="29"/>
  <c r="I176" i="29"/>
  <c r="F176" i="29"/>
  <c r="N175" i="29"/>
  <c r="M175" i="29"/>
  <c r="K175" i="29"/>
  <c r="J175" i="29"/>
  <c r="H175" i="29"/>
  <c r="G175" i="29"/>
  <c r="E175" i="29"/>
  <c r="D175" i="29"/>
  <c r="O173" i="29"/>
  <c r="L173" i="29"/>
  <c r="I173" i="29"/>
  <c r="F173" i="29"/>
  <c r="O172" i="29"/>
  <c r="L172" i="29"/>
  <c r="L171" i="29" s="1"/>
  <c r="I172" i="29"/>
  <c r="F172" i="29"/>
  <c r="N171" i="29"/>
  <c r="M171" i="29"/>
  <c r="K171" i="29"/>
  <c r="J171" i="29"/>
  <c r="H171" i="29"/>
  <c r="G171" i="29"/>
  <c r="E171" i="29"/>
  <c r="D171" i="29"/>
  <c r="O170" i="29"/>
  <c r="L170" i="29"/>
  <c r="I170" i="29"/>
  <c r="F170" i="29"/>
  <c r="O169" i="29"/>
  <c r="L169" i="29"/>
  <c r="I169" i="29"/>
  <c r="F169" i="29"/>
  <c r="O168" i="29"/>
  <c r="L168" i="29"/>
  <c r="I168" i="29"/>
  <c r="F168" i="29"/>
  <c r="O167" i="29"/>
  <c r="L167" i="29"/>
  <c r="I167" i="29"/>
  <c r="F167" i="29"/>
  <c r="N166" i="29"/>
  <c r="M166" i="29"/>
  <c r="K166" i="29"/>
  <c r="J166" i="29"/>
  <c r="H166" i="29"/>
  <c r="G166" i="29"/>
  <c r="E166" i="29"/>
  <c r="D166" i="29"/>
  <c r="O165" i="29"/>
  <c r="L165" i="29"/>
  <c r="I165" i="29"/>
  <c r="F165" i="29"/>
  <c r="O164" i="29"/>
  <c r="L164" i="29"/>
  <c r="I164" i="29"/>
  <c r="F164" i="29"/>
  <c r="O163" i="29"/>
  <c r="L163" i="29"/>
  <c r="I163" i="29"/>
  <c r="F163" i="29"/>
  <c r="N162" i="29"/>
  <c r="N161" i="29" s="1"/>
  <c r="M162" i="29"/>
  <c r="M161" i="29" s="1"/>
  <c r="K162" i="29"/>
  <c r="J162" i="29"/>
  <c r="J161" i="29" s="1"/>
  <c r="J160" i="29" s="1"/>
  <c r="H162" i="29"/>
  <c r="H161" i="29" s="1"/>
  <c r="G162" i="29"/>
  <c r="G161" i="29" s="1"/>
  <c r="E162" i="29"/>
  <c r="D162" i="29"/>
  <c r="O159" i="29"/>
  <c r="L159" i="29"/>
  <c r="I159" i="29"/>
  <c r="F159" i="29"/>
  <c r="O158" i="29"/>
  <c r="L158" i="29"/>
  <c r="I158" i="29"/>
  <c r="F158" i="29"/>
  <c r="O157" i="29"/>
  <c r="L157" i="29"/>
  <c r="I157" i="29"/>
  <c r="F157" i="29"/>
  <c r="O156" i="29"/>
  <c r="L156" i="29"/>
  <c r="I156" i="29"/>
  <c r="F156" i="29"/>
  <c r="O155" i="29"/>
  <c r="L155" i="29"/>
  <c r="I155" i="29"/>
  <c r="F155" i="29"/>
  <c r="O154" i="29"/>
  <c r="L154" i="29"/>
  <c r="I154" i="29"/>
  <c r="F154" i="29"/>
  <c r="N153" i="29"/>
  <c r="N152" i="29" s="1"/>
  <c r="M153" i="29"/>
  <c r="M152" i="29" s="1"/>
  <c r="K153" i="29"/>
  <c r="K152" i="29" s="1"/>
  <c r="J153" i="29"/>
  <c r="J152" i="29" s="1"/>
  <c r="H153" i="29"/>
  <c r="H152" i="29" s="1"/>
  <c r="G153" i="29"/>
  <c r="G152" i="29" s="1"/>
  <c r="E153" i="29"/>
  <c r="E152" i="29" s="1"/>
  <c r="D153" i="29"/>
  <c r="D152" i="29" s="1"/>
  <c r="O151" i="29"/>
  <c r="L151" i="29"/>
  <c r="I151" i="29"/>
  <c r="F151" i="29"/>
  <c r="O150" i="29"/>
  <c r="L150" i="29"/>
  <c r="I150" i="29"/>
  <c r="F150" i="29"/>
  <c r="O149" i="29"/>
  <c r="L149" i="29"/>
  <c r="I149" i="29"/>
  <c r="F149" i="29"/>
  <c r="O148" i="29"/>
  <c r="L148" i="29"/>
  <c r="I148" i="29"/>
  <c r="F148" i="29"/>
  <c r="N147" i="29"/>
  <c r="M147" i="29"/>
  <c r="K147" i="29"/>
  <c r="J147" i="29"/>
  <c r="H147" i="29"/>
  <c r="G147" i="29"/>
  <c r="E147" i="29"/>
  <c r="D147" i="29"/>
  <c r="O146" i="29"/>
  <c r="L146" i="29"/>
  <c r="I146" i="29"/>
  <c r="F146" i="29"/>
  <c r="O145" i="29"/>
  <c r="L145" i="29"/>
  <c r="I145" i="29"/>
  <c r="F145" i="29"/>
  <c r="O144" i="29"/>
  <c r="L144" i="29"/>
  <c r="I144" i="29"/>
  <c r="F144" i="29"/>
  <c r="O143" i="29"/>
  <c r="L143" i="29"/>
  <c r="I143" i="29"/>
  <c r="F143" i="29"/>
  <c r="O142" i="29"/>
  <c r="L142" i="29"/>
  <c r="I142" i="29"/>
  <c r="F142" i="29"/>
  <c r="O141" i="29"/>
  <c r="L141" i="29"/>
  <c r="I141" i="29"/>
  <c r="F141" i="29"/>
  <c r="O140" i="29"/>
  <c r="L140" i="29"/>
  <c r="I140" i="29"/>
  <c r="F140" i="29"/>
  <c r="O139" i="29"/>
  <c r="L139" i="29"/>
  <c r="I139" i="29"/>
  <c r="F139" i="29"/>
  <c r="N138" i="29"/>
  <c r="M138" i="29"/>
  <c r="K138" i="29"/>
  <c r="J138" i="29"/>
  <c r="H138" i="29"/>
  <c r="G138" i="29"/>
  <c r="E138" i="29"/>
  <c r="D138" i="29"/>
  <c r="O137" i="29"/>
  <c r="L137" i="29"/>
  <c r="I137" i="29"/>
  <c r="F137" i="29"/>
  <c r="O136" i="29"/>
  <c r="L136" i="29"/>
  <c r="I136" i="29"/>
  <c r="F136" i="29"/>
  <c r="O135" i="29"/>
  <c r="L135" i="29"/>
  <c r="I135" i="29"/>
  <c r="F135" i="29"/>
  <c r="N134" i="29"/>
  <c r="M134" i="29"/>
  <c r="K134" i="29"/>
  <c r="J134" i="29"/>
  <c r="H134" i="29"/>
  <c r="G134" i="29"/>
  <c r="E134" i="29"/>
  <c r="D134" i="29"/>
  <c r="O133" i="29"/>
  <c r="L133" i="29"/>
  <c r="I133" i="29"/>
  <c r="F133" i="29"/>
  <c r="O132" i="29"/>
  <c r="L132" i="29"/>
  <c r="I132" i="29"/>
  <c r="F132" i="29"/>
  <c r="N131" i="29"/>
  <c r="M131" i="29"/>
  <c r="K131" i="29"/>
  <c r="J131" i="29"/>
  <c r="H131" i="29"/>
  <c r="G131" i="29"/>
  <c r="E131" i="29"/>
  <c r="D131" i="29"/>
  <c r="O130" i="29"/>
  <c r="L130" i="29"/>
  <c r="I130" i="29"/>
  <c r="F130" i="29"/>
  <c r="O129" i="29"/>
  <c r="L129" i="29"/>
  <c r="I129" i="29"/>
  <c r="F129" i="29"/>
  <c r="O128" i="29"/>
  <c r="L128" i="29"/>
  <c r="I128" i="29"/>
  <c r="F128" i="29"/>
  <c r="O127" i="29"/>
  <c r="L127" i="29"/>
  <c r="I127" i="29"/>
  <c r="F127" i="29"/>
  <c r="N126" i="29"/>
  <c r="M126" i="29"/>
  <c r="K126" i="29"/>
  <c r="J126" i="29"/>
  <c r="H126" i="29"/>
  <c r="G126" i="29"/>
  <c r="E126" i="29"/>
  <c r="D126" i="29"/>
  <c r="O125" i="29"/>
  <c r="L125" i="29"/>
  <c r="I125" i="29"/>
  <c r="F125" i="29"/>
  <c r="O124" i="29"/>
  <c r="L124" i="29"/>
  <c r="I124" i="29"/>
  <c r="F124" i="29"/>
  <c r="O123" i="29"/>
  <c r="L123" i="29"/>
  <c r="I123" i="29"/>
  <c r="F123" i="29"/>
  <c r="O122" i="29"/>
  <c r="L122" i="29"/>
  <c r="I122" i="29"/>
  <c r="F122" i="29"/>
  <c r="N121" i="29"/>
  <c r="M121" i="29"/>
  <c r="K121" i="29"/>
  <c r="J121" i="29"/>
  <c r="H121" i="29"/>
  <c r="G121" i="29"/>
  <c r="E121" i="29"/>
  <c r="D121" i="29"/>
  <c r="O119" i="29"/>
  <c r="L119" i="29"/>
  <c r="I119" i="29"/>
  <c r="F119" i="29"/>
  <c r="O118" i="29"/>
  <c r="L118" i="29"/>
  <c r="I118" i="29"/>
  <c r="F118" i="29"/>
  <c r="O117" i="29"/>
  <c r="L117" i="29"/>
  <c r="I117" i="29"/>
  <c r="F117" i="29"/>
  <c r="O116" i="29"/>
  <c r="L116" i="29"/>
  <c r="I116" i="29"/>
  <c r="F116" i="29"/>
  <c r="O115" i="29"/>
  <c r="L115" i="29"/>
  <c r="I115" i="29"/>
  <c r="F115" i="29"/>
  <c r="N114" i="29"/>
  <c r="M114" i="29"/>
  <c r="K114" i="29"/>
  <c r="J114" i="29"/>
  <c r="H114" i="29"/>
  <c r="G114" i="29"/>
  <c r="E114" i="29"/>
  <c r="D114" i="29"/>
  <c r="O113" i="29"/>
  <c r="L113" i="29"/>
  <c r="I113" i="29"/>
  <c r="F113" i="29"/>
  <c r="O112" i="29"/>
  <c r="L112" i="29"/>
  <c r="I112" i="29"/>
  <c r="F112" i="29"/>
  <c r="O111" i="29"/>
  <c r="L111" i="29"/>
  <c r="I111" i="29"/>
  <c r="F111" i="29"/>
  <c r="O110" i="29"/>
  <c r="L110" i="29"/>
  <c r="I110" i="29"/>
  <c r="F110" i="29"/>
  <c r="O109" i="29"/>
  <c r="L109" i="29"/>
  <c r="I109" i="29"/>
  <c r="F109" i="29"/>
  <c r="N108" i="29"/>
  <c r="M108" i="29"/>
  <c r="K108" i="29"/>
  <c r="J108" i="29"/>
  <c r="H108" i="29"/>
  <c r="G108" i="29"/>
  <c r="E108" i="29"/>
  <c r="D108" i="29"/>
  <c r="O107" i="29"/>
  <c r="L107" i="29"/>
  <c r="I107" i="29"/>
  <c r="F107" i="29"/>
  <c r="O106" i="29"/>
  <c r="L106" i="29"/>
  <c r="I106" i="29"/>
  <c r="F106" i="29"/>
  <c r="O105" i="29"/>
  <c r="L105" i="29"/>
  <c r="I105" i="29"/>
  <c r="F105" i="29"/>
  <c r="O104" i="29"/>
  <c r="L104" i="29"/>
  <c r="I104" i="29"/>
  <c r="F104" i="29"/>
  <c r="O103" i="29"/>
  <c r="L103" i="29"/>
  <c r="I103" i="29"/>
  <c r="F103" i="29"/>
  <c r="O102" i="29"/>
  <c r="L102" i="29"/>
  <c r="I102" i="29"/>
  <c r="F102" i="29"/>
  <c r="O101" i="29"/>
  <c r="L101" i="29"/>
  <c r="I101" i="29"/>
  <c r="F101" i="29"/>
  <c r="O100" i="29"/>
  <c r="L100" i="29"/>
  <c r="I100" i="29"/>
  <c r="F100" i="29"/>
  <c r="N99" i="29"/>
  <c r="M99" i="29"/>
  <c r="K99" i="29"/>
  <c r="J99" i="29"/>
  <c r="H99" i="29"/>
  <c r="G99" i="29"/>
  <c r="E99" i="29"/>
  <c r="D99" i="29"/>
  <c r="O98" i="29"/>
  <c r="L98" i="29"/>
  <c r="I98" i="29"/>
  <c r="F98" i="29"/>
  <c r="O97" i="29"/>
  <c r="L97" i="29"/>
  <c r="I97" i="29"/>
  <c r="F97" i="29"/>
  <c r="O96" i="29"/>
  <c r="L96" i="29"/>
  <c r="I96" i="29"/>
  <c r="F96" i="29"/>
  <c r="O95" i="29"/>
  <c r="L95" i="29"/>
  <c r="I95" i="29"/>
  <c r="F95" i="29"/>
  <c r="O94" i="29"/>
  <c r="L94" i="29"/>
  <c r="I94" i="29"/>
  <c r="F94" i="29"/>
  <c r="O93" i="29"/>
  <c r="L93" i="29"/>
  <c r="I93" i="29"/>
  <c r="F93" i="29"/>
  <c r="O92" i="29"/>
  <c r="L92" i="29"/>
  <c r="I92" i="29"/>
  <c r="F92" i="29"/>
  <c r="N91" i="29"/>
  <c r="M91" i="29"/>
  <c r="K91" i="29"/>
  <c r="J91" i="29"/>
  <c r="H91" i="29"/>
  <c r="G91" i="29"/>
  <c r="E91" i="29"/>
  <c r="D91" i="29"/>
  <c r="O90" i="29"/>
  <c r="L90" i="29"/>
  <c r="I90" i="29"/>
  <c r="F90" i="29"/>
  <c r="O89" i="29"/>
  <c r="L89" i="29"/>
  <c r="I89" i="29"/>
  <c r="F89" i="29"/>
  <c r="O88" i="29"/>
  <c r="L88" i="29"/>
  <c r="I88" i="29"/>
  <c r="F88" i="29"/>
  <c r="O87" i="29"/>
  <c r="L87" i="29"/>
  <c r="I87" i="29"/>
  <c r="F87" i="29"/>
  <c r="O86" i="29"/>
  <c r="L86" i="29"/>
  <c r="I86" i="29"/>
  <c r="F86" i="29"/>
  <c r="N85" i="29"/>
  <c r="M85" i="29"/>
  <c r="K85" i="29"/>
  <c r="J85" i="29"/>
  <c r="H85" i="29"/>
  <c r="G85" i="29"/>
  <c r="E85" i="29"/>
  <c r="D85" i="29"/>
  <c r="O84" i="29"/>
  <c r="L84" i="29"/>
  <c r="I84" i="29"/>
  <c r="F84" i="29"/>
  <c r="O82" i="29"/>
  <c r="L82" i="29"/>
  <c r="I82" i="29"/>
  <c r="F82" i="29"/>
  <c r="O81" i="29"/>
  <c r="L81" i="29"/>
  <c r="I81" i="29"/>
  <c r="F81" i="29"/>
  <c r="N80" i="29"/>
  <c r="M80" i="29"/>
  <c r="K80" i="29"/>
  <c r="J80" i="29"/>
  <c r="H80" i="29"/>
  <c r="G80" i="29"/>
  <c r="E80" i="29"/>
  <c r="D80" i="29"/>
  <c r="O79" i="29"/>
  <c r="L79" i="29"/>
  <c r="I79" i="29"/>
  <c r="F79" i="29"/>
  <c r="O78" i="29"/>
  <c r="L78" i="29"/>
  <c r="I78" i="29"/>
  <c r="F78" i="29"/>
  <c r="N77" i="29"/>
  <c r="M77" i="29"/>
  <c r="K77" i="29"/>
  <c r="J77" i="29"/>
  <c r="H77" i="29"/>
  <c r="G77" i="29"/>
  <c r="E77" i="29"/>
  <c r="D77" i="29"/>
  <c r="O74" i="29"/>
  <c r="L74" i="29"/>
  <c r="I74" i="29"/>
  <c r="F74" i="29"/>
  <c r="O73" i="29"/>
  <c r="L73" i="29"/>
  <c r="I73" i="29"/>
  <c r="F73" i="29"/>
  <c r="O72" i="29"/>
  <c r="L72" i="29"/>
  <c r="I72" i="29"/>
  <c r="F72" i="29"/>
  <c r="O71" i="29"/>
  <c r="L71" i="29"/>
  <c r="I71" i="29"/>
  <c r="F71" i="29"/>
  <c r="O70" i="29"/>
  <c r="L70" i="29"/>
  <c r="I70" i="29"/>
  <c r="F70" i="29"/>
  <c r="N69" i="29"/>
  <c r="N67" i="29" s="1"/>
  <c r="M69" i="29"/>
  <c r="M67" i="29" s="1"/>
  <c r="K69" i="29"/>
  <c r="K67" i="29" s="1"/>
  <c r="J69" i="29"/>
  <c r="J67" i="29" s="1"/>
  <c r="H69" i="29"/>
  <c r="H67" i="29" s="1"/>
  <c r="G69" i="29"/>
  <c r="G67" i="29" s="1"/>
  <c r="E69" i="29"/>
  <c r="E67" i="29" s="1"/>
  <c r="D69" i="29"/>
  <c r="D67" i="29" s="1"/>
  <c r="O68" i="29"/>
  <c r="L68" i="29"/>
  <c r="I68" i="29"/>
  <c r="F68" i="29"/>
  <c r="O66" i="29"/>
  <c r="L66" i="29"/>
  <c r="I66" i="29"/>
  <c r="F66" i="29"/>
  <c r="O65" i="29"/>
  <c r="L65" i="29"/>
  <c r="I65" i="29"/>
  <c r="F65" i="29"/>
  <c r="O64" i="29"/>
  <c r="L64" i="29"/>
  <c r="I64" i="29"/>
  <c r="F64" i="29"/>
  <c r="O63" i="29"/>
  <c r="L63" i="29"/>
  <c r="I63" i="29"/>
  <c r="F63" i="29"/>
  <c r="O62" i="29"/>
  <c r="L62" i="29"/>
  <c r="I62" i="29"/>
  <c r="F62" i="29"/>
  <c r="O61" i="29"/>
  <c r="L61" i="29"/>
  <c r="I61" i="29"/>
  <c r="F61" i="29"/>
  <c r="O60" i="29"/>
  <c r="L60" i="29"/>
  <c r="I60" i="29"/>
  <c r="F60" i="29"/>
  <c r="O59" i="29"/>
  <c r="L59" i="29"/>
  <c r="I59" i="29"/>
  <c r="F59" i="29"/>
  <c r="N58" i="29"/>
  <c r="M58" i="29"/>
  <c r="K58" i="29"/>
  <c r="J58" i="29"/>
  <c r="H58" i="29"/>
  <c r="G58" i="29"/>
  <c r="E58" i="29"/>
  <c r="D58" i="29"/>
  <c r="O57" i="29"/>
  <c r="L57" i="29"/>
  <c r="I57" i="29"/>
  <c r="F57" i="29"/>
  <c r="O56" i="29"/>
  <c r="O55" i="29" s="1"/>
  <c r="L56" i="29"/>
  <c r="I56" i="29"/>
  <c r="F56" i="29"/>
  <c r="N55" i="29"/>
  <c r="M55" i="29"/>
  <c r="K55" i="29"/>
  <c r="J55" i="29"/>
  <c r="H55" i="29"/>
  <c r="G55" i="29"/>
  <c r="E55" i="29"/>
  <c r="E54" i="29" s="1"/>
  <c r="D55" i="29"/>
  <c r="O47" i="29"/>
  <c r="C47" i="29" s="1"/>
  <c r="O46" i="29"/>
  <c r="C46" i="29" s="1"/>
  <c r="N45" i="29"/>
  <c r="M45" i="29"/>
  <c r="L44" i="29"/>
  <c r="L43" i="29" s="1"/>
  <c r="I44" i="29"/>
  <c r="I43" i="29" s="1"/>
  <c r="F44" i="29"/>
  <c r="K43" i="29"/>
  <c r="J43" i="29"/>
  <c r="H43" i="29"/>
  <c r="G43" i="29"/>
  <c r="E43" i="29"/>
  <c r="D43" i="29"/>
  <c r="F42" i="29"/>
  <c r="C42" i="29" s="1"/>
  <c r="E41" i="29"/>
  <c r="D41" i="29"/>
  <c r="L40" i="29"/>
  <c r="C40" i="29" s="1"/>
  <c r="L39" i="29"/>
  <c r="C39" i="29" s="1"/>
  <c r="L38" i="29"/>
  <c r="C38" i="29" s="1"/>
  <c r="L37" i="29"/>
  <c r="C37" i="29" s="1"/>
  <c r="K36" i="29"/>
  <c r="J36" i="29"/>
  <c r="L35" i="29"/>
  <c r="C35" i="29" s="1"/>
  <c r="L34" i="29"/>
  <c r="C34" i="29" s="1"/>
  <c r="K33" i="29"/>
  <c r="J33" i="29"/>
  <c r="L32" i="29"/>
  <c r="C32" i="29" s="1"/>
  <c r="K31" i="29"/>
  <c r="J31" i="29"/>
  <c r="L30" i="29"/>
  <c r="C30" i="29" s="1"/>
  <c r="L29" i="29"/>
  <c r="C29" i="29" s="1"/>
  <c r="L28" i="29"/>
  <c r="C28" i="29" s="1"/>
  <c r="K27" i="29"/>
  <c r="J27" i="29"/>
  <c r="F25" i="29"/>
  <c r="C25" i="29" s="1"/>
  <c r="I24" i="29"/>
  <c r="D24" i="29"/>
  <c r="F24" i="29" s="1"/>
  <c r="O23" i="29"/>
  <c r="L23" i="29"/>
  <c r="I23" i="29"/>
  <c r="F23" i="29"/>
  <c r="O22" i="29"/>
  <c r="L22" i="29"/>
  <c r="I22" i="29"/>
  <c r="F22" i="29"/>
  <c r="N21" i="29"/>
  <c r="M21" i="29"/>
  <c r="K21" i="29"/>
  <c r="J21" i="29"/>
  <c r="J275" i="29" s="1"/>
  <c r="H21" i="29"/>
  <c r="H275" i="29" s="1"/>
  <c r="H274" i="29" s="1"/>
  <c r="G21" i="29"/>
  <c r="E21" i="29"/>
  <c r="D21" i="29"/>
  <c r="C277" i="29" l="1"/>
  <c r="C279" i="29"/>
  <c r="C281" i="29"/>
  <c r="C283" i="29"/>
  <c r="C284" i="29"/>
  <c r="C270" i="29"/>
  <c r="J274" i="29"/>
  <c r="N174" i="29"/>
  <c r="C278" i="29"/>
  <c r="E275" i="29"/>
  <c r="E274" i="29" s="1"/>
  <c r="C24" i="29"/>
  <c r="C63" i="29"/>
  <c r="C70" i="29"/>
  <c r="C95" i="29"/>
  <c r="C133" i="29"/>
  <c r="C141" i="29"/>
  <c r="C146" i="29"/>
  <c r="C197" i="29"/>
  <c r="C271" i="29"/>
  <c r="I276" i="29"/>
  <c r="C280" i="29"/>
  <c r="G275" i="29"/>
  <c r="G274" i="29" s="1"/>
  <c r="C202" i="29"/>
  <c r="C226" i="29"/>
  <c r="L276" i="29"/>
  <c r="C282" i="29"/>
  <c r="C106" i="29"/>
  <c r="C223" i="29"/>
  <c r="I257" i="29"/>
  <c r="I253" i="29" s="1"/>
  <c r="I252" i="29" s="1"/>
  <c r="C130" i="29"/>
  <c r="C260" i="29"/>
  <c r="O219" i="29"/>
  <c r="O199" i="29"/>
  <c r="O21" i="29"/>
  <c r="C104" i="29"/>
  <c r="E161" i="29"/>
  <c r="E160" i="29" s="1"/>
  <c r="H212" i="29"/>
  <c r="G76" i="29"/>
  <c r="C82" i="29"/>
  <c r="C96" i="29"/>
  <c r="C100" i="29"/>
  <c r="C144" i="29"/>
  <c r="K252" i="29"/>
  <c r="C243" i="29"/>
  <c r="C72" i="29"/>
  <c r="I77" i="29"/>
  <c r="I147" i="29"/>
  <c r="M174" i="29"/>
  <c r="J187" i="29"/>
  <c r="J182" i="29" s="1"/>
  <c r="E53" i="29"/>
  <c r="I126" i="29"/>
  <c r="O188" i="29"/>
  <c r="F41" i="29"/>
  <c r="C41" i="29" s="1"/>
  <c r="C109" i="29"/>
  <c r="C116" i="29"/>
  <c r="C155" i="29"/>
  <c r="C177" i="29"/>
  <c r="C185" i="29"/>
  <c r="G187" i="29"/>
  <c r="G182" i="29" s="1"/>
  <c r="E212" i="29"/>
  <c r="I216" i="29"/>
  <c r="C244" i="29"/>
  <c r="D182" i="29"/>
  <c r="C111" i="29"/>
  <c r="I121" i="29"/>
  <c r="C101" i="29"/>
  <c r="C170" i="29"/>
  <c r="C206" i="29"/>
  <c r="I188" i="29"/>
  <c r="F276" i="29"/>
  <c r="C276" i="29" s="1"/>
  <c r="H76" i="29"/>
  <c r="C190" i="29"/>
  <c r="C204" i="29"/>
  <c r="C228" i="29"/>
  <c r="C238" i="29"/>
  <c r="G240" i="29"/>
  <c r="F227" i="29"/>
  <c r="O171" i="29"/>
  <c r="O45" i="29"/>
  <c r="C45" i="29" s="1"/>
  <c r="C248" i="29"/>
  <c r="F80" i="29"/>
  <c r="O77" i="29"/>
  <c r="F199" i="29"/>
  <c r="N54" i="29"/>
  <c r="N53" i="29" s="1"/>
  <c r="D76" i="29"/>
  <c r="N160" i="29"/>
  <c r="D174" i="29"/>
  <c r="J212" i="29"/>
  <c r="C222" i="29"/>
  <c r="C225" i="29"/>
  <c r="F245" i="29"/>
  <c r="C71" i="29"/>
  <c r="I80" i="29"/>
  <c r="M160" i="29"/>
  <c r="C180" i="29"/>
  <c r="C224" i="29"/>
  <c r="G20" i="29"/>
  <c r="M76" i="29"/>
  <c r="C65" i="29"/>
  <c r="C93" i="29"/>
  <c r="C157" i="29"/>
  <c r="C173" i="29"/>
  <c r="C220" i="29"/>
  <c r="M240" i="29"/>
  <c r="C78" i="29"/>
  <c r="L85" i="29"/>
  <c r="C89" i="29"/>
  <c r="L114" i="29"/>
  <c r="K174" i="29"/>
  <c r="L183" i="29"/>
  <c r="C205" i="29"/>
  <c r="C221" i="29"/>
  <c r="C229" i="29"/>
  <c r="F241" i="29"/>
  <c r="F240" i="29" s="1"/>
  <c r="C249" i="29"/>
  <c r="O257" i="29"/>
  <c r="O253" i="29" s="1"/>
  <c r="O252" i="29" s="1"/>
  <c r="C242" i="29"/>
  <c r="I85" i="29"/>
  <c r="L121" i="29"/>
  <c r="C22" i="29"/>
  <c r="L31" i="29"/>
  <c r="C31" i="29" s="1"/>
  <c r="D20" i="29"/>
  <c r="J54" i="29"/>
  <c r="J53" i="29" s="1"/>
  <c r="C59" i="29"/>
  <c r="C73" i="29"/>
  <c r="I76" i="29"/>
  <c r="F153" i="29"/>
  <c r="F152" i="29" s="1"/>
  <c r="C195" i="29"/>
  <c r="C203" i="29"/>
  <c r="G252" i="29"/>
  <c r="C263" i="29"/>
  <c r="D240" i="29"/>
  <c r="N275" i="29"/>
  <c r="N274" i="29" s="1"/>
  <c r="E20" i="29"/>
  <c r="C61" i="29"/>
  <c r="E76" i="29"/>
  <c r="G83" i="29"/>
  <c r="J83" i="29"/>
  <c r="C102" i="29"/>
  <c r="C113" i="29"/>
  <c r="F131" i="29"/>
  <c r="I162" i="29"/>
  <c r="I166" i="29"/>
  <c r="C201" i="29"/>
  <c r="L219" i="29"/>
  <c r="C239" i="29"/>
  <c r="K240" i="29"/>
  <c r="L241" i="29"/>
  <c r="C251" i="29"/>
  <c r="H252" i="29"/>
  <c r="F134" i="29"/>
  <c r="O147" i="29"/>
  <c r="L162" i="29"/>
  <c r="C209" i="29"/>
  <c r="I233" i="29"/>
  <c r="I232" i="29" s="1"/>
  <c r="O269" i="29"/>
  <c r="J120" i="29"/>
  <c r="C79" i="29"/>
  <c r="C208" i="29"/>
  <c r="C230" i="29"/>
  <c r="O245" i="29"/>
  <c r="C97" i="29"/>
  <c r="C159" i="29"/>
  <c r="L131" i="29"/>
  <c r="C149" i="29"/>
  <c r="O153" i="29"/>
  <c r="O152" i="29" s="1"/>
  <c r="O162" i="29"/>
  <c r="C198" i="29"/>
  <c r="L233" i="29"/>
  <c r="L232" i="29" s="1"/>
  <c r="F21" i="29"/>
  <c r="L27" i="29"/>
  <c r="C27" i="29" s="1"/>
  <c r="C103" i="29"/>
  <c r="F108" i="29"/>
  <c r="E120" i="29"/>
  <c r="O131" i="29"/>
  <c r="L134" i="29"/>
  <c r="C143" i="29"/>
  <c r="L175" i="29"/>
  <c r="L174" i="29" s="1"/>
  <c r="C191" i="29"/>
  <c r="C215" i="29"/>
  <c r="O216" i="29"/>
  <c r="M252" i="29"/>
  <c r="C237" i="29"/>
  <c r="I55" i="29"/>
  <c r="H54" i="29"/>
  <c r="H53" i="29" s="1"/>
  <c r="C68" i="29"/>
  <c r="K76" i="29"/>
  <c r="O99" i="29"/>
  <c r="L99" i="29"/>
  <c r="C118" i="29"/>
  <c r="L147" i="29"/>
  <c r="H160" i="29"/>
  <c r="F171" i="29"/>
  <c r="O175" i="29"/>
  <c r="O174" i="29" s="1"/>
  <c r="C200" i="29"/>
  <c r="M212" i="29"/>
  <c r="F219" i="29"/>
  <c r="C235" i="29"/>
  <c r="C246" i="29"/>
  <c r="N252" i="29"/>
  <c r="C262" i="29"/>
  <c r="C264" i="29"/>
  <c r="E174" i="29"/>
  <c r="I99" i="29"/>
  <c r="C119" i="29"/>
  <c r="L138" i="29"/>
  <c r="H174" i="29"/>
  <c r="C196" i="29"/>
  <c r="C207" i="29"/>
  <c r="C218" i="29"/>
  <c r="O227" i="29"/>
  <c r="C210" i="29"/>
  <c r="L227" i="29"/>
  <c r="C64" i="29"/>
  <c r="L91" i="29"/>
  <c r="K26" i="29"/>
  <c r="K20" i="29" s="1"/>
  <c r="H20" i="29"/>
  <c r="C62" i="29"/>
  <c r="N76" i="29"/>
  <c r="I91" i="29"/>
  <c r="M83" i="29"/>
  <c r="C117" i="29"/>
  <c r="C124" i="29"/>
  <c r="O126" i="29"/>
  <c r="C136" i="29"/>
  <c r="O138" i="29"/>
  <c r="C164" i="29"/>
  <c r="O166" i="29"/>
  <c r="J174" i="29"/>
  <c r="C66" i="29"/>
  <c r="I69" i="29"/>
  <c r="I67" i="29" s="1"/>
  <c r="C60" i="29"/>
  <c r="F69" i="29"/>
  <c r="O69" i="29"/>
  <c r="O67" i="29" s="1"/>
  <c r="L108" i="29"/>
  <c r="H120" i="29"/>
  <c r="M120" i="29"/>
  <c r="C194" i="29"/>
  <c r="E187" i="29"/>
  <c r="E182" i="29" s="1"/>
  <c r="N212" i="29"/>
  <c r="N240" i="29"/>
  <c r="I245" i="29"/>
  <c r="C261" i="29"/>
  <c r="G54" i="29"/>
  <c r="G53" i="29" s="1"/>
  <c r="D275" i="29"/>
  <c r="D274" i="29" s="1"/>
  <c r="C81" i="29"/>
  <c r="O108" i="29"/>
  <c r="C137" i="29"/>
  <c r="C150" i="29"/>
  <c r="C158" i="29"/>
  <c r="I199" i="29"/>
  <c r="O241" i="29"/>
  <c r="L245" i="29"/>
  <c r="L240" i="29" s="1"/>
  <c r="L257" i="29"/>
  <c r="L253" i="29" s="1"/>
  <c r="L252" i="29" s="1"/>
  <c r="J76" i="29"/>
  <c r="G160" i="29"/>
  <c r="F77" i="29"/>
  <c r="O85" i="29"/>
  <c r="N83" i="29"/>
  <c r="C94" i="29"/>
  <c r="C112" i="29"/>
  <c r="C128" i="29"/>
  <c r="C156" i="29"/>
  <c r="C168" i="29"/>
  <c r="C192" i="29"/>
  <c r="L199" i="29"/>
  <c r="I219" i="29"/>
  <c r="H240" i="29"/>
  <c r="H211" i="29" s="1"/>
  <c r="C256" i="29"/>
  <c r="F269" i="29"/>
  <c r="O58" i="29"/>
  <c r="O54" i="29" s="1"/>
  <c r="C57" i="29"/>
  <c r="C88" i="29"/>
  <c r="C110" i="29"/>
  <c r="H83" i="29"/>
  <c r="C125" i="29"/>
  <c r="D120" i="29"/>
  <c r="C132" i="29"/>
  <c r="I153" i="29"/>
  <c r="I152" i="29" s="1"/>
  <c r="C165" i="29"/>
  <c r="K161" i="29"/>
  <c r="K160" i="29" s="1"/>
  <c r="C172" i="29"/>
  <c r="I183" i="29"/>
  <c r="C213" i="29"/>
  <c r="E240" i="29"/>
  <c r="E211" i="29" s="1"/>
  <c r="J240" i="29"/>
  <c r="C247" i="29"/>
  <c r="O114" i="29"/>
  <c r="L21" i="29"/>
  <c r="L275" i="29" s="1"/>
  <c r="L274" i="29" s="1"/>
  <c r="C44" i="29"/>
  <c r="K54" i="29"/>
  <c r="K53" i="29" s="1"/>
  <c r="F58" i="29"/>
  <c r="L77" i="29"/>
  <c r="L80" i="29"/>
  <c r="G120" i="29"/>
  <c r="O121" i="29"/>
  <c r="C129" i="29"/>
  <c r="L153" i="29"/>
  <c r="L152" i="29" s="1"/>
  <c r="C169" i="29"/>
  <c r="C193" i="29"/>
  <c r="G212" i="29"/>
  <c r="L216" i="29"/>
  <c r="I241" i="29"/>
  <c r="C254" i="29"/>
  <c r="D252" i="29"/>
  <c r="C258" i="29"/>
  <c r="L269" i="29"/>
  <c r="C23" i="29"/>
  <c r="J26" i="29"/>
  <c r="J20" i="29" s="1"/>
  <c r="M54" i="29"/>
  <c r="M53" i="29" s="1"/>
  <c r="D54" i="29"/>
  <c r="D53" i="29" s="1"/>
  <c r="I58" i="29"/>
  <c r="C74" i="29"/>
  <c r="O80" i="29"/>
  <c r="C86" i="29"/>
  <c r="D83" i="29"/>
  <c r="C123" i="29"/>
  <c r="I131" i="29"/>
  <c r="D161" i="29"/>
  <c r="D160" i="29" s="1"/>
  <c r="I171" i="29"/>
  <c r="I175" i="29"/>
  <c r="I174" i="29" s="1"/>
  <c r="O183" i="29"/>
  <c r="N187" i="29"/>
  <c r="N182" i="29" s="1"/>
  <c r="E252" i="29"/>
  <c r="C268" i="29"/>
  <c r="O233" i="29"/>
  <c r="O232" i="29" s="1"/>
  <c r="C56" i="29"/>
  <c r="F55" i="29"/>
  <c r="C127" i="29"/>
  <c r="F126" i="29"/>
  <c r="C135" i="29"/>
  <c r="I134" i="29"/>
  <c r="C167" i="29"/>
  <c r="F166" i="29"/>
  <c r="L55" i="29"/>
  <c r="F114" i="29"/>
  <c r="K120" i="29"/>
  <c r="C179" i="29"/>
  <c r="F178" i="29"/>
  <c r="C178" i="29" s="1"/>
  <c r="O134" i="29"/>
  <c r="L58" i="29"/>
  <c r="O91" i="29"/>
  <c r="L126" i="29"/>
  <c r="C139" i="29"/>
  <c r="F138" i="29"/>
  <c r="L166" i="29"/>
  <c r="F253" i="29"/>
  <c r="C255" i="29"/>
  <c r="C115" i="29"/>
  <c r="I114" i="29"/>
  <c r="I266" i="29"/>
  <c r="I265" i="29" s="1"/>
  <c r="C267" i="29"/>
  <c r="F99" i="29"/>
  <c r="I138" i="29"/>
  <c r="C189" i="29"/>
  <c r="F188" i="29"/>
  <c r="C92" i="29"/>
  <c r="F91" i="29"/>
  <c r="C163" i="29"/>
  <c r="F162" i="29"/>
  <c r="D212" i="29"/>
  <c r="D211" i="29" s="1"/>
  <c r="E83" i="29"/>
  <c r="I21" i="29"/>
  <c r="C142" i="29"/>
  <c r="C148" i="29"/>
  <c r="F147" i="29"/>
  <c r="C176" i="29"/>
  <c r="C186" i="29"/>
  <c r="I227" i="29"/>
  <c r="C236" i="29"/>
  <c r="L69" i="29"/>
  <c r="L67" i="29" s="1"/>
  <c r="C217" i="29"/>
  <c r="F216" i="29"/>
  <c r="N120" i="29"/>
  <c r="N20" i="29"/>
  <c r="L33" i="29"/>
  <c r="K83" i="29"/>
  <c r="C107" i="29"/>
  <c r="I108" i="29"/>
  <c r="C122" i="29"/>
  <c r="F121" i="29"/>
  <c r="L188" i="29"/>
  <c r="M187" i="29"/>
  <c r="M182" i="29" s="1"/>
  <c r="K212" i="29"/>
  <c r="K211" i="29" s="1"/>
  <c r="C259" i="29"/>
  <c r="M275" i="29"/>
  <c r="M274" i="29" s="1"/>
  <c r="M20" i="29"/>
  <c r="K187" i="29"/>
  <c r="K182" i="29" s="1"/>
  <c r="L36" i="29"/>
  <c r="C36" i="29" s="1"/>
  <c r="C84" i="29"/>
  <c r="C87" i="29"/>
  <c r="K275" i="29"/>
  <c r="K274" i="29" s="1"/>
  <c r="F43" i="29"/>
  <c r="C90" i="29"/>
  <c r="C98" i="29"/>
  <c r="C105" i="29"/>
  <c r="C140" i="29"/>
  <c r="C145" i="29"/>
  <c r="C151" i="29"/>
  <c r="C154" i="29"/>
  <c r="G174" i="29"/>
  <c r="C184" i="29"/>
  <c r="H187" i="29"/>
  <c r="H182" i="29" s="1"/>
  <c r="C231" i="29"/>
  <c r="C234" i="29"/>
  <c r="F233" i="29"/>
  <c r="F85" i="29"/>
  <c r="F175" i="29"/>
  <c r="F183" i="29"/>
  <c r="F265" i="29"/>
  <c r="F214" i="29"/>
  <c r="C214" i="29" s="1"/>
  <c r="F250" i="29"/>
  <c r="C250" i="29" s="1"/>
  <c r="O187" i="29" l="1"/>
  <c r="O53" i="29"/>
  <c r="I54" i="29"/>
  <c r="G75" i="29"/>
  <c r="N75" i="29"/>
  <c r="M75" i="29"/>
  <c r="M52" i="29" s="1"/>
  <c r="O275" i="29"/>
  <c r="O274" i="29" s="1"/>
  <c r="G211" i="29"/>
  <c r="G181" i="29" s="1"/>
  <c r="O212" i="29"/>
  <c r="C58" i="29"/>
  <c r="C131" i="29"/>
  <c r="O76" i="29"/>
  <c r="C77" i="29"/>
  <c r="C257" i="29"/>
  <c r="N211" i="29"/>
  <c r="N181" i="29" s="1"/>
  <c r="O240" i="29"/>
  <c r="M211" i="29"/>
  <c r="J75" i="29"/>
  <c r="O182" i="29"/>
  <c r="C269" i="29"/>
  <c r="C199" i="29"/>
  <c r="I240" i="29"/>
  <c r="C152" i="29"/>
  <c r="D75" i="29"/>
  <c r="D272" i="29" s="1"/>
  <c r="J211" i="29"/>
  <c r="J181" i="29" s="1"/>
  <c r="C219" i="29"/>
  <c r="C80" i="29"/>
  <c r="O161" i="29"/>
  <c r="O160" i="29" s="1"/>
  <c r="L161" i="29"/>
  <c r="L160" i="29" s="1"/>
  <c r="J52" i="29"/>
  <c r="K75" i="29"/>
  <c r="K52" i="29" s="1"/>
  <c r="O20" i="29"/>
  <c r="L83" i="29"/>
  <c r="I120" i="29"/>
  <c r="C99" i="29"/>
  <c r="C108" i="29"/>
  <c r="C171" i="29"/>
  <c r="G272" i="29"/>
  <c r="F275" i="29"/>
  <c r="F274" i="29" s="1"/>
  <c r="E75" i="29"/>
  <c r="E272" i="29" s="1"/>
  <c r="C245" i="29"/>
  <c r="J272" i="29"/>
  <c r="I187" i="29"/>
  <c r="I182" i="29" s="1"/>
  <c r="C126" i="29"/>
  <c r="L212" i="29"/>
  <c r="L211" i="29" s="1"/>
  <c r="C153" i="29"/>
  <c r="C69" i="29"/>
  <c r="N272" i="29"/>
  <c r="M181" i="29"/>
  <c r="M51" i="29" s="1"/>
  <c r="M50" i="29" s="1"/>
  <c r="O83" i="29"/>
  <c r="I161" i="29"/>
  <c r="I160" i="29" s="1"/>
  <c r="C147" i="29"/>
  <c r="L120" i="29"/>
  <c r="N52" i="29"/>
  <c r="L76" i="29"/>
  <c r="O211" i="29"/>
  <c r="F67" i="29"/>
  <c r="C67" i="29" s="1"/>
  <c r="H75" i="29"/>
  <c r="H52" i="29" s="1"/>
  <c r="L187" i="29"/>
  <c r="L182" i="29" s="1"/>
  <c r="G52" i="29"/>
  <c r="C241" i="29"/>
  <c r="E181" i="29"/>
  <c r="C227" i="29"/>
  <c r="C216" i="29"/>
  <c r="F76" i="29"/>
  <c r="O120" i="29"/>
  <c r="O75" i="29" s="1"/>
  <c r="O52" i="29" s="1"/>
  <c r="C91" i="29"/>
  <c r="H181" i="29"/>
  <c r="C85" i="29"/>
  <c r="F83" i="29"/>
  <c r="D181" i="29"/>
  <c r="C162" i="29"/>
  <c r="F161" i="29"/>
  <c r="C233" i="29"/>
  <c r="F232" i="29"/>
  <c r="C232" i="29" s="1"/>
  <c r="C253" i="29"/>
  <c r="F252" i="29"/>
  <c r="C252" i="29" s="1"/>
  <c r="L54" i="29"/>
  <c r="L53" i="29" s="1"/>
  <c r="C55" i="29"/>
  <c r="F54" i="29"/>
  <c r="F212" i="29"/>
  <c r="I53" i="29"/>
  <c r="C138" i="29"/>
  <c r="C166" i="29"/>
  <c r="C43" i="29"/>
  <c r="F20" i="29"/>
  <c r="C266" i="29"/>
  <c r="I20" i="29"/>
  <c r="I275" i="29"/>
  <c r="C21" i="29"/>
  <c r="C121" i="29"/>
  <c r="F120" i="29"/>
  <c r="I212" i="29"/>
  <c r="I83" i="29"/>
  <c r="I75" i="29" s="1"/>
  <c r="C265" i="29"/>
  <c r="L26" i="29"/>
  <c r="C33" i="29"/>
  <c r="C183" i="29"/>
  <c r="C175" i="29"/>
  <c r="F174" i="29"/>
  <c r="C174" i="29" s="1"/>
  <c r="K181" i="29"/>
  <c r="C188" i="29"/>
  <c r="F187" i="29"/>
  <c r="C114" i="29"/>
  <c r="C134" i="29"/>
  <c r="C240" i="29" l="1"/>
  <c r="C76" i="29"/>
  <c r="D52" i="29"/>
  <c r="D51" i="29" s="1"/>
  <c r="M272" i="29"/>
  <c r="I211" i="29"/>
  <c r="I181" i="29" s="1"/>
  <c r="K272" i="29"/>
  <c r="I52" i="29"/>
  <c r="J51" i="29"/>
  <c r="J50" i="29" s="1"/>
  <c r="G51" i="29"/>
  <c r="G273" i="29" s="1"/>
  <c r="N51" i="29"/>
  <c r="N50" i="29" s="1"/>
  <c r="C83" i="29"/>
  <c r="O272" i="29"/>
  <c r="L75" i="29"/>
  <c r="L272" i="29" s="1"/>
  <c r="C187" i="29"/>
  <c r="C120" i="29"/>
  <c r="H51" i="29"/>
  <c r="H273" i="29" s="1"/>
  <c r="M273" i="29"/>
  <c r="E52" i="29"/>
  <c r="E51" i="29" s="1"/>
  <c r="H272" i="29"/>
  <c r="O181" i="29"/>
  <c r="O51" i="29" s="1"/>
  <c r="O273" i="29" s="1"/>
  <c r="L181" i="29"/>
  <c r="K51" i="29"/>
  <c r="K50" i="29" s="1"/>
  <c r="C26" i="29"/>
  <c r="L20" i="29"/>
  <c r="C20" i="29" s="1"/>
  <c r="F75" i="29"/>
  <c r="C212" i="29"/>
  <c r="F211" i="29"/>
  <c r="C211" i="29" s="1"/>
  <c r="C161" i="29"/>
  <c r="F160" i="29"/>
  <c r="C160" i="29" s="1"/>
  <c r="C275" i="29"/>
  <c r="I274" i="29"/>
  <c r="C274" i="29" s="1"/>
  <c r="F182" i="29"/>
  <c r="C54" i="29"/>
  <c r="F53" i="29"/>
  <c r="J273" i="29"/>
  <c r="I51" i="29" l="1"/>
  <c r="I273" i="29" s="1"/>
  <c r="D50" i="29"/>
  <c r="D273" i="29"/>
  <c r="N273" i="29"/>
  <c r="I272" i="29"/>
  <c r="O50" i="29"/>
  <c r="G50" i="29"/>
  <c r="H50" i="29"/>
  <c r="C75" i="29"/>
  <c r="I50" i="29"/>
  <c r="K273" i="29"/>
  <c r="L52" i="29"/>
  <c r="L51" i="29" s="1"/>
  <c r="E273" i="29"/>
  <c r="E50" i="29"/>
  <c r="F272" i="29"/>
  <c r="F52" i="29"/>
  <c r="C53" i="29"/>
  <c r="F181" i="29"/>
  <c r="C181" i="29" s="1"/>
  <c r="C182" i="29"/>
  <c r="C272" i="29" l="1"/>
  <c r="L50" i="29"/>
  <c r="L273" i="29"/>
  <c r="F51" i="29"/>
  <c r="C52" i="29"/>
  <c r="F273" i="29" l="1"/>
  <c r="C273" i="29" s="1"/>
  <c r="F50" i="29"/>
  <c r="C50" i="29" s="1"/>
  <c r="C51" i="29"/>
  <c r="O284" i="28" l="1"/>
  <c r="L284" i="28"/>
  <c r="I284" i="28"/>
  <c r="F284" i="28"/>
  <c r="O283" i="28"/>
  <c r="L283" i="28"/>
  <c r="I283" i="28"/>
  <c r="F283" i="28"/>
  <c r="O282" i="28"/>
  <c r="L282" i="28"/>
  <c r="I282" i="28"/>
  <c r="F282" i="28"/>
  <c r="O281" i="28"/>
  <c r="L281" i="28"/>
  <c r="I281" i="28"/>
  <c r="F281" i="28"/>
  <c r="O280" i="28"/>
  <c r="L280" i="28"/>
  <c r="I280" i="28"/>
  <c r="F280" i="28"/>
  <c r="O279" i="28"/>
  <c r="L279" i="28"/>
  <c r="I279" i="28"/>
  <c r="F279" i="28"/>
  <c r="O278" i="28"/>
  <c r="L278" i="28"/>
  <c r="I278" i="28"/>
  <c r="F278" i="28"/>
  <c r="O277" i="28"/>
  <c r="L277" i="28"/>
  <c r="I277" i="28"/>
  <c r="F277" i="28"/>
  <c r="N276" i="28"/>
  <c r="M276" i="28"/>
  <c r="K276" i="28"/>
  <c r="J276" i="28"/>
  <c r="H276" i="28"/>
  <c r="G276" i="28"/>
  <c r="E276" i="28"/>
  <c r="D276" i="28"/>
  <c r="O271" i="28"/>
  <c r="L271" i="28"/>
  <c r="I271" i="28"/>
  <c r="F271" i="28"/>
  <c r="O270" i="28"/>
  <c r="L270" i="28"/>
  <c r="I270" i="28"/>
  <c r="F270" i="28"/>
  <c r="N269" i="28"/>
  <c r="M269" i="28"/>
  <c r="K269" i="28"/>
  <c r="J269" i="28"/>
  <c r="H269" i="28"/>
  <c r="G269" i="28"/>
  <c r="E269" i="28"/>
  <c r="D269" i="28"/>
  <c r="O268" i="28"/>
  <c r="O267" i="28" s="1"/>
  <c r="O266" i="28" s="1"/>
  <c r="O265" i="28" s="1"/>
  <c r="L268" i="28"/>
  <c r="I268" i="28"/>
  <c r="I267" i="28" s="1"/>
  <c r="I266" i="28" s="1"/>
  <c r="I265" i="28" s="1"/>
  <c r="F268" i="28"/>
  <c r="F267" i="28" s="1"/>
  <c r="N267" i="28"/>
  <c r="N266" i="28" s="1"/>
  <c r="N265" i="28" s="1"/>
  <c r="M267" i="28"/>
  <c r="M266" i="28" s="1"/>
  <c r="M265" i="28" s="1"/>
  <c r="K267" i="28"/>
  <c r="K266" i="28" s="1"/>
  <c r="K265" i="28" s="1"/>
  <c r="J267" i="28"/>
  <c r="J266" i="28" s="1"/>
  <c r="J265" i="28" s="1"/>
  <c r="H267" i="28"/>
  <c r="H266" i="28" s="1"/>
  <c r="H265" i="28" s="1"/>
  <c r="G267" i="28"/>
  <c r="G266" i="28" s="1"/>
  <c r="G265" i="28" s="1"/>
  <c r="E267" i="28"/>
  <c r="E266" i="28" s="1"/>
  <c r="E265" i="28" s="1"/>
  <c r="D267" i="28"/>
  <c r="D266" i="28" s="1"/>
  <c r="D265" i="28" s="1"/>
  <c r="O264" i="28"/>
  <c r="O263" i="28" s="1"/>
  <c r="L264" i="28"/>
  <c r="L263" i="28" s="1"/>
  <c r="I264" i="28"/>
  <c r="I263" i="28" s="1"/>
  <c r="F264" i="28"/>
  <c r="F263" i="28" s="1"/>
  <c r="N263" i="28"/>
  <c r="M263" i="28"/>
  <c r="K263" i="28"/>
  <c r="J263" i="28"/>
  <c r="H263" i="28"/>
  <c r="G263" i="28"/>
  <c r="E263" i="28"/>
  <c r="D263" i="28"/>
  <c r="O262" i="28"/>
  <c r="L262" i="28"/>
  <c r="I262" i="28"/>
  <c r="F262" i="28"/>
  <c r="O261" i="28"/>
  <c r="L261" i="28"/>
  <c r="I261" i="28"/>
  <c r="F261" i="28"/>
  <c r="O260" i="28"/>
  <c r="L260" i="28"/>
  <c r="I260" i="28"/>
  <c r="F260" i="28"/>
  <c r="O259" i="28"/>
  <c r="L259" i="28"/>
  <c r="I259" i="28"/>
  <c r="F259" i="28"/>
  <c r="O258" i="28"/>
  <c r="L258" i="28"/>
  <c r="I258" i="28"/>
  <c r="F258" i="28"/>
  <c r="N257" i="28"/>
  <c r="N253" i="28" s="1"/>
  <c r="M257" i="28"/>
  <c r="M253" i="28" s="1"/>
  <c r="K257" i="28"/>
  <c r="K253" i="28" s="1"/>
  <c r="J257" i="28"/>
  <c r="J253" i="28" s="1"/>
  <c r="H257" i="28"/>
  <c r="H253" i="28" s="1"/>
  <c r="G257" i="28"/>
  <c r="G253" i="28" s="1"/>
  <c r="E257" i="28"/>
  <c r="E253" i="28" s="1"/>
  <c r="D257" i="28"/>
  <c r="D253" i="28" s="1"/>
  <c r="O256" i="28"/>
  <c r="L256" i="28"/>
  <c r="I256" i="28"/>
  <c r="F256" i="28"/>
  <c r="O255" i="28"/>
  <c r="L255" i="28"/>
  <c r="I255" i="28"/>
  <c r="F255" i="28"/>
  <c r="O254" i="28"/>
  <c r="L254" i="28"/>
  <c r="I254" i="28"/>
  <c r="F254" i="28"/>
  <c r="O251" i="28"/>
  <c r="O250" i="28" s="1"/>
  <c r="L251" i="28"/>
  <c r="L250" i="28" s="1"/>
  <c r="I251" i="28"/>
  <c r="I250" i="28" s="1"/>
  <c r="F251" i="28"/>
  <c r="N250" i="28"/>
  <c r="M250" i="28"/>
  <c r="K250" i="28"/>
  <c r="J250" i="28"/>
  <c r="H250" i="28"/>
  <c r="G250" i="28"/>
  <c r="E250" i="28"/>
  <c r="D250" i="28"/>
  <c r="O249" i="28"/>
  <c r="L249" i="28"/>
  <c r="I249" i="28"/>
  <c r="F249" i="28"/>
  <c r="O248" i="28"/>
  <c r="L248" i="28"/>
  <c r="I248" i="28"/>
  <c r="F248" i="28"/>
  <c r="O247" i="28"/>
  <c r="L247" i="28"/>
  <c r="I247" i="28"/>
  <c r="F247" i="28"/>
  <c r="O246" i="28"/>
  <c r="L246" i="28"/>
  <c r="I246" i="28"/>
  <c r="F246" i="28"/>
  <c r="N245" i="28"/>
  <c r="M245" i="28"/>
  <c r="K245" i="28"/>
  <c r="J245" i="28"/>
  <c r="H245" i="28"/>
  <c r="G245" i="28"/>
  <c r="E245" i="28"/>
  <c r="D245" i="28"/>
  <c r="O244" i="28"/>
  <c r="L244" i="28"/>
  <c r="I244" i="28"/>
  <c r="F244" i="28"/>
  <c r="O243" i="28"/>
  <c r="L243" i="28"/>
  <c r="I243" i="28"/>
  <c r="F243" i="28"/>
  <c r="O242" i="28"/>
  <c r="L242" i="28"/>
  <c r="I242" i="28"/>
  <c r="F242" i="28"/>
  <c r="N241" i="28"/>
  <c r="N240" i="28" s="1"/>
  <c r="M241" i="28"/>
  <c r="K241" i="28"/>
  <c r="J241" i="28"/>
  <c r="H241" i="28"/>
  <c r="H240" i="28" s="1"/>
  <c r="G241" i="28"/>
  <c r="G240" i="28" s="1"/>
  <c r="E241" i="28"/>
  <c r="E240" i="28" s="1"/>
  <c r="D241" i="28"/>
  <c r="D240" i="28" s="1"/>
  <c r="O239" i="28"/>
  <c r="L239" i="28"/>
  <c r="I239" i="28"/>
  <c r="F239" i="28"/>
  <c r="O238" i="28"/>
  <c r="L238" i="28"/>
  <c r="I238" i="28"/>
  <c r="F238" i="28"/>
  <c r="O237" i="28"/>
  <c r="L237" i="28"/>
  <c r="I237" i="28"/>
  <c r="F237" i="28"/>
  <c r="O236" i="28"/>
  <c r="L236" i="28"/>
  <c r="I236" i="28"/>
  <c r="F236" i="28"/>
  <c r="O235" i="28"/>
  <c r="L235" i="28"/>
  <c r="I235" i="28"/>
  <c r="F235" i="28"/>
  <c r="O234" i="28"/>
  <c r="L234" i="28"/>
  <c r="I234" i="28"/>
  <c r="F234" i="28"/>
  <c r="N233" i="28"/>
  <c r="N232" i="28" s="1"/>
  <c r="M233" i="28"/>
  <c r="M232" i="28" s="1"/>
  <c r="K233" i="28"/>
  <c r="K232" i="28" s="1"/>
  <c r="J233" i="28"/>
  <c r="J232" i="28" s="1"/>
  <c r="H233" i="28"/>
  <c r="H232" i="28" s="1"/>
  <c r="G233" i="28"/>
  <c r="G232" i="28" s="1"/>
  <c r="E233" i="28"/>
  <c r="E232" i="28" s="1"/>
  <c r="D233" i="28"/>
  <c r="D232" i="28" s="1"/>
  <c r="O231" i="28"/>
  <c r="L231" i="28"/>
  <c r="I231" i="28"/>
  <c r="F231" i="28"/>
  <c r="O230" i="28"/>
  <c r="L230" i="28"/>
  <c r="I230" i="28"/>
  <c r="F230" i="28"/>
  <c r="C230" i="28" s="1"/>
  <c r="O229" i="28"/>
  <c r="L229" i="28"/>
  <c r="I229" i="28"/>
  <c r="F229" i="28"/>
  <c r="O228" i="28"/>
  <c r="L228" i="28"/>
  <c r="I228" i="28"/>
  <c r="F228" i="28"/>
  <c r="N227" i="28"/>
  <c r="M227" i="28"/>
  <c r="K227" i="28"/>
  <c r="J227" i="28"/>
  <c r="H227" i="28"/>
  <c r="G227" i="28"/>
  <c r="E227" i="28"/>
  <c r="D227" i="28"/>
  <c r="O226" i="28"/>
  <c r="L226" i="28"/>
  <c r="I226" i="28"/>
  <c r="F226" i="28"/>
  <c r="O225" i="28"/>
  <c r="L225" i="28"/>
  <c r="I225" i="28"/>
  <c r="F225" i="28"/>
  <c r="O224" i="28"/>
  <c r="L224" i="28"/>
  <c r="I224" i="28"/>
  <c r="F224" i="28"/>
  <c r="O223" i="28"/>
  <c r="L223" i="28"/>
  <c r="I223" i="28"/>
  <c r="F223" i="28"/>
  <c r="O222" i="28"/>
  <c r="L222" i="28"/>
  <c r="I222" i="28"/>
  <c r="F222" i="28"/>
  <c r="O221" i="28"/>
  <c r="L221" i="28"/>
  <c r="I221" i="28"/>
  <c r="F221" i="28"/>
  <c r="O220" i="28"/>
  <c r="L220" i="28"/>
  <c r="I220" i="28"/>
  <c r="F220" i="28"/>
  <c r="N219" i="28"/>
  <c r="M219" i="28"/>
  <c r="K219" i="28"/>
  <c r="J219" i="28"/>
  <c r="H219" i="28"/>
  <c r="G219" i="28"/>
  <c r="E219" i="28"/>
  <c r="D219" i="28"/>
  <c r="O218" i="28"/>
  <c r="L218" i="28"/>
  <c r="I218" i="28"/>
  <c r="F218" i="28"/>
  <c r="O217" i="28"/>
  <c r="L217" i="28"/>
  <c r="I217" i="28"/>
  <c r="F217" i="28"/>
  <c r="F216" i="28" s="1"/>
  <c r="N216" i="28"/>
  <c r="M216" i="28"/>
  <c r="K216" i="28"/>
  <c r="J216" i="28"/>
  <c r="H216" i="28"/>
  <c r="G216" i="28"/>
  <c r="E216" i="28"/>
  <c r="D216" i="28"/>
  <c r="O215" i="28"/>
  <c r="O214" i="28" s="1"/>
  <c r="L215" i="28"/>
  <c r="I215" i="28"/>
  <c r="I214" i="28" s="1"/>
  <c r="F215" i="28"/>
  <c r="F214" i="28" s="1"/>
  <c r="N214" i="28"/>
  <c r="M214" i="28"/>
  <c r="K214" i="28"/>
  <c r="J214" i="28"/>
  <c r="H214" i="28"/>
  <c r="G214" i="28"/>
  <c r="E214" i="28"/>
  <c r="D214" i="28"/>
  <c r="O213" i="28"/>
  <c r="L213" i="28"/>
  <c r="I213" i="28"/>
  <c r="F213" i="28"/>
  <c r="O210" i="28"/>
  <c r="L210" i="28"/>
  <c r="I210" i="28"/>
  <c r="F210" i="28"/>
  <c r="O209" i="28"/>
  <c r="O208" i="28" s="1"/>
  <c r="L209" i="28"/>
  <c r="L208" i="28" s="1"/>
  <c r="I209" i="28"/>
  <c r="I208" i="28" s="1"/>
  <c r="F209" i="28"/>
  <c r="F208" i="28" s="1"/>
  <c r="N208" i="28"/>
  <c r="M208" i="28"/>
  <c r="K208" i="28"/>
  <c r="J208" i="28"/>
  <c r="H208" i="28"/>
  <c r="G208" i="28"/>
  <c r="E208" i="28"/>
  <c r="D208" i="28"/>
  <c r="O207" i="28"/>
  <c r="L207" i="28"/>
  <c r="I207" i="28"/>
  <c r="F207" i="28"/>
  <c r="O206" i="28"/>
  <c r="L206" i="28"/>
  <c r="I206" i="28"/>
  <c r="F206" i="28"/>
  <c r="O205" i="28"/>
  <c r="L205" i="28"/>
  <c r="I205" i="28"/>
  <c r="F205" i="28"/>
  <c r="O204" i="28"/>
  <c r="L204" i="28"/>
  <c r="I204" i="28"/>
  <c r="F204" i="28"/>
  <c r="O203" i="28"/>
  <c r="L203" i="28"/>
  <c r="I203" i="28"/>
  <c r="F203" i="28"/>
  <c r="O202" i="28"/>
  <c r="L202" i="28"/>
  <c r="I202" i="28"/>
  <c r="F202" i="28"/>
  <c r="O201" i="28"/>
  <c r="L201" i="28"/>
  <c r="I201" i="28"/>
  <c r="F201" i="28"/>
  <c r="O200" i="28"/>
  <c r="L200" i="28"/>
  <c r="I200" i="28"/>
  <c r="F200" i="28"/>
  <c r="N199" i="28"/>
  <c r="M199" i="28"/>
  <c r="K199" i="28"/>
  <c r="J199" i="28"/>
  <c r="H199" i="28"/>
  <c r="G199" i="28"/>
  <c r="E199" i="28"/>
  <c r="D199" i="28"/>
  <c r="O198" i="28"/>
  <c r="L198" i="28"/>
  <c r="I198" i="28"/>
  <c r="F198" i="28"/>
  <c r="O197" i="28"/>
  <c r="L197" i="28"/>
  <c r="I197" i="28"/>
  <c r="F197" i="28"/>
  <c r="O196" i="28"/>
  <c r="L196" i="28"/>
  <c r="I196" i="28"/>
  <c r="F196" i="28"/>
  <c r="O195" i="28"/>
  <c r="L195" i="28"/>
  <c r="I195" i="28"/>
  <c r="F195" i="28"/>
  <c r="O194" i="28"/>
  <c r="L194" i="28"/>
  <c r="I194" i="28"/>
  <c r="F194" i="28"/>
  <c r="O193" i="28"/>
  <c r="L193" i="28"/>
  <c r="I193" i="28"/>
  <c r="F193" i="28"/>
  <c r="O192" i="28"/>
  <c r="L192" i="28"/>
  <c r="I192" i="28"/>
  <c r="F192" i="28"/>
  <c r="O191" i="28"/>
  <c r="L191" i="28"/>
  <c r="I191" i="28"/>
  <c r="F191" i="28"/>
  <c r="O190" i="28"/>
  <c r="L190" i="28"/>
  <c r="I190" i="28"/>
  <c r="F190" i="28"/>
  <c r="O189" i="28"/>
  <c r="L189" i="28"/>
  <c r="I189" i="28"/>
  <c r="F189" i="28"/>
  <c r="N188" i="28"/>
  <c r="M188" i="28"/>
  <c r="K188" i="28"/>
  <c r="J188" i="28"/>
  <c r="H188" i="28"/>
  <c r="G188" i="28"/>
  <c r="E188" i="28"/>
  <c r="D188" i="28"/>
  <c r="O186" i="28"/>
  <c r="L186" i="28"/>
  <c r="I186" i="28"/>
  <c r="F186" i="28"/>
  <c r="O185" i="28"/>
  <c r="L185" i="28"/>
  <c r="I185" i="28"/>
  <c r="F185" i="28"/>
  <c r="O184" i="28"/>
  <c r="L184" i="28"/>
  <c r="I184" i="28"/>
  <c r="F184" i="28"/>
  <c r="N183" i="28"/>
  <c r="M183" i="28"/>
  <c r="K183" i="28"/>
  <c r="J183" i="28"/>
  <c r="H183" i="28"/>
  <c r="G183" i="28"/>
  <c r="E183" i="28"/>
  <c r="D183" i="28"/>
  <c r="O180" i="28"/>
  <c r="O179" i="28" s="1"/>
  <c r="O178" i="28" s="1"/>
  <c r="L180" i="28"/>
  <c r="L179" i="28" s="1"/>
  <c r="L178" i="28" s="1"/>
  <c r="I180" i="28"/>
  <c r="I179" i="28" s="1"/>
  <c r="I178" i="28" s="1"/>
  <c r="F180" i="28"/>
  <c r="N179" i="28"/>
  <c r="N178" i="28" s="1"/>
  <c r="M179" i="28"/>
  <c r="M178" i="28" s="1"/>
  <c r="K179" i="28"/>
  <c r="K178" i="28" s="1"/>
  <c r="J179" i="28"/>
  <c r="J178" i="28" s="1"/>
  <c r="H179" i="28"/>
  <c r="H178" i="28" s="1"/>
  <c r="G179" i="28"/>
  <c r="G178" i="28" s="1"/>
  <c r="E179" i="28"/>
  <c r="E178" i="28" s="1"/>
  <c r="D179" i="28"/>
  <c r="D178" i="28" s="1"/>
  <c r="O177" i="28"/>
  <c r="L177" i="28"/>
  <c r="I177" i="28"/>
  <c r="F177" i="28"/>
  <c r="O176" i="28"/>
  <c r="L176" i="28"/>
  <c r="I176" i="28"/>
  <c r="F176" i="28"/>
  <c r="F175" i="28" s="1"/>
  <c r="N175" i="28"/>
  <c r="M175" i="28"/>
  <c r="K175" i="28"/>
  <c r="J175" i="28"/>
  <c r="H175" i="28"/>
  <c r="G175" i="28"/>
  <c r="E175" i="28"/>
  <c r="D175" i="28"/>
  <c r="O173" i="28"/>
  <c r="L173" i="28"/>
  <c r="I173" i="28"/>
  <c r="F173" i="28"/>
  <c r="O172" i="28"/>
  <c r="L172" i="28"/>
  <c r="I172" i="28"/>
  <c r="F172" i="28"/>
  <c r="N171" i="28"/>
  <c r="M171" i="28"/>
  <c r="K171" i="28"/>
  <c r="J171" i="28"/>
  <c r="H171" i="28"/>
  <c r="G171" i="28"/>
  <c r="E171" i="28"/>
  <c r="D171" i="28"/>
  <c r="O170" i="28"/>
  <c r="L170" i="28"/>
  <c r="I170" i="28"/>
  <c r="F170" i="28"/>
  <c r="O169" i="28"/>
  <c r="L169" i="28"/>
  <c r="I169" i="28"/>
  <c r="F169" i="28"/>
  <c r="O168" i="28"/>
  <c r="L168" i="28"/>
  <c r="I168" i="28"/>
  <c r="F168" i="28"/>
  <c r="O167" i="28"/>
  <c r="L167" i="28"/>
  <c r="I167" i="28"/>
  <c r="F167" i="28"/>
  <c r="N166" i="28"/>
  <c r="M166" i="28"/>
  <c r="K166" i="28"/>
  <c r="J166" i="28"/>
  <c r="H166" i="28"/>
  <c r="G166" i="28"/>
  <c r="E166" i="28"/>
  <c r="D166" i="28"/>
  <c r="O165" i="28"/>
  <c r="L165" i="28"/>
  <c r="I165" i="28"/>
  <c r="F165" i="28"/>
  <c r="O164" i="28"/>
  <c r="L164" i="28"/>
  <c r="I164" i="28"/>
  <c r="F164" i="28"/>
  <c r="O163" i="28"/>
  <c r="L163" i="28"/>
  <c r="I163" i="28"/>
  <c r="F163" i="28"/>
  <c r="N162" i="28"/>
  <c r="M162" i="28"/>
  <c r="M161" i="28" s="1"/>
  <c r="K162" i="28"/>
  <c r="J162" i="28"/>
  <c r="H162" i="28"/>
  <c r="H161" i="28" s="1"/>
  <c r="G162" i="28"/>
  <c r="G161" i="28" s="1"/>
  <c r="E162" i="28"/>
  <c r="E161" i="28" s="1"/>
  <c r="D162" i="28"/>
  <c r="O159" i="28"/>
  <c r="L159" i="28"/>
  <c r="I159" i="28"/>
  <c r="F159" i="28"/>
  <c r="O158" i="28"/>
  <c r="L158" i="28"/>
  <c r="I158" i="28"/>
  <c r="F158" i="28"/>
  <c r="O157" i="28"/>
  <c r="L157" i="28"/>
  <c r="I157" i="28"/>
  <c r="F157" i="28"/>
  <c r="O156" i="28"/>
  <c r="L156" i="28"/>
  <c r="I156" i="28"/>
  <c r="F156" i="28"/>
  <c r="O155" i="28"/>
  <c r="L155" i="28"/>
  <c r="I155" i="28"/>
  <c r="F155" i="28"/>
  <c r="O154" i="28"/>
  <c r="L154" i="28"/>
  <c r="I154" i="28"/>
  <c r="F154" i="28"/>
  <c r="N153" i="28"/>
  <c r="N152" i="28" s="1"/>
  <c r="M153" i="28"/>
  <c r="M152" i="28" s="1"/>
  <c r="K153" i="28"/>
  <c r="K152" i="28" s="1"/>
  <c r="J153" i="28"/>
  <c r="J152" i="28" s="1"/>
  <c r="H153" i="28"/>
  <c r="H152" i="28" s="1"/>
  <c r="G153" i="28"/>
  <c r="G152" i="28" s="1"/>
  <c r="E153" i="28"/>
  <c r="E152" i="28" s="1"/>
  <c r="D153" i="28"/>
  <c r="D152" i="28" s="1"/>
  <c r="O151" i="28"/>
  <c r="L151" i="28"/>
  <c r="I151" i="28"/>
  <c r="F151" i="28"/>
  <c r="O150" i="28"/>
  <c r="L150" i="28"/>
  <c r="I150" i="28"/>
  <c r="F150" i="28"/>
  <c r="O149" i="28"/>
  <c r="L149" i="28"/>
  <c r="I149" i="28"/>
  <c r="F149" i="28"/>
  <c r="O148" i="28"/>
  <c r="L148" i="28"/>
  <c r="L147" i="28" s="1"/>
  <c r="I148" i="28"/>
  <c r="F148" i="28"/>
  <c r="N147" i="28"/>
  <c r="M147" i="28"/>
  <c r="K147" i="28"/>
  <c r="J147" i="28"/>
  <c r="H147" i="28"/>
  <c r="G147" i="28"/>
  <c r="E147" i="28"/>
  <c r="D147" i="28"/>
  <c r="O146" i="28"/>
  <c r="L146" i="28"/>
  <c r="I146" i="28"/>
  <c r="F146" i="28"/>
  <c r="O145" i="28"/>
  <c r="L145" i="28"/>
  <c r="I145" i="28"/>
  <c r="F145" i="28"/>
  <c r="O144" i="28"/>
  <c r="L144" i="28"/>
  <c r="I144" i="28"/>
  <c r="F144" i="28"/>
  <c r="O143" i="28"/>
  <c r="L143" i="28"/>
  <c r="I143" i="28"/>
  <c r="F143" i="28"/>
  <c r="O142" i="28"/>
  <c r="L142" i="28"/>
  <c r="I142" i="28"/>
  <c r="F142" i="28"/>
  <c r="O141" i="28"/>
  <c r="L141" i="28"/>
  <c r="I141" i="28"/>
  <c r="F141" i="28"/>
  <c r="O140" i="28"/>
  <c r="L140" i="28"/>
  <c r="I140" i="28"/>
  <c r="F140" i="28"/>
  <c r="O139" i="28"/>
  <c r="L139" i="28"/>
  <c r="I139" i="28"/>
  <c r="F139" i="28"/>
  <c r="N138" i="28"/>
  <c r="M138" i="28"/>
  <c r="K138" i="28"/>
  <c r="J138" i="28"/>
  <c r="H138" i="28"/>
  <c r="G138" i="28"/>
  <c r="E138" i="28"/>
  <c r="D138" i="28"/>
  <c r="O137" i="28"/>
  <c r="L137" i="28"/>
  <c r="I137" i="28"/>
  <c r="F137" i="28"/>
  <c r="O136" i="28"/>
  <c r="L136" i="28"/>
  <c r="I136" i="28"/>
  <c r="F136" i="28"/>
  <c r="O135" i="28"/>
  <c r="L135" i="28"/>
  <c r="I135" i="28"/>
  <c r="F135" i="28"/>
  <c r="N134" i="28"/>
  <c r="M134" i="28"/>
  <c r="K134" i="28"/>
  <c r="J134" i="28"/>
  <c r="H134" i="28"/>
  <c r="G134" i="28"/>
  <c r="E134" i="28"/>
  <c r="D134" i="28"/>
  <c r="O133" i="28"/>
  <c r="L133" i="28"/>
  <c r="I133" i="28"/>
  <c r="F133" i="28"/>
  <c r="O132" i="28"/>
  <c r="L132" i="28"/>
  <c r="I132" i="28"/>
  <c r="F132" i="28"/>
  <c r="N131" i="28"/>
  <c r="M131" i="28"/>
  <c r="K131" i="28"/>
  <c r="J131" i="28"/>
  <c r="H131" i="28"/>
  <c r="G131" i="28"/>
  <c r="E131" i="28"/>
  <c r="D131" i="28"/>
  <c r="O130" i="28"/>
  <c r="L130" i="28"/>
  <c r="I130" i="28"/>
  <c r="F130" i="28"/>
  <c r="O129" i="28"/>
  <c r="L129" i="28"/>
  <c r="I129" i="28"/>
  <c r="F129" i="28"/>
  <c r="O128" i="28"/>
  <c r="L128" i="28"/>
  <c r="I128" i="28"/>
  <c r="F128" i="28"/>
  <c r="O127" i="28"/>
  <c r="L127" i="28"/>
  <c r="I127" i="28"/>
  <c r="F127" i="28"/>
  <c r="N126" i="28"/>
  <c r="M126" i="28"/>
  <c r="K126" i="28"/>
  <c r="J126" i="28"/>
  <c r="H126" i="28"/>
  <c r="G126" i="28"/>
  <c r="E126" i="28"/>
  <c r="D126" i="28"/>
  <c r="O125" i="28"/>
  <c r="L125" i="28"/>
  <c r="I125" i="28"/>
  <c r="F125" i="28"/>
  <c r="O124" i="28"/>
  <c r="L124" i="28"/>
  <c r="I124" i="28"/>
  <c r="F124" i="28"/>
  <c r="O123" i="28"/>
  <c r="L123" i="28"/>
  <c r="I123" i="28"/>
  <c r="F123" i="28"/>
  <c r="O122" i="28"/>
  <c r="L122" i="28"/>
  <c r="I122" i="28"/>
  <c r="F122" i="28"/>
  <c r="N121" i="28"/>
  <c r="M121" i="28"/>
  <c r="K121" i="28"/>
  <c r="J121" i="28"/>
  <c r="H121" i="28"/>
  <c r="G121" i="28"/>
  <c r="E121" i="28"/>
  <c r="D121" i="28"/>
  <c r="O119" i="28"/>
  <c r="L119" i="28"/>
  <c r="I119" i="28"/>
  <c r="F119" i="28"/>
  <c r="O118" i="28"/>
  <c r="L118" i="28"/>
  <c r="I118" i="28"/>
  <c r="F118" i="28"/>
  <c r="O117" i="28"/>
  <c r="L117" i="28"/>
  <c r="I117" i="28"/>
  <c r="F117" i="28"/>
  <c r="O116" i="28"/>
  <c r="L116" i="28"/>
  <c r="I116" i="28"/>
  <c r="F116" i="28"/>
  <c r="O115" i="28"/>
  <c r="L115" i="28"/>
  <c r="I115" i="28"/>
  <c r="F115" i="28"/>
  <c r="N114" i="28"/>
  <c r="M114" i="28"/>
  <c r="K114" i="28"/>
  <c r="J114" i="28"/>
  <c r="H114" i="28"/>
  <c r="G114" i="28"/>
  <c r="E114" i="28"/>
  <c r="D114" i="28"/>
  <c r="O113" i="28"/>
  <c r="L113" i="28"/>
  <c r="I113" i="28"/>
  <c r="F113" i="28"/>
  <c r="O112" i="28"/>
  <c r="L112" i="28"/>
  <c r="I112" i="28"/>
  <c r="F112" i="28"/>
  <c r="O111" i="28"/>
  <c r="L111" i="28"/>
  <c r="I111" i="28"/>
  <c r="F111" i="28"/>
  <c r="O110" i="28"/>
  <c r="L110" i="28"/>
  <c r="I110" i="28"/>
  <c r="F110" i="28"/>
  <c r="O109" i="28"/>
  <c r="L109" i="28"/>
  <c r="I109" i="28"/>
  <c r="F109" i="28"/>
  <c r="N108" i="28"/>
  <c r="M108" i="28"/>
  <c r="K108" i="28"/>
  <c r="J108" i="28"/>
  <c r="H108" i="28"/>
  <c r="G108" i="28"/>
  <c r="E108" i="28"/>
  <c r="D108" i="28"/>
  <c r="O107" i="28"/>
  <c r="L107" i="28"/>
  <c r="I107" i="28"/>
  <c r="F107" i="28"/>
  <c r="O106" i="28"/>
  <c r="L106" i="28"/>
  <c r="I106" i="28"/>
  <c r="F106" i="28"/>
  <c r="O105" i="28"/>
  <c r="L105" i="28"/>
  <c r="I105" i="28"/>
  <c r="F105" i="28"/>
  <c r="O104" i="28"/>
  <c r="L104" i="28"/>
  <c r="I104" i="28"/>
  <c r="F104" i="28"/>
  <c r="O103" i="28"/>
  <c r="L103" i="28"/>
  <c r="I103" i="28"/>
  <c r="F103" i="28"/>
  <c r="O102" i="28"/>
  <c r="L102" i="28"/>
  <c r="I102" i="28"/>
  <c r="F102" i="28"/>
  <c r="O101" i="28"/>
  <c r="L101" i="28"/>
  <c r="I101" i="28"/>
  <c r="F101" i="28"/>
  <c r="O100" i="28"/>
  <c r="L100" i="28"/>
  <c r="I100" i="28"/>
  <c r="F100" i="28"/>
  <c r="N99" i="28"/>
  <c r="M99" i="28"/>
  <c r="K99" i="28"/>
  <c r="J99" i="28"/>
  <c r="H99" i="28"/>
  <c r="G99" i="28"/>
  <c r="E99" i="28"/>
  <c r="D99" i="28"/>
  <c r="O98" i="28"/>
  <c r="L98" i="28"/>
  <c r="I98" i="28"/>
  <c r="F98" i="28"/>
  <c r="O97" i="28"/>
  <c r="L97" i="28"/>
  <c r="I97" i="28"/>
  <c r="F97" i="28"/>
  <c r="O96" i="28"/>
  <c r="L96" i="28"/>
  <c r="I96" i="28"/>
  <c r="F96" i="28"/>
  <c r="O95" i="28"/>
  <c r="L95" i="28"/>
  <c r="I95" i="28"/>
  <c r="F95" i="28"/>
  <c r="O94" i="28"/>
  <c r="L94" i="28"/>
  <c r="I94" i="28"/>
  <c r="F94" i="28"/>
  <c r="O93" i="28"/>
  <c r="L93" i="28"/>
  <c r="I93" i="28"/>
  <c r="F93" i="28"/>
  <c r="O92" i="28"/>
  <c r="L92" i="28"/>
  <c r="I92" i="28"/>
  <c r="F92" i="28"/>
  <c r="N91" i="28"/>
  <c r="M91" i="28"/>
  <c r="K91" i="28"/>
  <c r="J91" i="28"/>
  <c r="H91" i="28"/>
  <c r="G91" i="28"/>
  <c r="E91" i="28"/>
  <c r="D91" i="28"/>
  <c r="O90" i="28"/>
  <c r="L90" i="28"/>
  <c r="I90" i="28"/>
  <c r="F90" i="28"/>
  <c r="O89" i="28"/>
  <c r="L89" i="28"/>
  <c r="I89" i="28"/>
  <c r="F89" i="28"/>
  <c r="O88" i="28"/>
  <c r="L88" i="28"/>
  <c r="I88" i="28"/>
  <c r="F88" i="28"/>
  <c r="O87" i="28"/>
  <c r="L87" i="28"/>
  <c r="I87" i="28"/>
  <c r="F87" i="28"/>
  <c r="O86" i="28"/>
  <c r="L86" i="28"/>
  <c r="I86" i="28"/>
  <c r="F86" i="28"/>
  <c r="N85" i="28"/>
  <c r="M85" i="28"/>
  <c r="K85" i="28"/>
  <c r="J85" i="28"/>
  <c r="H85" i="28"/>
  <c r="G85" i="28"/>
  <c r="E85" i="28"/>
  <c r="D85" i="28"/>
  <c r="O84" i="28"/>
  <c r="L84" i="28"/>
  <c r="I84" i="28"/>
  <c r="F84" i="28"/>
  <c r="O82" i="28"/>
  <c r="L82" i="28"/>
  <c r="I82" i="28"/>
  <c r="F82" i="28"/>
  <c r="O81" i="28"/>
  <c r="L81" i="28"/>
  <c r="I81" i="28"/>
  <c r="F81" i="28"/>
  <c r="N80" i="28"/>
  <c r="M80" i="28"/>
  <c r="K80" i="28"/>
  <c r="J80" i="28"/>
  <c r="H80" i="28"/>
  <c r="G80" i="28"/>
  <c r="E80" i="28"/>
  <c r="D80" i="28"/>
  <c r="O79" i="28"/>
  <c r="L79" i="28"/>
  <c r="I79" i="28"/>
  <c r="F79" i="28"/>
  <c r="O78" i="28"/>
  <c r="L78" i="28"/>
  <c r="I78" i="28"/>
  <c r="F78" i="28"/>
  <c r="N77" i="28"/>
  <c r="M77" i="28"/>
  <c r="K77" i="28"/>
  <c r="J77" i="28"/>
  <c r="H77" i="28"/>
  <c r="G77" i="28"/>
  <c r="E77" i="28"/>
  <c r="D77" i="28"/>
  <c r="O74" i="28"/>
  <c r="L74" i="28"/>
  <c r="I74" i="28"/>
  <c r="F74" i="28"/>
  <c r="O73" i="28"/>
  <c r="L73" i="28"/>
  <c r="I73" i="28"/>
  <c r="F73" i="28"/>
  <c r="O72" i="28"/>
  <c r="L72" i="28"/>
  <c r="I72" i="28"/>
  <c r="F72" i="28"/>
  <c r="O71" i="28"/>
  <c r="L71" i="28"/>
  <c r="I71" i="28"/>
  <c r="F71" i="28"/>
  <c r="O70" i="28"/>
  <c r="L70" i="28"/>
  <c r="I70" i="28"/>
  <c r="F70" i="28"/>
  <c r="N69" i="28"/>
  <c r="N67" i="28" s="1"/>
  <c r="M69" i="28"/>
  <c r="M67" i="28" s="1"/>
  <c r="K69" i="28"/>
  <c r="K67" i="28" s="1"/>
  <c r="J69" i="28"/>
  <c r="J67" i="28" s="1"/>
  <c r="H69" i="28"/>
  <c r="H67" i="28" s="1"/>
  <c r="G69" i="28"/>
  <c r="G67" i="28" s="1"/>
  <c r="E69" i="28"/>
  <c r="E67" i="28" s="1"/>
  <c r="D69" i="28"/>
  <c r="D67" i="28" s="1"/>
  <c r="O68" i="28"/>
  <c r="L68" i="28"/>
  <c r="I68" i="28"/>
  <c r="F68" i="28"/>
  <c r="O66" i="28"/>
  <c r="L66" i="28"/>
  <c r="I66" i="28"/>
  <c r="F66" i="28"/>
  <c r="O65" i="28"/>
  <c r="L65" i="28"/>
  <c r="I65" i="28"/>
  <c r="F65" i="28"/>
  <c r="O64" i="28"/>
  <c r="L64" i="28"/>
  <c r="I64" i="28"/>
  <c r="F64" i="28"/>
  <c r="O63" i="28"/>
  <c r="L63" i="28"/>
  <c r="I63" i="28"/>
  <c r="F63" i="28"/>
  <c r="O62" i="28"/>
  <c r="L62" i="28"/>
  <c r="I62" i="28"/>
  <c r="F62" i="28"/>
  <c r="O61" i="28"/>
  <c r="L61" i="28"/>
  <c r="I61" i="28"/>
  <c r="F61" i="28"/>
  <c r="O60" i="28"/>
  <c r="L60" i="28"/>
  <c r="I60" i="28"/>
  <c r="F60" i="28"/>
  <c r="O59" i="28"/>
  <c r="L59" i="28"/>
  <c r="I59" i="28"/>
  <c r="F59" i="28"/>
  <c r="N58" i="28"/>
  <c r="M58" i="28"/>
  <c r="K58" i="28"/>
  <c r="J58" i="28"/>
  <c r="H58" i="28"/>
  <c r="G58" i="28"/>
  <c r="E58" i="28"/>
  <c r="D58" i="28"/>
  <c r="O57" i="28"/>
  <c r="L57" i="28"/>
  <c r="I57" i="28"/>
  <c r="F57" i="28"/>
  <c r="O56" i="28"/>
  <c r="L56" i="28"/>
  <c r="I56" i="28"/>
  <c r="F56" i="28"/>
  <c r="N55" i="28"/>
  <c r="M55" i="28"/>
  <c r="K55" i="28"/>
  <c r="J55" i="28"/>
  <c r="H55" i="28"/>
  <c r="G55" i="28"/>
  <c r="E55" i="28"/>
  <c r="D55" i="28"/>
  <c r="O47" i="28"/>
  <c r="C47" i="28"/>
  <c r="O46" i="28"/>
  <c r="N45" i="28"/>
  <c r="M45" i="28"/>
  <c r="L44" i="28"/>
  <c r="L43" i="28" s="1"/>
  <c r="I44" i="28"/>
  <c r="I43" i="28" s="1"/>
  <c r="F44" i="28"/>
  <c r="F43" i="28" s="1"/>
  <c r="K43" i="28"/>
  <c r="J43" i="28"/>
  <c r="H43" i="28"/>
  <c r="G43" i="28"/>
  <c r="E43" i="28"/>
  <c r="D43" i="28"/>
  <c r="F42" i="28"/>
  <c r="E41" i="28"/>
  <c r="D41" i="28"/>
  <c r="L40" i="28"/>
  <c r="C40" i="28" s="1"/>
  <c r="L39" i="28"/>
  <c r="C39" i="28" s="1"/>
  <c r="L38" i="28"/>
  <c r="L37" i="28"/>
  <c r="C37" i="28" s="1"/>
  <c r="K36" i="28"/>
  <c r="J36" i="28"/>
  <c r="L35" i="28"/>
  <c r="C35" i="28" s="1"/>
  <c r="L34" i="28"/>
  <c r="K33" i="28"/>
  <c r="J33" i="28"/>
  <c r="L32" i="28"/>
  <c r="L31" i="28" s="1"/>
  <c r="C31" i="28" s="1"/>
  <c r="K31" i="28"/>
  <c r="J31" i="28"/>
  <c r="L30" i="28"/>
  <c r="C30" i="28" s="1"/>
  <c r="L29" i="28"/>
  <c r="C29" i="28" s="1"/>
  <c r="L28" i="28"/>
  <c r="C28" i="28" s="1"/>
  <c r="K27" i="28"/>
  <c r="J27" i="28"/>
  <c r="F25" i="28"/>
  <c r="C25" i="28" s="1"/>
  <c r="I24" i="28"/>
  <c r="F24" i="28"/>
  <c r="O23" i="28"/>
  <c r="L23" i="28"/>
  <c r="I23" i="28"/>
  <c r="F23" i="28"/>
  <c r="O22" i="28"/>
  <c r="L22" i="28"/>
  <c r="I22" i="28"/>
  <c r="F22" i="28"/>
  <c r="N21" i="28"/>
  <c r="M21" i="28"/>
  <c r="K21" i="28"/>
  <c r="K275" i="28" s="1"/>
  <c r="K274" i="28" s="1"/>
  <c r="J21" i="28"/>
  <c r="H21" i="28"/>
  <c r="G21" i="28"/>
  <c r="E21" i="28"/>
  <c r="D21" i="28"/>
  <c r="C32" i="28" l="1"/>
  <c r="C279" i="28"/>
  <c r="C281" i="28"/>
  <c r="C284" i="28"/>
  <c r="G174" i="28"/>
  <c r="C130" i="28"/>
  <c r="C277" i="28"/>
  <c r="C248" i="28"/>
  <c r="M240" i="28"/>
  <c r="H174" i="28"/>
  <c r="C137" i="28"/>
  <c r="K161" i="28"/>
  <c r="K160" i="28" s="1"/>
  <c r="C283" i="28"/>
  <c r="C150" i="28"/>
  <c r="D20" i="28"/>
  <c r="C109" i="28"/>
  <c r="C123" i="28"/>
  <c r="C127" i="28"/>
  <c r="C148" i="28"/>
  <c r="C207" i="28"/>
  <c r="K54" i="28"/>
  <c r="K53" i="28" s="1"/>
  <c r="E54" i="28"/>
  <c r="E53" i="28" s="1"/>
  <c r="C164" i="28"/>
  <c r="O175" i="28"/>
  <c r="O174" i="28" s="1"/>
  <c r="C263" i="28"/>
  <c r="C246" i="28"/>
  <c r="G252" i="28"/>
  <c r="C228" i="28"/>
  <c r="O241" i="28"/>
  <c r="C159" i="28"/>
  <c r="J54" i="28"/>
  <c r="J53" i="28" s="1"/>
  <c r="C113" i="28"/>
  <c r="I171" i="28"/>
  <c r="H252" i="28"/>
  <c r="L219" i="28"/>
  <c r="C255" i="28"/>
  <c r="J252" i="28"/>
  <c r="N161" i="28"/>
  <c r="N160" i="28" s="1"/>
  <c r="N174" i="28"/>
  <c r="C82" i="28"/>
  <c r="O108" i="28"/>
  <c r="C155" i="28"/>
  <c r="C173" i="28"/>
  <c r="O227" i="28"/>
  <c r="M76" i="28"/>
  <c r="M83" i="28"/>
  <c r="L162" i="28"/>
  <c r="C205" i="28"/>
  <c r="E187" i="28"/>
  <c r="E182" i="28" s="1"/>
  <c r="C223" i="28"/>
  <c r="E160" i="28"/>
  <c r="C203" i="28"/>
  <c r="F227" i="28"/>
  <c r="C111" i="28"/>
  <c r="G76" i="28"/>
  <c r="O21" i="28"/>
  <c r="M54" i="28"/>
  <c r="M53" i="28" s="1"/>
  <c r="C71" i="28"/>
  <c r="L69" i="28"/>
  <c r="L67" i="28" s="1"/>
  <c r="J76" i="28"/>
  <c r="F85" i="28"/>
  <c r="L91" i="28"/>
  <c r="C95" i="28"/>
  <c r="L131" i="28"/>
  <c r="I153" i="28"/>
  <c r="I152" i="28" s="1"/>
  <c r="G160" i="28"/>
  <c r="O188" i="28"/>
  <c r="C210" i="28"/>
  <c r="C24" i="28"/>
  <c r="C81" i="28"/>
  <c r="C117" i="28"/>
  <c r="O126" i="28"/>
  <c r="O131" i="28"/>
  <c r="C168" i="28"/>
  <c r="G187" i="28"/>
  <c r="G182" i="28" s="1"/>
  <c r="O147" i="28"/>
  <c r="J161" i="28"/>
  <c r="E252" i="28"/>
  <c r="C79" i="28"/>
  <c r="J240" i="28"/>
  <c r="C251" i="28"/>
  <c r="C92" i="28"/>
  <c r="C101" i="28"/>
  <c r="C106" i="28"/>
  <c r="F108" i="28"/>
  <c r="I108" i="28"/>
  <c r="C122" i="28"/>
  <c r="C129" i="28"/>
  <c r="C167" i="28"/>
  <c r="C217" i="28"/>
  <c r="C22" i="28"/>
  <c r="C133" i="28"/>
  <c r="F134" i="28"/>
  <c r="K83" i="28"/>
  <c r="L241" i="28"/>
  <c r="I276" i="28"/>
  <c r="C118" i="28"/>
  <c r="O166" i="28"/>
  <c r="C221" i="28"/>
  <c r="C262" i="28"/>
  <c r="C112" i="28"/>
  <c r="F153" i="28"/>
  <c r="F152" i="28" s="1"/>
  <c r="F199" i="28"/>
  <c r="O219" i="28"/>
  <c r="F245" i="28"/>
  <c r="L27" i="28"/>
  <c r="C27" i="28" s="1"/>
  <c r="C56" i="28"/>
  <c r="C60" i="28"/>
  <c r="C65" i="28"/>
  <c r="C110" i="28"/>
  <c r="I147" i="28"/>
  <c r="I162" i="28"/>
  <c r="C72" i="28"/>
  <c r="I77" i="28"/>
  <c r="F80" i="28"/>
  <c r="O114" i="28"/>
  <c r="C119" i="28"/>
  <c r="C124" i="28"/>
  <c r="C132" i="28"/>
  <c r="O134" i="28"/>
  <c r="C194" i="28"/>
  <c r="C209" i="28"/>
  <c r="J212" i="28"/>
  <c r="C235" i="28"/>
  <c r="L276" i="28"/>
  <c r="C282" i="28"/>
  <c r="H120" i="28"/>
  <c r="C259" i="28"/>
  <c r="O269" i="28"/>
  <c r="O69" i="28"/>
  <c r="O67" i="28" s="1"/>
  <c r="O80" i="28"/>
  <c r="I138" i="28"/>
  <c r="H160" i="28"/>
  <c r="M252" i="28"/>
  <c r="F171" i="28"/>
  <c r="I199" i="28"/>
  <c r="I55" i="28"/>
  <c r="C70" i="28"/>
  <c r="J275" i="28"/>
  <c r="J274" i="28" s="1"/>
  <c r="L55" i="28"/>
  <c r="C63" i="28"/>
  <c r="C98" i="28"/>
  <c r="F131" i="28"/>
  <c r="C145" i="28"/>
  <c r="C151" i="28"/>
  <c r="C157" i="28"/>
  <c r="C185" i="28"/>
  <c r="K212" i="28"/>
  <c r="C225" i="28"/>
  <c r="C264" i="28"/>
  <c r="O276" i="28"/>
  <c r="C280" i="28"/>
  <c r="D174" i="28"/>
  <c r="O77" i="28"/>
  <c r="K76" i="28"/>
  <c r="C94" i="28"/>
  <c r="L126" i="28"/>
  <c r="I131" i="28"/>
  <c r="L175" i="28"/>
  <c r="L174" i="28" s="1"/>
  <c r="K174" i="28"/>
  <c r="C192" i="28"/>
  <c r="C201" i="28"/>
  <c r="O216" i="28"/>
  <c r="C236" i="28"/>
  <c r="D252" i="28"/>
  <c r="L257" i="28"/>
  <c r="L253" i="28" s="1"/>
  <c r="L252" i="28" s="1"/>
  <c r="L269" i="28"/>
  <c r="C278" i="28"/>
  <c r="C43" i="28"/>
  <c r="J174" i="28"/>
  <c r="C204" i="28"/>
  <c r="C218" i="28"/>
  <c r="N120" i="28"/>
  <c r="C88" i="28"/>
  <c r="G54" i="28"/>
  <c r="G53" i="28" s="1"/>
  <c r="O162" i="28"/>
  <c r="I91" i="28"/>
  <c r="O245" i="28"/>
  <c r="N252" i="28"/>
  <c r="C189" i="28"/>
  <c r="O58" i="28"/>
  <c r="I99" i="28"/>
  <c r="L121" i="28"/>
  <c r="L166" i="28"/>
  <c r="L183" i="28"/>
  <c r="K26" i="28"/>
  <c r="K20" i="28" s="1"/>
  <c r="H54" i="28"/>
  <c r="H53" i="28" s="1"/>
  <c r="C57" i="28"/>
  <c r="C86" i="28"/>
  <c r="C93" i="28"/>
  <c r="C104" i="28"/>
  <c r="L108" i="28"/>
  <c r="O121" i="28"/>
  <c r="C136" i="28"/>
  <c r="C144" i="28"/>
  <c r="C154" i="28"/>
  <c r="I166" i="28"/>
  <c r="O183" i="28"/>
  <c r="C197" i="28"/>
  <c r="C208" i="28"/>
  <c r="I233" i="28"/>
  <c r="I232" i="28" s="1"/>
  <c r="C261" i="28"/>
  <c r="C90" i="28"/>
  <c r="C116" i="28"/>
  <c r="C191" i="28"/>
  <c r="O257" i="28"/>
  <c r="O253" i="28" s="1"/>
  <c r="O252" i="28" s="1"/>
  <c r="F276" i="28"/>
  <c r="H76" i="28"/>
  <c r="N83" i="28"/>
  <c r="D83" i="28"/>
  <c r="C215" i="28"/>
  <c r="N54" i="28"/>
  <c r="N53" i="28" s="1"/>
  <c r="F114" i="28"/>
  <c r="C158" i="28"/>
  <c r="C59" i="28"/>
  <c r="C64" i="28"/>
  <c r="C87" i="28"/>
  <c r="C102" i="28"/>
  <c r="C107" i="28"/>
  <c r="K120" i="28"/>
  <c r="C142" i="28"/>
  <c r="C149" i="28"/>
  <c r="C156" i="28"/>
  <c r="C165" i="28"/>
  <c r="C176" i="28"/>
  <c r="L188" i="28"/>
  <c r="C195" i="28"/>
  <c r="C198" i="28"/>
  <c r="J187" i="28"/>
  <c r="J182" i="28" s="1"/>
  <c r="L214" i="28"/>
  <c r="C214" i="28" s="1"/>
  <c r="L216" i="28"/>
  <c r="O233" i="28"/>
  <c r="O232" i="28" s="1"/>
  <c r="F241" i="28"/>
  <c r="L245" i="28"/>
  <c r="K252" i="28"/>
  <c r="F257" i="28"/>
  <c r="F269" i="28"/>
  <c r="C226" i="28"/>
  <c r="I80" i="28"/>
  <c r="M174" i="28"/>
  <c r="C202" i="28"/>
  <c r="C224" i="28"/>
  <c r="C244" i="28"/>
  <c r="C260" i="28"/>
  <c r="J160" i="28"/>
  <c r="C222" i="28"/>
  <c r="I257" i="28"/>
  <c r="I253" i="28" s="1"/>
  <c r="I252" i="28" s="1"/>
  <c r="H83" i="28"/>
  <c r="D120" i="28"/>
  <c r="I219" i="28"/>
  <c r="M160" i="28"/>
  <c r="E174" i="28"/>
  <c r="I216" i="28"/>
  <c r="C239" i="28"/>
  <c r="O55" i="28"/>
  <c r="I58" i="28"/>
  <c r="E76" i="28"/>
  <c r="J83" i="28"/>
  <c r="O91" i="28"/>
  <c r="C96" i="28"/>
  <c r="L114" i="28"/>
  <c r="J120" i="28"/>
  <c r="C143" i="28"/>
  <c r="C163" i="28"/>
  <c r="C169" i="28"/>
  <c r="F183" i="28"/>
  <c r="M187" i="28"/>
  <c r="M182" i="28" s="1"/>
  <c r="K187" i="28"/>
  <c r="K182" i="28" s="1"/>
  <c r="M212" i="28"/>
  <c r="M211" i="28" s="1"/>
  <c r="G212" i="28"/>
  <c r="G211" i="28" s="1"/>
  <c r="C231" i="28"/>
  <c r="C237" i="28"/>
  <c r="K240" i="28"/>
  <c r="C243" i="28"/>
  <c r="M120" i="28"/>
  <c r="O99" i="28"/>
  <c r="L134" i="28"/>
  <c r="D187" i="28"/>
  <c r="D182" i="28" s="1"/>
  <c r="C146" i="28"/>
  <c r="C74" i="28"/>
  <c r="N275" i="28"/>
  <c r="N274" i="28" s="1"/>
  <c r="I188" i="28"/>
  <c r="I227" i="28"/>
  <c r="I245" i="28"/>
  <c r="I21" i="28"/>
  <c r="I20" i="28" s="1"/>
  <c r="C44" i="28"/>
  <c r="D54" i="28"/>
  <c r="D53" i="28" s="1"/>
  <c r="L58" i="28"/>
  <c r="C62" i="28"/>
  <c r="C73" i="28"/>
  <c r="O85" i="28"/>
  <c r="C105" i="28"/>
  <c r="E120" i="28"/>
  <c r="I121" i="28"/>
  <c r="I126" i="28"/>
  <c r="C135" i="28"/>
  <c r="C140" i="28"/>
  <c r="O171" i="28"/>
  <c r="C186" i="28"/>
  <c r="N187" i="28"/>
  <c r="N182" i="28" s="1"/>
  <c r="C193" i="28"/>
  <c r="C196" i="28"/>
  <c r="H187" i="28"/>
  <c r="H182" i="28" s="1"/>
  <c r="N212" i="28"/>
  <c r="N211" i="28" s="1"/>
  <c r="H212" i="28"/>
  <c r="H211" i="28" s="1"/>
  <c r="C229" i="28"/>
  <c r="C249" i="28"/>
  <c r="C271" i="28"/>
  <c r="E275" i="28"/>
  <c r="E274" i="28" s="1"/>
  <c r="D275" i="28"/>
  <c r="D274" i="28" s="1"/>
  <c r="C256" i="28"/>
  <c r="F21" i="28"/>
  <c r="L21" i="28"/>
  <c r="C23" i="28"/>
  <c r="D161" i="28"/>
  <c r="D160" i="28" s="1"/>
  <c r="C184" i="28"/>
  <c r="D212" i="28"/>
  <c r="D211" i="28" s="1"/>
  <c r="C234" i="28"/>
  <c r="F233" i="28"/>
  <c r="F147" i="28"/>
  <c r="C46" i="28"/>
  <c r="O45" i="28"/>
  <c r="I69" i="28"/>
  <c r="I67" i="28" s="1"/>
  <c r="I134" i="28"/>
  <c r="C141" i="28"/>
  <c r="C172" i="28"/>
  <c r="L171" i="28"/>
  <c r="C206" i="28"/>
  <c r="E212" i="28"/>
  <c r="E211" i="28" s="1"/>
  <c r="F219" i="28"/>
  <c r="C247" i="28"/>
  <c r="C268" i="28"/>
  <c r="L267" i="28"/>
  <c r="L266" i="28" s="1"/>
  <c r="L265" i="28" s="1"/>
  <c r="C38" i="28"/>
  <c r="L36" i="28"/>
  <c r="C36" i="28" s="1"/>
  <c r="F55" i="28"/>
  <c r="O138" i="28"/>
  <c r="L233" i="28"/>
  <c r="L232" i="28" s="1"/>
  <c r="I241" i="28"/>
  <c r="E20" i="28"/>
  <c r="C78" i="28"/>
  <c r="F77" i="28"/>
  <c r="E83" i="28"/>
  <c r="I85" i="28"/>
  <c r="C115" i="28"/>
  <c r="F121" i="28"/>
  <c r="C139" i="28"/>
  <c r="I175" i="28"/>
  <c r="G120" i="28"/>
  <c r="C180" i="28"/>
  <c r="F179" i="28"/>
  <c r="C200" i="28"/>
  <c r="L199" i="28"/>
  <c r="N20" i="28"/>
  <c r="G275" i="28"/>
  <c r="G274" i="28" s="1"/>
  <c r="G20" i="28"/>
  <c r="J26" i="28"/>
  <c r="C42" i="28"/>
  <c r="F41" i="28"/>
  <c r="C41" i="28" s="1"/>
  <c r="C68" i="28"/>
  <c r="D76" i="28"/>
  <c r="F91" i="28"/>
  <c r="C100" i="28"/>
  <c r="F99" i="28"/>
  <c r="L80" i="28"/>
  <c r="G83" i="28"/>
  <c r="I114" i="28"/>
  <c r="L138" i="28"/>
  <c r="L153" i="28"/>
  <c r="L152" i="28" s="1"/>
  <c r="C170" i="28"/>
  <c r="O199" i="28"/>
  <c r="C213" i="28"/>
  <c r="L227" i="28"/>
  <c r="I269" i="28"/>
  <c r="C84" i="28"/>
  <c r="C34" i="28"/>
  <c r="L33" i="28"/>
  <c r="C33" i="28" s="1"/>
  <c r="H275" i="28"/>
  <c r="H274" i="28" s="1"/>
  <c r="H20" i="28"/>
  <c r="N76" i="28"/>
  <c r="L85" i="28"/>
  <c r="C61" i="28"/>
  <c r="C66" i="28"/>
  <c r="F69" i="28"/>
  <c r="L77" i="28"/>
  <c r="C89" i="28"/>
  <c r="M275" i="28"/>
  <c r="M274" i="28" s="1"/>
  <c r="M20" i="28"/>
  <c r="C97" i="28"/>
  <c r="L99" i="28"/>
  <c r="C103" i="28"/>
  <c r="C125" i="28"/>
  <c r="C128" i="28"/>
  <c r="O153" i="28"/>
  <c r="O152" i="28" s="1"/>
  <c r="C177" i="28"/>
  <c r="I183" i="28"/>
  <c r="C190" i="28"/>
  <c r="F188" i="28"/>
  <c r="C238" i="28"/>
  <c r="C254" i="28"/>
  <c r="F58" i="28"/>
  <c r="F126" i="28"/>
  <c r="F166" i="28"/>
  <c r="F266" i="28"/>
  <c r="C220" i="28"/>
  <c r="C242" i="28"/>
  <c r="C258" i="28"/>
  <c r="C270" i="28"/>
  <c r="F162" i="28"/>
  <c r="F250" i="28"/>
  <c r="C250" i="28" s="1"/>
  <c r="F138" i="28"/>
  <c r="O240" i="28" l="1"/>
  <c r="O20" i="28"/>
  <c r="M181" i="28"/>
  <c r="J211" i="28"/>
  <c r="J181" i="28" s="1"/>
  <c r="M75" i="28"/>
  <c r="M52" i="28" s="1"/>
  <c r="L161" i="28"/>
  <c r="L160" i="28" s="1"/>
  <c r="C245" i="28"/>
  <c r="I187" i="28"/>
  <c r="I182" i="28" s="1"/>
  <c r="O275" i="28"/>
  <c r="O187" i="28"/>
  <c r="O182" i="28" s="1"/>
  <c r="L187" i="28"/>
  <c r="L182" i="28" s="1"/>
  <c r="K211" i="28"/>
  <c r="K181" i="28" s="1"/>
  <c r="E75" i="28"/>
  <c r="E52" i="28" s="1"/>
  <c r="C114" i="28"/>
  <c r="G181" i="28"/>
  <c r="C171" i="28"/>
  <c r="I76" i="28"/>
  <c r="I54" i="28"/>
  <c r="I53" i="28" s="1"/>
  <c r="I161" i="28"/>
  <c r="I160" i="28" s="1"/>
  <c r="F275" i="28"/>
  <c r="F274" i="28" s="1"/>
  <c r="O274" i="28"/>
  <c r="C216" i="28"/>
  <c r="C108" i="28"/>
  <c r="L120" i="28"/>
  <c r="O120" i="28"/>
  <c r="L54" i="28"/>
  <c r="L53" i="28" s="1"/>
  <c r="O76" i="28"/>
  <c r="C199" i="28"/>
  <c r="J75" i="28"/>
  <c r="J52" i="28" s="1"/>
  <c r="K75" i="28"/>
  <c r="K52" i="28" s="1"/>
  <c r="O212" i="28"/>
  <c r="O211" i="28" s="1"/>
  <c r="C131" i="28"/>
  <c r="C126" i="28"/>
  <c r="O54" i="28"/>
  <c r="O53" i="28" s="1"/>
  <c r="H75" i="28"/>
  <c r="H52" i="28" s="1"/>
  <c r="L275" i="28"/>
  <c r="L274" i="28" s="1"/>
  <c r="C257" i="28"/>
  <c r="C276" i="28"/>
  <c r="O83" i="28"/>
  <c r="C134" i="28"/>
  <c r="C80" i="28"/>
  <c r="L240" i="28"/>
  <c r="I275" i="28"/>
  <c r="I274" i="28" s="1"/>
  <c r="C227" i="28"/>
  <c r="C21" i="28"/>
  <c r="F240" i="28"/>
  <c r="C147" i="28"/>
  <c r="I212" i="28"/>
  <c r="O161" i="28"/>
  <c r="O160" i="28" s="1"/>
  <c r="N181" i="28"/>
  <c r="N75" i="28"/>
  <c r="N52" i="28" s="1"/>
  <c r="C166" i="28"/>
  <c r="C58" i="28"/>
  <c r="C269" i="28"/>
  <c r="L212" i="28"/>
  <c r="F253" i="28"/>
  <c r="C85" i="28"/>
  <c r="G75" i="28"/>
  <c r="G52" i="28" s="1"/>
  <c r="C91" i="28"/>
  <c r="C219" i="28"/>
  <c r="C153" i="28"/>
  <c r="C138" i="28"/>
  <c r="C99" i="28"/>
  <c r="C267" i="28"/>
  <c r="D75" i="28"/>
  <c r="D52" i="28" s="1"/>
  <c r="H181" i="28"/>
  <c r="D272" i="28"/>
  <c r="E272" i="28"/>
  <c r="C233" i="28"/>
  <c r="F232" i="28"/>
  <c r="C232" i="28" s="1"/>
  <c r="C121" i="28"/>
  <c r="F120" i="28"/>
  <c r="F187" i="28"/>
  <c r="C188" i="28"/>
  <c r="L26" i="28"/>
  <c r="D181" i="28"/>
  <c r="C152" i="28"/>
  <c r="I240" i="28"/>
  <c r="C241" i="28"/>
  <c r="E181" i="28"/>
  <c r="L83" i="28"/>
  <c r="I120" i="28"/>
  <c r="C69" i="28"/>
  <c r="F67" i="28"/>
  <c r="C67" i="28" s="1"/>
  <c r="F212" i="28"/>
  <c r="C77" i="28"/>
  <c r="F76" i="28"/>
  <c r="F20" i="28"/>
  <c r="C179" i="28"/>
  <c r="F178" i="28"/>
  <c r="F265" i="28"/>
  <c r="C266" i="28"/>
  <c r="C45" i="28"/>
  <c r="I83" i="28"/>
  <c r="M272" i="28"/>
  <c r="C183" i="28"/>
  <c r="F83" i="28"/>
  <c r="C55" i="28"/>
  <c r="F54" i="28"/>
  <c r="C162" i="28"/>
  <c r="F161" i="28"/>
  <c r="L76" i="28"/>
  <c r="J20" i="28"/>
  <c r="I174" i="28"/>
  <c r="C175" i="28"/>
  <c r="M51" i="28" l="1"/>
  <c r="H51" i="28"/>
  <c r="H50" i="28" s="1"/>
  <c r="K51" i="28"/>
  <c r="K50" i="28" s="1"/>
  <c r="K272" i="28"/>
  <c r="J272" i="28"/>
  <c r="G51" i="28"/>
  <c r="G273" i="28" s="1"/>
  <c r="C274" i="28"/>
  <c r="J51" i="28"/>
  <c r="J50" i="28" s="1"/>
  <c r="C275" i="28"/>
  <c r="C240" i="28"/>
  <c r="G272" i="28"/>
  <c r="O75" i="28"/>
  <c r="O272" i="28" s="1"/>
  <c r="H272" i="28"/>
  <c r="L211" i="28"/>
  <c r="L181" i="28" s="1"/>
  <c r="K273" i="28"/>
  <c r="L75" i="28"/>
  <c r="E51" i="28"/>
  <c r="E50" i="28" s="1"/>
  <c r="N51" i="28"/>
  <c r="N50" i="28" s="1"/>
  <c r="C83" i="28"/>
  <c r="O181" i="28"/>
  <c r="D51" i="28"/>
  <c r="D273" i="28" s="1"/>
  <c r="N272" i="28"/>
  <c r="C253" i="28"/>
  <c r="F252" i="28"/>
  <c r="C252" i="28" s="1"/>
  <c r="M50" i="28"/>
  <c r="M273" i="28"/>
  <c r="C26" i="28"/>
  <c r="L20" i="28"/>
  <c r="C20" i="28" s="1"/>
  <c r="C212" i="28"/>
  <c r="F211" i="28"/>
  <c r="C161" i="28"/>
  <c r="F160" i="28"/>
  <c r="C160" i="28" s="1"/>
  <c r="I211" i="28"/>
  <c r="I181" i="28" s="1"/>
  <c r="C187" i="28"/>
  <c r="F182" i="28"/>
  <c r="C120" i="28"/>
  <c r="C178" i="28"/>
  <c r="F174" i="28"/>
  <c r="C174" i="28" s="1"/>
  <c r="C54" i="28"/>
  <c r="F53" i="28"/>
  <c r="I75" i="28"/>
  <c r="I52" i="28" s="1"/>
  <c r="F75" i="28"/>
  <c r="C76" i="28"/>
  <c r="C265" i="28"/>
  <c r="H273" i="28" l="1"/>
  <c r="L272" i="28"/>
  <c r="G50" i="28"/>
  <c r="O52" i="28"/>
  <c r="O51" i="28" s="1"/>
  <c r="O50" i="28" s="1"/>
  <c r="J273" i="28"/>
  <c r="I51" i="28"/>
  <c r="I273" i="28" s="1"/>
  <c r="L52" i="28"/>
  <c r="L51" i="28" s="1"/>
  <c r="E273" i="28"/>
  <c r="N273" i="28"/>
  <c r="C75" i="28"/>
  <c r="D50" i="28"/>
  <c r="C182" i="28"/>
  <c r="F181" i="28"/>
  <c r="C181" i="28" s="1"/>
  <c r="C211" i="28"/>
  <c r="C53" i="28"/>
  <c r="F52" i="28"/>
  <c r="I272" i="28"/>
  <c r="F272" i="28"/>
  <c r="C272" i="28" s="1"/>
  <c r="I50" i="28" l="1"/>
  <c r="O273" i="28"/>
  <c r="L50" i="28"/>
  <c r="L273" i="28"/>
  <c r="C52" i="28"/>
  <c r="F51" i="28"/>
  <c r="C51" i="28" l="1"/>
  <c r="F50" i="28"/>
  <c r="C50" i="28" s="1"/>
  <c r="F273" i="28"/>
  <c r="C273" i="28" s="1"/>
  <c r="J54" i="25" l="1"/>
  <c r="I54" i="25"/>
  <c r="J53" i="25"/>
  <c r="I53" i="25"/>
  <c r="J52" i="25"/>
  <c r="I52" i="25"/>
  <c r="J51" i="25"/>
  <c r="I51" i="25"/>
  <c r="J50" i="25"/>
  <c r="I50" i="25"/>
  <c r="J49" i="25"/>
  <c r="I49" i="25"/>
  <c r="J48" i="25"/>
  <c r="I48" i="25"/>
  <c r="H47" i="25"/>
  <c r="G47" i="25"/>
  <c r="F47" i="25"/>
  <c r="E47" i="25"/>
  <c r="J39" i="25"/>
  <c r="E39" i="25"/>
  <c r="E31" i="25" s="1"/>
  <c r="J38" i="25"/>
  <c r="I38" i="25"/>
  <c r="J37" i="25"/>
  <c r="I37" i="25"/>
  <c r="J36" i="25"/>
  <c r="I36" i="25"/>
  <c r="J35" i="25"/>
  <c r="I35" i="25"/>
  <c r="J34" i="25"/>
  <c r="I34" i="25"/>
  <c r="J33" i="25"/>
  <c r="I33" i="25"/>
  <c r="J32" i="25"/>
  <c r="I32" i="25"/>
  <c r="H31" i="25"/>
  <c r="G31" i="25"/>
  <c r="F31" i="25"/>
  <c r="J24" i="25"/>
  <c r="I24" i="25"/>
  <c r="J23" i="25"/>
  <c r="I23" i="25"/>
  <c r="J22" i="25"/>
  <c r="I22" i="25"/>
  <c r="J21" i="25"/>
  <c r="I21" i="25"/>
  <c r="J20" i="25"/>
  <c r="E20" i="25"/>
  <c r="E13" i="25" s="1"/>
  <c r="J19" i="25"/>
  <c r="I19" i="25"/>
  <c r="J18" i="25"/>
  <c r="I18" i="25"/>
  <c r="J17" i="25"/>
  <c r="I17" i="25"/>
  <c r="J16" i="25"/>
  <c r="I16" i="25"/>
  <c r="J15" i="25"/>
  <c r="I15" i="25"/>
  <c r="J14" i="25"/>
  <c r="I14" i="25"/>
  <c r="H13" i="25"/>
  <c r="G13" i="25"/>
  <c r="F13" i="25"/>
  <c r="I47" i="25" l="1"/>
  <c r="J47" i="25"/>
  <c r="J13" i="25"/>
  <c r="J31" i="25"/>
  <c r="I20" i="25"/>
  <c r="I13" i="25" s="1"/>
  <c r="I39" i="25"/>
  <c r="I31" i="25" s="1"/>
  <c r="O284" i="24" l="1"/>
  <c r="L284" i="24"/>
  <c r="I284" i="24"/>
  <c r="F284" i="24"/>
  <c r="C284" i="24" s="1"/>
  <c r="O283" i="24"/>
  <c r="L283" i="24"/>
  <c r="I283" i="24"/>
  <c r="F283" i="24"/>
  <c r="O282" i="24"/>
  <c r="L282" i="24"/>
  <c r="I282" i="24"/>
  <c r="F282" i="24"/>
  <c r="C282" i="24" s="1"/>
  <c r="O281" i="24"/>
  <c r="L281" i="24"/>
  <c r="I281" i="24"/>
  <c r="F281" i="24"/>
  <c r="C281" i="24" s="1"/>
  <c r="O280" i="24"/>
  <c r="L280" i="24"/>
  <c r="I280" i="24"/>
  <c r="F280" i="24"/>
  <c r="O279" i="24"/>
  <c r="L279" i="24"/>
  <c r="I279" i="24"/>
  <c r="F279" i="24"/>
  <c r="O278" i="24"/>
  <c r="L278" i="24"/>
  <c r="I278" i="24"/>
  <c r="F278" i="24"/>
  <c r="O277" i="24"/>
  <c r="L277" i="24"/>
  <c r="I277" i="24"/>
  <c r="F277" i="24"/>
  <c r="C277" i="24" s="1"/>
  <c r="N276" i="24"/>
  <c r="M276" i="24"/>
  <c r="K276" i="24"/>
  <c r="J276" i="24"/>
  <c r="H276" i="24"/>
  <c r="G276" i="24"/>
  <c r="E276" i="24"/>
  <c r="D276" i="24"/>
  <c r="O271" i="24"/>
  <c r="L271" i="24"/>
  <c r="I271" i="24"/>
  <c r="F271" i="24"/>
  <c r="O270" i="24"/>
  <c r="L270" i="24"/>
  <c r="L269" i="24" s="1"/>
  <c r="I270" i="24"/>
  <c r="I269" i="24" s="1"/>
  <c r="F270" i="24"/>
  <c r="F269" i="24" s="1"/>
  <c r="N269" i="24"/>
  <c r="M269" i="24"/>
  <c r="K269" i="24"/>
  <c r="J269" i="24"/>
  <c r="H269" i="24"/>
  <c r="G269" i="24"/>
  <c r="E269" i="24"/>
  <c r="D269" i="24"/>
  <c r="O268" i="24"/>
  <c r="L268" i="24"/>
  <c r="L267" i="24" s="1"/>
  <c r="L266" i="24" s="1"/>
  <c r="L265" i="24" s="1"/>
  <c r="I268" i="24"/>
  <c r="I267" i="24" s="1"/>
  <c r="I266" i="24" s="1"/>
  <c r="I265" i="24" s="1"/>
  <c r="F268" i="24"/>
  <c r="F267" i="24" s="1"/>
  <c r="F266" i="24" s="1"/>
  <c r="N267" i="24"/>
  <c r="N266" i="24" s="1"/>
  <c r="N265" i="24" s="1"/>
  <c r="M267" i="24"/>
  <c r="M266" i="24" s="1"/>
  <c r="M265" i="24" s="1"/>
  <c r="K267" i="24"/>
  <c r="K266" i="24" s="1"/>
  <c r="K265" i="24" s="1"/>
  <c r="J267" i="24"/>
  <c r="J266" i="24" s="1"/>
  <c r="J265" i="24" s="1"/>
  <c r="H267" i="24"/>
  <c r="H266" i="24" s="1"/>
  <c r="H265" i="24" s="1"/>
  <c r="G267" i="24"/>
  <c r="G266" i="24" s="1"/>
  <c r="G265" i="24" s="1"/>
  <c r="E267" i="24"/>
  <c r="E266" i="24" s="1"/>
  <c r="E265" i="24" s="1"/>
  <c r="D267" i="24"/>
  <c r="D266" i="24" s="1"/>
  <c r="D265" i="24" s="1"/>
  <c r="O264" i="24"/>
  <c r="O263" i="24" s="1"/>
  <c r="L264" i="24"/>
  <c r="L263" i="24" s="1"/>
  <c r="I264" i="24"/>
  <c r="I263" i="24" s="1"/>
  <c r="F264" i="24"/>
  <c r="N263" i="24"/>
  <c r="M263" i="24"/>
  <c r="K263" i="24"/>
  <c r="J263" i="24"/>
  <c r="H263" i="24"/>
  <c r="G263" i="24"/>
  <c r="E263" i="24"/>
  <c r="D263" i="24"/>
  <c r="O262" i="24"/>
  <c r="L262" i="24"/>
  <c r="I262" i="24"/>
  <c r="F262" i="24"/>
  <c r="O261" i="24"/>
  <c r="L261" i="24"/>
  <c r="I261" i="24"/>
  <c r="F261" i="24"/>
  <c r="O260" i="24"/>
  <c r="L260" i="24"/>
  <c r="I260" i="24"/>
  <c r="F260" i="24"/>
  <c r="O259" i="24"/>
  <c r="L259" i="24"/>
  <c r="I259" i="24"/>
  <c r="F259" i="24"/>
  <c r="O258" i="24"/>
  <c r="L258" i="24"/>
  <c r="I258" i="24"/>
  <c r="F258" i="24"/>
  <c r="N257" i="24"/>
  <c r="N253" i="24" s="1"/>
  <c r="M257" i="24"/>
  <c r="M253" i="24" s="1"/>
  <c r="M252" i="24" s="1"/>
  <c r="K257" i="24"/>
  <c r="K253" i="24" s="1"/>
  <c r="K252" i="24" s="1"/>
  <c r="J257" i="24"/>
  <c r="J253" i="24" s="1"/>
  <c r="H257" i="24"/>
  <c r="H253" i="24" s="1"/>
  <c r="G257" i="24"/>
  <c r="G253" i="24" s="1"/>
  <c r="E257" i="24"/>
  <c r="E253" i="24" s="1"/>
  <c r="D257" i="24"/>
  <c r="D253" i="24" s="1"/>
  <c r="O256" i="24"/>
  <c r="L256" i="24"/>
  <c r="I256" i="24"/>
  <c r="F256" i="24"/>
  <c r="O255" i="24"/>
  <c r="L255" i="24"/>
  <c r="I255" i="24"/>
  <c r="F255" i="24"/>
  <c r="O254" i="24"/>
  <c r="L254" i="24"/>
  <c r="I254" i="24"/>
  <c r="F254" i="24"/>
  <c r="O251" i="24"/>
  <c r="O250" i="24" s="1"/>
  <c r="L251" i="24"/>
  <c r="L250" i="24" s="1"/>
  <c r="I251" i="24"/>
  <c r="F251" i="24"/>
  <c r="F250" i="24" s="1"/>
  <c r="N250" i="24"/>
  <c r="M250" i="24"/>
  <c r="K250" i="24"/>
  <c r="J250" i="24"/>
  <c r="H250" i="24"/>
  <c r="G250" i="24"/>
  <c r="E250" i="24"/>
  <c r="D250" i="24"/>
  <c r="O249" i="24"/>
  <c r="L249" i="24"/>
  <c r="I249" i="24"/>
  <c r="F249" i="24"/>
  <c r="O248" i="24"/>
  <c r="L248" i="24"/>
  <c r="I248" i="24"/>
  <c r="F248" i="24"/>
  <c r="O247" i="24"/>
  <c r="L247" i="24"/>
  <c r="I247" i="24"/>
  <c r="F247" i="24"/>
  <c r="O246" i="24"/>
  <c r="L246" i="24"/>
  <c r="I246" i="24"/>
  <c r="F246" i="24"/>
  <c r="F245" i="24" s="1"/>
  <c r="N245" i="24"/>
  <c r="M245" i="24"/>
  <c r="K245" i="24"/>
  <c r="J245" i="24"/>
  <c r="H245" i="24"/>
  <c r="G245" i="24"/>
  <c r="E245" i="24"/>
  <c r="D245" i="24"/>
  <c r="O244" i="24"/>
  <c r="L244" i="24"/>
  <c r="I244" i="24"/>
  <c r="F244" i="24"/>
  <c r="O243" i="24"/>
  <c r="L243" i="24"/>
  <c r="I243" i="24"/>
  <c r="F243" i="24"/>
  <c r="O242" i="24"/>
  <c r="L242" i="24"/>
  <c r="I242" i="24"/>
  <c r="I241" i="24" s="1"/>
  <c r="F242" i="24"/>
  <c r="N241" i="24"/>
  <c r="N240" i="24" s="1"/>
  <c r="M241" i="24"/>
  <c r="K241" i="24"/>
  <c r="K240" i="24" s="1"/>
  <c r="J241" i="24"/>
  <c r="J240" i="24" s="1"/>
  <c r="H241" i="24"/>
  <c r="H240" i="24" s="1"/>
  <c r="G241" i="24"/>
  <c r="G240" i="24" s="1"/>
  <c r="E241" i="24"/>
  <c r="D241" i="24"/>
  <c r="O239" i="24"/>
  <c r="L239" i="24"/>
  <c r="I239" i="24"/>
  <c r="F239" i="24"/>
  <c r="O238" i="24"/>
  <c r="L238" i="24"/>
  <c r="I238" i="24"/>
  <c r="F238" i="24"/>
  <c r="O237" i="24"/>
  <c r="L237" i="24"/>
  <c r="I237" i="24"/>
  <c r="F237" i="24"/>
  <c r="O236" i="24"/>
  <c r="L236" i="24"/>
  <c r="I236" i="24"/>
  <c r="F236" i="24"/>
  <c r="O235" i="24"/>
  <c r="L235" i="24"/>
  <c r="I235" i="24"/>
  <c r="F235" i="24"/>
  <c r="O234" i="24"/>
  <c r="L234" i="24"/>
  <c r="I234" i="24"/>
  <c r="F234" i="24"/>
  <c r="N233" i="24"/>
  <c r="N232" i="24" s="1"/>
  <c r="M233" i="24"/>
  <c r="M232" i="24" s="1"/>
  <c r="K233" i="24"/>
  <c r="K232" i="24" s="1"/>
  <c r="J233" i="24"/>
  <c r="J232" i="24" s="1"/>
  <c r="H233" i="24"/>
  <c r="H232" i="24" s="1"/>
  <c r="G233" i="24"/>
  <c r="G232" i="24" s="1"/>
  <c r="E233" i="24"/>
  <c r="E232" i="24" s="1"/>
  <c r="D233" i="24"/>
  <c r="D232" i="24" s="1"/>
  <c r="O231" i="24"/>
  <c r="L231" i="24"/>
  <c r="I231" i="24"/>
  <c r="F231" i="24"/>
  <c r="O230" i="24"/>
  <c r="L230" i="24"/>
  <c r="I230" i="24"/>
  <c r="F230" i="24"/>
  <c r="O229" i="24"/>
  <c r="L229" i="24"/>
  <c r="I229" i="24"/>
  <c r="F229" i="24"/>
  <c r="O228" i="24"/>
  <c r="L228" i="24"/>
  <c r="I228" i="24"/>
  <c r="F228" i="24"/>
  <c r="N227" i="24"/>
  <c r="M227" i="24"/>
  <c r="K227" i="24"/>
  <c r="J227" i="24"/>
  <c r="H227" i="24"/>
  <c r="G227" i="24"/>
  <c r="E227" i="24"/>
  <c r="D227" i="24"/>
  <c r="O226" i="24"/>
  <c r="L226" i="24"/>
  <c r="I226" i="24"/>
  <c r="F226" i="24"/>
  <c r="O225" i="24"/>
  <c r="L225" i="24"/>
  <c r="I225" i="24"/>
  <c r="F225" i="24"/>
  <c r="O224" i="24"/>
  <c r="L224" i="24"/>
  <c r="I224" i="24"/>
  <c r="F224" i="24"/>
  <c r="O223" i="24"/>
  <c r="L223" i="24"/>
  <c r="I223" i="24"/>
  <c r="F223" i="24"/>
  <c r="O222" i="24"/>
  <c r="L222" i="24"/>
  <c r="I222" i="24"/>
  <c r="F222" i="24"/>
  <c r="O221" i="24"/>
  <c r="L221" i="24"/>
  <c r="I221" i="24"/>
  <c r="F221" i="24"/>
  <c r="O220" i="24"/>
  <c r="L220" i="24"/>
  <c r="I220" i="24"/>
  <c r="F220" i="24"/>
  <c r="N219" i="24"/>
  <c r="M219" i="24"/>
  <c r="K219" i="24"/>
  <c r="J219" i="24"/>
  <c r="H219" i="24"/>
  <c r="G219" i="24"/>
  <c r="E219" i="24"/>
  <c r="D219" i="24"/>
  <c r="O218" i="24"/>
  <c r="L218" i="24"/>
  <c r="I218" i="24"/>
  <c r="F218" i="24"/>
  <c r="O217" i="24"/>
  <c r="L217" i="24"/>
  <c r="I217" i="24"/>
  <c r="I216" i="24" s="1"/>
  <c r="F217" i="24"/>
  <c r="F216" i="24" s="1"/>
  <c r="N216" i="24"/>
  <c r="M216" i="24"/>
  <c r="K216" i="24"/>
  <c r="J216" i="24"/>
  <c r="H216" i="24"/>
  <c r="G216" i="24"/>
  <c r="E216" i="24"/>
  <c r="D216" i="24"/>
  <c r="O215" i="24"/>
  <c r="O214" i="24" s="1"/>
  <c r="L215" i="24"/>
  <c r="I215" i="24"/>
  <c r="I214" i="24" s="1"/>
  <c r="F215" i="24"/>
  <c r="F214" i="24" s="1"/>
  <c r="N214" i="24"/>
  <c r="M214" i="24"/>
  <c r="K214" i="24"/>
  <c r="J214" i="24"/>
  <c r="H214" i="24"/>
  <c r="G214" i="24"/>
  <c r="E214" i="24"/>
  <c r="D214" i="24"/>
  <c r="O213" i="24"/>
  <c r="L213" i="24"/>
  <c r="I213" i="24"/>
  <c r="F213" i="24"/>
  <c r="O210" i="24"/>
  <c r="L210" i="24"/>
  <c r="I210" i="24"/>
  <c r="F210" i="24"/>
  <c r="O209" i="24"/>
  <c r="O208" i="24" s="1"/>
  <c r="L209" i="24"/>
  <c r="L208" i="24" s="1"/>
  <c r="I209" i="24"/>
  <c r="I208" i="24" s="1"/>
  <c r="F209" i="24"/>
  <c r="F208" i="24" s="1"/>
  <c r="N208" i="24"/>
  <c r="M208" i="24"/>
  <c r="K208" i="24"/>
  <c r="J208" i="24"/>
  <c r="H208" i="24"/>
  <c r="G208" i="24"/>
  <c r="E208" i="24"/>
  <c r="D208" i="24"/>
  <c r="O207" i="24"/>
  <c r="L207" i="24"/>
  <c r="I207" i="24"/>
  <c r="F207" i="24"/>
  <c r="O206" i="24"/>
  <c r="L206" i="24"/>
  <c r="I206" i="24"/>
  <c r="F206" i="24"/>
  <c r="O205" i="24"/>
  <c r="L205" i="24"/>
  <c r="I205" i="24"/>
  <c r="F205" i="24"/>
  <c r="O204" i="24"/>
  <c r="L204" i="24"/>
  <c r="I204" i="24"/>
  <c r="F204" i="24"/>
  <c r="O203" i="24"/>
  <c r="L203" i="24"/>
  <c r="I203" i="24"/>
  <c r="F203" i="24"/>
  <c r="O202" i="24"/>
  <c r="L202" i="24"/>
  <c r="I202" i="24"/>
  <c r="F202" i="24"/>
  <c r="O201" i="24"/>
  <c r="L201" i="24"/>
  <c r="I201" i="24"/>
  <c r="F201" i="24"/>
  <c r="O200" i="24"/>
  <c r="L200" i="24"/>
  <c r="I200" i="24"/>
  <c r="F200" i="24"/>
  <c r="N199" i="24"/>
  <c r="M199" i="24"/>
  <c r="K199" i="24"/>
  <c r="J199" i="24"/>
  <c r="H199" i="24"/>
  <c r="G199" i="24"/>
  <c r="E199" i="24"/>
  <c r="D199" i="24"/>
  <c r="O198" i="24"/>
  <c r="L198" i="24"/>
  <c r="I198" i="24"/>
  <c r="F198" i="24"/>
  <c r="O197" i="24"/>
  <c r="L197" i="24"/>
  <c r="I197" i="24"/>
  <c r="F197" i="24"/>
  <c r="O196" i="24"/>
  <c r="L196" i="24"/>
  <c r="I196" i="24"/>
  <c r="F196" i="24"/>
  <c r="O195" i="24"/>
  <c r="L195" i="24"/>
  <c r="I195" i="24"/>
  <c r="F195" i="24"/>
  <c r="O194" i="24"/>
  <c r="L194" i="24"/>
  <c r="I194" i="24"/>
  <c r="F194" i="24"/>
  <c r="O193" i="24"/>
  <c r="L193" i="24"/>
  <c r="I193" i="24"/>
  <c r="F193" i="24"/>
  <c r="O192" i="24"/>
  <c r="L192" i="24"/>
  <c r="I192" i="24"/>
  <c r="F192" i="24"/>
  <c r="O191" i="24"/>
  <c r="L191" i="24"/>
  <c r="I191" i="24"/>
  <c r="F191" i="24"/>
  <c r="O190" i="24"/>
  <c r="L190" i="24"/>
  <c r="I190" i="24"/>
  <c r="F190" i="24"/>
  <c r="O189" i="24"/>
  <c r="L189" i="24"/>
  <c r="I189" i="24"/>
  <c r="F189" i="24"/>
  <c r="N188" i="24"/>
  <c r="M188" i="24"/>
  <c r="K188" i="24"/>
  <c r="J188" i="24"/>
  <c r="H188" i="24"/>
  <c r="G188" i="24"/>
  <c r="E188" i="24"/>
  <c r="D188" i="24"/>
  <c r="O186" i="24"/>
  <c r="L186" i="24"/>
  <c r="I186" i="24"/>
  <c r="F186" i="24"/>
  <c r="O185" i="24"/>
  <c r="L185" i="24"/>
  <c r="I185" i="24"/>
  <c r="F185" i="24"/>
  <c r="O184" i="24"/>
  <c r="L184" i="24"/>
  <c r="I184" i="24"/>
  <c r="F184" i="24"/>
  <c r="N183" i="24"/>
  <c r="M183" i="24"/>
  <c r="K183" i="24"/>
  <c r="J183" i="24"/>
  <c r="H183" i="24"/>
  <c r="G183" i="24"/>
  <c r="E183" i="24"/>
  <c r="D183" i="24"/>
  <c r="O180" i="24"/>
  <c r="O179" i="24" s="1"/>
  <c r="O178" i="24" s="1"/>
  <c r="L180" i="24"/>
  <c r="L179" i="24" s="1"/>
  <c r="L178" i="24" s="1"/>
  <c r="I180" i="24"/>
  <c r="I179" i="24" s="1"/>
  <c r="I178" i="24" s="1"/>
  <c r="F180" i="24"/>
  <c r="N179" i="24"/>
  <c r="N178" i="24" s="1"/>
  <c r="M179" i="24"/>
  <c r="M178" i="24" s="1"/>
  <c r="K179" i="24"/>
  <c r="K178" i="24" s="1"/>
  <c r="J179" i="24"/>
  <c r="J178" i="24" s="1"/>
  <c r="H179" i="24"/>
  <c r="H178" i="24" s="1"/>
  <c r="G179" i="24"/>
  <c r="G178" i="24" s="1"/>
  <c r="E179" i="24"/>
  <c r="E178" i="24" s="1"/>
  <c r="D179" i="24"/>
  <c r="D178" i="24"/>
  <c r="O177" i="24"/>
  <c r="L177" i="24"/>
  <c r="I177" i="24"/>
  <c r="F177" i="24"/>
  <c r="O176" i="24"/>
  <c r="L176" i="24"/>
  <c r="I176" i="24"/>
  <c r="F176" i="24"/>
  <c r="F175" i="24" s="1"/>
  <c r="N175" i="24"/>
  <c r="M175" i="24"/>
  <c r="K175" i="24"/>
  <c r="J175" i="24"/>
  <c r="H175" i="24"/>
  <c r="G175" i="24"/>
  <c r="E175" i="24"/>
  <c r="D175" i="24"/>
  <c r="O173" i="24"/>
  <c r="L173" i="24"/>
  <c r="I173" i="24"/>
  <c r="F173" i="24"/>
  <c r="O172" i="24"/>
  <c r="L172" i="24"/>
  <c r="I172" i="24"/>
  <c r="F172" i="24"/>
  <c r="N171" i="24"/>
  <c r="M171" i="24"/>
  <c r="K171" i="24"/>
  <c r="J171" i="24"/>
  <c r="H171" i="24"/>
  <c r="G171" i="24"/>
  <c r="E171" i="24"/>
  <c r="D171" i="24"/>
  <c r="O170" i="24"/>
  <c r="L170" i="24"/>
  <c r="I170" i="24"/>
  <c r="F170" i="24"/>
  <c r="O169" i="24"/>
  <c r="L169" i="24"/>
  <c r="I169" i="24"/>
  <c r="F169" i="24"/>
  <c r="O168" i="24"/>
  <c r="L168" i="24"/>
  <c r="I168" i="24"/>
  <c r="F168" i="24"/>
  <c r="O167" i="24"/>
  <c r="L167" i="24"/>
  <c r="I167" i="24"/>
  <c r="F167" i="24"/>
  <c r="N166" i="24"/>
  <c r="M166" i="24"/>
  <c r="K166" i="24"/>
  <c r="J166" i="24"/>
  <c r="H166" i="24"/>
  <c r="G166" i="24"/>
  <c r="E166" i="24"/>
  <c r="D166" i="24"/>
  <c r="O165" i="24"/>
  <c r="L165" i="24"/>
  <c r="I165" i="24"/>
  <c r="F165" i="24"/>
  <c r="O164" i="24"/>
  <c r="L164" i="24"/>
  <c r="I164" i="24"/>
  <c r="F164" i="24"/>
  <c r="O163" i="24"/>
  <c r="L163" i="24"/>
  <c r="L162" i="24" s="1"/>
  <c r="I163" i="24"/>
  <c r="F163" i="24"/>
  <c r="N162" i="24"/>
  <c r="N161" i="24" s="1"/>
  <c r="N160" i="24" s="1"/>
  <c r="M162" i="24"/>
  <c r="K162" i="24"/>
  <c r="K161" i="24" s="1"/>
  <c r="J162" i="24"/>
  <c r="J161" i="24" s="1"/>
  <c r="H162" i="24"/>
  <c r="G162" i="24"/>
  <c r="E162" i="24"/>
  <c r="E161" i="24" s="1"/>
  <c r="D162" i="24"/>
  <c r="D161" i="24" s="1"/>
  <c r="O159" i="24"/>
  <c r="L159" i="24"/>
  <c r="I159" i="24"/>
  <c r="F159" i="24"/>
  <c r="O158" i="24"/>
  <c r="L158" i="24"/>
  <c r="I158" i="24"/>
  <c r="F158" i="24"/>
  <c r="O157" i="24"/>
  <c r="L157" i="24"/>
  <c r="I157" i="24"/>
  <c r="F157" i="24"/>
  <c r="O156" i="24"/>
  <c r="L156" i="24"/>
  <c r="I156" i="24"/>
  <c r="F156" i="24"/>
  <c r="O155" i="24"/>
  <c r="L155" i="24"/>
  <c r="I155" i="24"/>
  <c r="F155" i="24"/>
  <c r="O154" i="24"/>
  <c r="L154" i="24"/>
  <c r="I154" i="24"/>
  <c r="F154" i="24"/>
  <c r="N153" i="24"/>
  <c r="N152" i="24" s="1"/>
  <c r="M153" i="24"/>
  <c r="M152" i="24" s="1"/>
  <c r="K153" i="24"/>
  <c r="K152" i="24" s="1"/>
  <c r="J153" i="24"/>
  <c r="J152" i="24" s="1"/>
  <c r="H153" i="24"/>
  <c r="H152" i="24" s="1"/>
  <c r="G153" i="24"/>
  <c r="G152" i="24" s="1"/>
  <c r="E153" i="24"/>
  <c r="E152" i="24" s="1"/>
  <c r="D153" i="24"/>
  <c r="D152" i="24" s="1"/>
  <c r="O151" i="24"/>
  <c r="L151" i="24"/>
  <c r="I151" i="24"/>
  <c r="F151" i="24"/>
  <c r="O150" i="24"/>
  <c r="L150" i="24"/>
  <c r="I150" i="24"/>
  <c r="F150" i="24"/>
  <c r="O149" i="24"/>
  <c r="L149" i="24"/>
  <c r="I149" i="24"/>
  <c r="F149" i="24"/>
  <c r="O148" i="24"/>
  <c r="L148" i="24"/>
  <c r="L147" i="24" s="1"/>
  <c r="I148" i="24"/>
  <c r="F148" i="24"/>
  <c r="N147" i="24"/>
  <c r="M147" i="24"/>
  <c r="K147" i="24"/>
  <c r="J147" i="24"/>
  <c r="H147" i="24"/>
  <c r="G147" i="24"/>
  <c r="E147" i="24"/>
  <c r="D147" i="24"/>
  <c r="O146" i="24"/>
  <c r="L146" i="24"/>
  <c r="I146" i="24"/>
  <c r="F146" i="24"/>
  <c r="O145" i="24"/>
  <c r="L145" i="24"/>
  <c r="I145" i="24"/>
  <c r="F145" i="24"/>
  <c r="O144" i="24"/>
  <c r="L144" i="24"/>
  <c r="I144" i="24"/>
  <c r="F144" i="24"/>
  <c r="O143" i="24"/>
  <c r="L143" i="24"/>
  <c r="I143" i="24"/>
  <c r="F143" i="24"/>
  <c r="O142" i="24"/>
  <c r="L142" i="24"/>
  <c r="I142" i="24"/>
  <c r="F142" i="24"/>
  <c r="O141" i="24"/>
  <c r="L141" i="24"/>
  <c r="I141" i="24"/>
  <c r="F141" i="24"/>
  <c r="O140" i="24"/>
  <c r="L140" i="24"/>
  <c r="I140" i="24"/>
  <c r="F140" i="24"/>
  <c r="O139" i="24"/>
  <c r="L139" i="24"/>
  <c r="I139" i="24"/>
  <c r="F139" i="24"/>
  <c r="N138" i="24"/>
  <c r="M138" i="24"/>
  <c r="K138" i="24"/>
  <c r="J138" i="24"/>
  <c r="H138" i="24"/>
  <c r="G138" i="24"/>
  <c r="E138" i="24"/>
  <c r="D138" i="24"/>
  <c r="O137" i="24"/>
  <c r="L137" i="24"/>
  <c r="I137" i="24"/>
  <c r="F137" i="24"/>
  <c r="O136" i="24"/>
  <c r="L136" i="24"/>
  <c r="I136" i="24"/>
  <c r="F136" i="24"/>
  <c r="O135" i="24"/>
  <c r="O134" i="24" s="1"/>
  <c r="L135" i="24"/>
  <c r="I135" i="24"/>
  <c r="F135" i="24"/>
  <c r="N134" i="24"/>
  <c r="M134" i="24"/>
  <c r="K134" i="24"/>
  <c r="J134" i="24"/>
  <c r="H134" i="24"/>
  <c r="G134" i="24"/>
  <c r="E134" i="24"/>
  <c r="D134" i="24"/>
  <c r="O133" i="24"/>
  <c r="L133" i="24"/>
  <c r="I133" i="24"/>
  <c r="F133" i="24"/>
  <c r="O132" i="24"/>
  <c r="O131" i="24" s="1"/>
  <c r="L132" i="24"/>
  <c r="I132" i="24"/>
  <c r="F132" i="24"/>
  <c r="N131" i="24"/>
  <c r="M131" i="24"/>
  <c r="K131" i="24"/>
  <c r="J131" i="24"/>
  <c r="H131" i="24"/>
  <c r="G131" i="24"/>
  <c r="E131" i="24"/>
  <c r="D131" i="24"/>
  <c r="O130" i="24"/>
  <c r="L130" i="24"/>
  <c r="I130" i="24"/>
  <c r="F130" i="24"/>
  <c r="O129" i="24"/>
  <c r="L129" i="24"/>
  <c r="I129" i="24"/>
  <c r="F129" i="24"/>
  <c r="O128" i="24"/>
  <c r="L128" i="24"/>
  <c r="I128" i="24"/>
  <c r="F128" i="24"/>
  <c r="O127" i="24"/>
  <c r="L127" i="24"/>
  <c r="I127" i="24"/>
  <c r="F127" i="24"/>
  <c r="N126" i="24"/>
  <c r="M126" i="24"/>
  <c r="K126" i="24"/>
  <c r="J126" i="24"/>
  <c r="H126" i="24"/>
  <c r="G126" i="24"/>
  <c r="E126" i="24"/>
  <c r="D126" i="24"/>
  <c r="O125" i="24"/>
  <c r="L125" i="24"/>
  <c r="I125" i="24"/>
  <c r="F125" i="24"/>
  <c r="O124" i="24"/>
  <c r="L124" i="24"/>
  <c r="I124" i="24"/>
  <c r="F124" i="24"/>
  <c r="O123" i="24"/>
  <c r="L123" i="24"/>
  <c r="I123" i="24"/>
  <c r="F123" i="24"/>
  <c r="O122" i="24"/>
  <c r="L122" i="24"/>
  <c r="L121" i="24" s="1"/>
  <c r="I122" i="24"/>
  <c r="F122" i="24"/>
  <c r="N121" i="24"/>
  <c r="M121" i="24"/>
  <c r="K121" i="24"/>
  <c r="J121" i="24"/>
  <c r="H121" i="24"/>
  <c r="G121" i="24"/>
  <c r="E121" i="24"/>
  <c r="D121" i="24"/>
  <c r="O119" i="24"/>
  <c r="L119" i="24"/>
  <c r="I119" i="24"/>
  <c r="F119" i="24"/>
  <c r="O118" i="24"/>
  <c r="L118" i="24"/>
  <c r="I118" i="24"/>
  <c r="F118" i="24"/>
  <c r="O117" i="24"/>
  <c r="L117" i="24"/>
  <c r="I117" i="24"/>
  <c r="F117" i="24"/>
  <c r="O116" i="24"/>
  <c r="L116" i="24"/>
  <c r="I116" i="24"/>
  <c r="F116" i="24"/>
  <c r="O115" i="24"/>
  <c r="L115" i="24"/>
  <c r="I115" i="24"/>
  <c r="F115" i="24"/>
  <c r="N114" i="24"/>
  <c r="M114" i="24"/>
  <c r="K114" i="24"/>
  <c r="J114" i="24"/>
  <c r="H114" i="24"/>
  <c r="G114" i="24"/>
  <c r="E114" i="24"/>
  <c r="D114" i="24"/>
  <c r="O113" i="24"/>
  <c r="L113" i="24"/>
  <c r="I113" i="24"/>
  <c r="F113" i="24"/>
  <c r="O112" i="24"/>
  <c r="L112" i="24"/>
  <c r="I112" i="24"/>
  <c r="F112" i="24"/>
  <c r="O111" i="24"/>
  <c r="L111" i="24"/>
  <c r="I111" i="24"/>
  <c r="F111" i="24"/>
  <c r="O110" i="24"/>
  <c r="L110" i="24"/>
  <c r="I110" i="24"/>
  <c r="F110" i="24"/>
  <c r="O109" i="24"/>
  <c r="L109" i="24"/>
  <c r="I109" i="24"/>
  <c r="F109" i="24"/>
  <c r="N108" i="24"/>
  <c r="M108" i="24"/>
  <c r="K108" i="24"/>
  <c r="J108" i="24"/>
  <c r="H108" i="24"/>
  <c r="G108" i="24"/>
  <c r="E108" i="24"/>
  <c r="D108" i="24"/>
  <c r="O107" i="24"/>
  <c r="L107" i="24"/>
  <c r="I107" i="24"/>
  <c r="F107" i="24"/>
  <c r="O106" i="24"/>
  <c r="L106" i="24"/>
  <c r="I106" i="24"/>
  <c r="F106" i="24"/>
  <c r="O105" i="24"/>
  <c r="L105" i="24"/>
  <c r="I105" i="24"/>
  <c r="F105" i="24"/>
  <c r="O104" i="24"/>
  <c r="L104" i="24"/>
  <c r="I104" i="24"/>
  <c r="F104" i="24"/>
  <c r="O103" i="24"/>
  <c r="L103" i="24"/>
  <c r="I103" i="24"/>
  <c r="F103" i="24"/>
  <c r="O102" i="24"/>
  <c r="L102" i="24"/>
  <c r="I102" i="24"/>
  <c r="F102" i="24"/>
  <c r="O101" i="24"/>
  <c r="L101" i="24"/>
  <c r="I101" i="24"/>
  <c r="F101" i="24"/>
  <c r="O100" i="24"/>
  <c r="L100" i="24"/>
  <c r="I100" i="24"/>
  <c r="F100" i="24"/>
  <c r="N99" i="24"/>
  <c r="M99" i="24"/>
  <c r="K99" i="24"/>
  <c r="J99" i="24"/>
  <c r="H99" i="24"/>
  <c r="G99" i="24"/>
  <c r="E99" i="24"/>
  <c r="D99" i="24"/>
  <c r="O98" i="24"/>
  <c r="L98" i="24"/>
  <c r="I98" i="24"/>
  <c r="F98" i="24"/>
  <c r="O97" i="24"/>
  <c r="L97" i="24"/>
  <c r="I97" i="24"/>
  <c r="F97" i="24"/>
  <c r="O96" i="24"/>
  <c r="L96" i="24"/>
  <c r="I96" i="24"/>
  <c r="F96" i="24"/>
  <c r="O95" i="24"/>
  <c r="L95" i="24"/>
  <c r="I95" i="24"/>
  <c r="F95" i="24"/>
  <c r="O94" i="24"/>
  <c r="L94" i="24"/>
  <c r="I94" i="24"/>
  <c r="F94" i="24"/>
  <c r="O93" i="24"/>
  <c r="L93" i="24"/>
  <c r="I93" i="24"/>
  <c r="F93" i="24"/>
  <c r="O92" i="24"/>
  <c r="L92" i="24"/>
  <c r="I92" i="24"/>
  <c r="F92" i="24"/>
  <c r="N91" i="24"/>
  <c r="M91" i="24"/>
  <c r="K91" i="24"/>
  <c r="J91" i="24"/>
  <c r="H91" i="24"/>
  <c r="G91" i="24"/>
  <c r="E91" i="24"/>
  <c r="D91" i="24"/>
  <c r="O90" i="24"/>
  <c r="L90" i="24"/>
  <c r="I90" i="24"/>
  <c r="F90" i="24"/>
  <c r="O89" i="24"/>
  <c r="L89" i="24"/>
  <c r="I89" i="24"/>
  <c r="F89" i="24"/>
  <c r="O88" i="24"/>
  <c r="L88" i="24"/>
  <c r="I88" i="24"/>
  <c r="F88" i="24"/>
  <c r="O87" i="24"/>
  <c r="L87" i="24"/>
  <c r="I87" i="24"/>
  <c r="F87" i="24"/>
  <c r="O86" i="24"/>
  <c r="L86" i="24"/>
  <c r="I86" i="24"/>
  <c r="F86" i="24"/>
  <c r="N85" i="24"/>
  <c r="M85" i="24"/>
  <c r="K85" i="24"/>
  <c r="J85" i="24"/>
  <c r="H85" i="24"/>
  <c r="G85" i="24"/>
  <c r="E85" i="24"/>
  <c r="D85" i="24"/>
  <c r="O84" i="24"/>
  <c r="L84" i="24"/>
  <c r="I84" i="24"/>
  <c r="F84" i="24"/>
  <c r="O82" i="24"/>
  <c r="L82" i="24"/>
  <c r="I82" i="24"/>
  <c r="F82" i="24"/>
  <c r="O81" i="24"/>
  <c r="L81" i="24"/>
  <c r="I81" i="24"/>
  <c r="F81" i="24"/>
  <c r="N80" i="24"/>
  <c r="M80" i="24"/>
  <c r="K80" i="24"/>
  <c r="J80" i="24"/>
  <c r="H80" i="24"/>
  <c r="G80" i="24"/>
  <c r="E80" i="24"/>
  <c r="D80" i="24"/>
  <c r="O79" i="24"/>
  <c r="L79" i="24"/>
  <c r="I79" i="24"/>
  <c r="F79" i="24"/>
  <c r="O78" i="24"/>
  <c r="L78" i="24"/>
  <c r="L77" i="24" s="1"/>
  <c r="I78" i="24"/>
  <c r="F78" i="24"/>
  <c r="N77" i="24"/>
  <c r="M77" i="24"/>
  <c r="K77" i="24"/>
  <c r="J77" i="24"/>
  <c r="H77" i="24"/>
  <c r="G77" i="24"/>
  <c r="G76" i="24" s="1"/>
  <c r="E77" i="24"/>
  <c r="D77" i="24"/>
  <c r="O74" i="24"/>
  <c r="L74" i="24"/>
  <c r="I74" i="24"/>
  <c r="F74" i="24"/>
  <c r="O73" i="24"/>
  <c r="L73" i="24"/>
  <c r="I73" i="24"/>
  <c r="F73" i="24"/>
  <c r="O72" i="24"/>
  <c r="L72" i="24"/>
  <c r="I72" i="24"/>
  <c r="F72" i="24"/>
  <c r="O71" i="24"/>
  <c r="L71" i="24"/>
  <c r="I71" i="24"/>
  <c r="F71" i="24"/>
  <c r="O70" i="24"/>
  <c r="L70" i="24"/>
  <c r="I70" i="24"/>
  <c r="I69" i="24" s="1"/>
  <c r="F70" i="24"/>
  <c r="N69" i="24"/>
  <c r="N67" i="24" s="1"/>
  <c r="M69" i="24"/>
  <c r="K69" i="24"/>
  <c r="K67" i="24" s="1"/>
  <c r="J69" i="24"/>
  <c r="J67" i="24" s="1"/>
  <c r="H69" i="24"/>
  <c r="H67" i="24" s="1"/>
  <c r="G69" i="24"/>
  <c r="G67" i="24" s="1"/>
  <c r="E69" i="24"/>
  <c r="E67" i="24" s="1"/>
  <c r="D69" i="24"/>
  <c r="D67" i="24" s="1"/>
  <c r="O68" i="24"/>
  <c r="L68" i="24"/>
  <c r="I68" i="24"/>
  <c r="F68" i="24"/>
  <c r="M67" i="24"/>
  <c r="O66" i="24"/>
  <c r="L66" i="24"/>
  <c r="I66" i="24"/>
  <c r="F66" i="24"/>
  <c r="O65" i="24"/>
  <c r="L65" i="24"/>
  <c r="I65" i="24"/>
  <c r="F65" i="24"/>
  <c r="O64" i="24"/>
  <c r="L64" i="24"/>
  <c r="I64" i="24"/>
  <c r="F64" i="24"/>
  <c r="O63" i="24"/>
  <c r="L63" i="24"/>
  <c r="I63" i="24"/>
  <c r="F63" i="24"/>
  <c r="O62" i="24"/>
  <c r="L62" i="24"/>
  <c r="I62" i="24"/>
  <c r="F62" i="24"/>
  <c r="O61" i="24"/>
  <c r="L61" i="24"/>
  <c r="I61" i="24"/>
  <c r="F61" i="24"/>
  <c r="O60" i="24"/>
  <c r="L60" i="24"/>
  <c r="I60" i="24"/>
  <c r="F60" i="24"/>
  <c r="O59" i="24"/>
  <c r="L59" i="24"/>
  <c r="I59" i="24"/>
  <c r="F59" i="24"/>
  <c r="N58" i="24"/>
  <c r="M58" i="24"/>
  <c r="K58" i="24"/>
  <c r="J58" i="24"/>
  <c r="H58" i="24"/>
  <c r="G58" i="24"/>
  <c r="E58" i="24"/>
  <c r="D58" i="24"/>
  <c r="O57" i="24"/>
  <c r="L57" i="24"/>
  <c r="I57" i="24"/>
  <c r="F57" i="24"/>
  <c r="O56" i="24"/>
  <c r="O55" i="24" s="1"/>
  <c r="L56" i="24"/>
  <c r="L55" i="24" s="1"/>
  <c r="I56" i="24"/>
  <c r="I55" i="24" s="1"/>
  <c r="F56" i="24"/>
  <c r="F55" i="24" s="1"/>
  <c r="N55" i="24"/>
  <c r="M55" i="24"/>
  <c r="K55" i="24"/>
  <c r="J55" i="24"/>
  <c r="H55" i="24"/>
  <c r="G55" i="24"/>
  <c r="E55" i="24"/>
  <c r="D55" i="24"/>
  <c r="O47" i="24"/>
  <c r="C47" i="24" s="1"/>
  <c r="O46" i="24"/>
  <c r="C46" i="24" s="1"/>
  <c r="N45" i="24"/>
  <c r="M45" i="24"/>
  <c r="L44" i="24"/>
  <c r="L43" i="24" s="1"/>
  <c r="I44" i="24"/>
  <c r="F44" i="24"/>
  <c r="F43" i="24" s="1"/>
  <c r="K43" i="24"/>
  <c r="J43" i="24"/>
  <c r="H43" i="24"/>
  <c r="G43" i="24"/>
  <c r="E43" i="24"/>
  <c r="D43" i="24"/>
  <c r="F42" i="24"/>
  <c r="E41" i="24"/>
  <c r="D41" i="24"/>
  <c r="L40" i="24"/>
  <c r="C40" i="24" s="1"/>
  <c r="L39" i="24"/>
  <c r="C39" i="24" s="1"/>
  <c r="L38" i="24"/>
  <c r="C38" i="24" s="1"/>
  <c r="L37" i="24"/>
  <c r="K36" i="24"/>
  <c r="J36" i="24"/>
  <c r="L35" i="24"/>
  <c r="C35" i="24" s="1"/>
  <c r="L34" i="24"/>
  <c r="C34" i="24" s="1"/>
  <c r="K33" i="24"/>
  <c r="J33" i="24"/>
  <c r="L32" i="24"/>
  <c r="K31" i="24"/>
  <c r="J31" i="24"/>
  <c r="L30" i="24"/>
  <c r="C30" i="24" s="1"/>
  <c r="L29" i="24"/>
  <c r="C29" i="24" s="1"/>
  <c r="L28" i="24"/>
  <c r="C28" i="24" s="1"/>
  <c r="K27" i="24"/>
  <c r="J27" i="24"/>
  <c r="F25" i="24"/>
  <c r="C25" i="24" s="1"/>
  <c r="I24" i="24"/>
  <c r="F24" i="24"/>
  <c r="O23" i="24"/>
  <c r="L23" i="24"/>
  <c r="I23" i="24"/>
  <c r="F23" i="24"/>
  <c r="O22" i="24"/>
  <c r="O21" i="24" s="1"/>
  <c r="L22" i="24"/>
  <c r="I22" i="24"/>
  <c r="F22" i="24"/>
  <c r="N21" i="24"/>
  <c r="M21" i="24"/>
  <c r="K21" i="24"/>
  <c r="J21" i="24"/>
  <c r="H21" i="24"/>
  <c r="H275" i="24" s="1"/>
  <c r="G21" i="24"/>
  <c r="E21" i="24"/>
  <c r="D21" i="24"/>
  <c r="C129" i="24" l="1"/>
  <c r="C136" i="24"/>
  <c r="C151" i="24"/>
  <c r="C155" i="24"/>
  <c r="C164" i="24"/>
  <c r="C168" i="24"/>
  <c r="C172" i="24"/>
  <c r="C173" i="24"/>
  <c r="J275" i="24"/>
  <c r="J274" i="24" s="1"/>
  <c r="C197" i="24"/>
  <c r="C63" i="24"/>
  <c r="C65" i="24"/>
  <c r="L33" i="24"/>
  <c r="C33" i="24" s="1"/>
  <c r="C279" i="24"/>
  <c r="I134" i="24"/>
  <c r="C191" i="24"/>
  <c r="C193" i="24"/>
  <c r="C195" i="24"/>
  <c r="C258" i="24"/>
  <c r="C260" i="24"/>
  <c r="C264" i="24"/>
  <c r="C283" i="24"/>
  <c r="O80" i="24"/>
  <c r="C186" i="24"/>
  <c r="C206" i="24"/>
  <c r="C223" i="24"/>
  <c r="C230" i="24"/>
  <c r="C94" i="24"/>
  <c r="C110" i="24"/>
  <c r="C112" i="24"/>
  <c r="C116" i="24"/>
  <c r="C125" i="24"/>
  <c r="C239" i="24"/>
  <c r="C278" i="24"/>
  <c r="C280" i="24"/>
  <c r="G275" i="24"/>
  <c r="G274" i="24" s="1"/>
  <c r="C74" i="24"/>
  <c r="J76" i="24"/>
  <c r="C86" i="24"/>
  <c r="C90" i="24"/>
  <c r="C92" i="24"/>
  <c r="C124" i="24"/>
  <c r="O183" i="24"/>
  <c r="C198" i="24"/>
  <c r="C237" i="24"/>
  <c r="C246" i="24"/>
  <c r="I67" i="24"/>
  <c r="K76" i="24"/>
  <c r="C96" i="24"/>
  <c r="C159" i="24"/>
  <c r="M161" i="24"/>
  <c r="M160" i="24" s="1"/>
  <c r="J174" i="24"/>
  <c r="H187" i="24"/>
  <c r="C221" i="24"/>
  <c r="C228" i="24"/>
  <c r="C238" i="24"/>
  <c r="C270" i="24"/>
  <c r="D174" i="24"/>
  <c r="C24" i="24"/>
  <c r="C56" i="24"/>
  <c r="N54" i="24"/>
  <c r="O58" i="24"/>
  <c r="O54" i="24" s="1"/>
  <c r="C72" i="24"/>
  <c r="L80" i="24"/>
  <c r="G83" i="24"/>
  <c r="C140" i="24"/>
  <c r="C142" i="24"/>
  <c r="K174" i="24"/>
  <c r="K212" i="24"/>
  <c r="C225" i="24"/>
  <c r="O257" i="24"/>
  <c r="L276" i="24"/>
  <c r="C235" i="24"/>
  <c r="F276" i="24"/>
  <c r="L153" i="24"/>
  <c r="L152" i="24" s="1"/>
  <c r="C268" i="24"/>
  <c r="I276" i="24"/>
  <c r="H76" i="24"/>
  <c r="G120" i="24"/>
  <c r="F257" i="24"/>
  <c r="F253" i="24" s="1"/>
  <c r="H54" i="24"/>
  <c r="H53" i="24" s="1"/>
  <c r="O114" i="24"/>
  <c r="C133" i="24"/>
  <c r="C210" i="24"/>
  <c r="K54" i="24"/>
  <c r="F80" i="24"/>
  <c r="J212" i="24"/>
  <c r="J211" i="24" s="1"/>
  <c r="M76" i="24"/>
  <c r="L99" i="24"/>
  <c r="E54" i="24"/>
  <c r="E53" i="24" s="1"/>
  <c r="C157" i="24"/>
  <c r="N252" i="24"/>
  <c r="H182" i="24"/>
  <c r="L241" i="24"/>
  <c r="G54" i="24"/>
  <c r="G53" i="24" s="1"/>
  <c r="M83" i="24"/>
  <c r="O108" i="24"/>
  <c r="F131" i="24"/>
  <c r="D252" i="24"/>
  <c r="O276" i="24"/>
  <c r="J54" i="24"/>
  <c r="J53" i="24" s="1"/>
  <c r="L114" i="24"/>
  <c r="C149" i="24"/>
  <c r="O219" i="24"/>
  <c r="E252" i="24"/>
  <c r="N20" i="24"/>
  <c r="I126" i="24"/>
  <c r="G161" i="24"/>
  <c r="G160" i="24" s="1"/>
  <c r="F183" i="24"/>
  <c r="C204" i="24"/>
  <c r="I233" i="24"/>
  <c r="I232" i="24" s="1"/>
  <c r="G252" i="24"/>
  <c r="C22" i="24"/>
  <c r="I108" i="24"/>
  <c r="C119" i="24"/>
  <c r="C146" i="24"/>
  <c r="J160" i="24"/>
  <c r="H161" i="24"/>
  <c r="H160" i="24" s="1"/>
  <c r="I171" i="24"/>
  <c r="G174" i="24"/>
  <c r="C189" i="24"/>
  <c r="C202" i="24"/>
  <c r="O241" i="24"/>
  <c r="C261" i="24"/>
  <c r="G20" i="24"/>
  <c r="C61" i="24"/>
  <c r="C64" i="24"/>
  <c r="C70" i="24"/>
  <c r="N76" i="24"/>
  <c r="C144" i="24"/>
  <c r="F147" i="24"/>
  <c r="F153" i="24"/>
  <c r="F152" i="24" s="1"/>
  <c r="K160" i="24"/>
  <c r="L171" i="24"/>
  <c r="C200" i="24"/>
  <c r="L216" i="24"/>
  <c r="J252" i="24"/>
  <c r="D275" i="24"/>
  <c r="D274" i="24" s="1"/>
  <c r="L21" i="24"/>
  <c r="L275" i="24" s="1"/>
  <c r="J26" i="24"/>
  <c r="J20" i="24" s="1"/>
  <c r="D54" i="24"/>
  <c r="D53" i="24" s="1"/>
  <c r="H83" i="24"/>
  <c r="C98" i="24"/>
  <c r="C107" i="24"/>
  <c r="C137" i="24"/>
  <c r="O171" i="24"/>
  <c r="O216" i="24"/>
  <c r="I219" i="24"/>
  <c r="C248" i="24"/>
  <c r="C262" i="24"/>
  <c r="G75" i="24"/>
  <c r="D20" i="24"/>
  <c r="C132" i="24"/>
  <c r="C226" i="24"/>
  <c r="E20" i="24"/>
  <c r="C55" i="24"/>
  <c r="C95" i="24"/>
  <c r="O138" i="24"/>
  <c r="I138" i="24"/>
  <c r="C150" i="24"/>
  <c r="C184" i="24"/>
  <c r="C215" i="24"/>
  <c r="C224" i="24"/>
  <c r="F227" i="24"/>
  <c r="O245" i="24"/>
  <c r="N174" i="24"/>
  <c r="L188" i="24"/>
  <c r="C93" i="24"/>
  <c r="C148" i="24"/>
  <c r="C203" i="24"/>
  <c r="C209" i="24"/>
  <c r="C217" i="24"/>
  <c r="C222" i="24"/>
  <c r="C256" i="24"/>
  <c r="O77" i="24"/>
  <c r="O76" i="24" s="1"/>
  <c r="E174" i="24"/>
  <c r="C208" i="24"/>
  <c r="K26" i="24"/>
  <c r="K20" i="24" s="1"/>
  <c r="C81" i="24"/>
  <c r="C88" i="24"/>
  <c r="C127" i="24"/>
  <c r="K120" i="24"/>
  <c r="O147" i="24"/>
  <c r="D160" i="24"/>
  <c r="C169" i="24"/>
  <c r="L233" i="24"/>
  <c r="L232" i="24" s="1"/>
  <c r="D240" i="24"/>
  <c r="O267" i="24"/>
  <c r="O266" i="24" s="1"/>
  <c r="O265" i="24" s="1"/>
  <c r="L27" i="24"/>
  <c r="C27" i="24" s="1"/>
  <c r="C84" i="24"/>
  <c r="I99" i="24"/>
  <c r="N83" i="24"/>
  <c r="C117" i="24"/>
  <c r="L131" i="24"/>
  <c r="C135" i="24"/>
  <c r="C158" i="24"/>
  <c r="E160" i="24"/>
  <c r="I162" i="24"/>
  <c r="M187" i="24"/>
  <c r="M182" i="24" s="1"/>
  <c r="O199" i="24"/>
  <c r="L214" i="24"/>
  <c r="C214" i="24" s="1"/>
  <c r="G212" i="24"/>
  <c r="G211" i="24" s="1"/>
  <c r="E240" i="24"/>
  <c r="I257" i="24"/>
  <c r="I253" i="24" s="1"/>
  <c r="I252" i="24" s="1"/>
  <c r="I58" i="24"/>
  <c r="I54" i="24" s="1"/>
  <c r="F91" i="24"/>
  <c r="C156" i="24"/>
  <c r="F162" i="24"/>
  <c r="C165" i="24"/>
  <c r="I166" i="24"/>
  <c r="H174" i="24"/>
  <c r="C177" i="24"/>
  <c r="I188" i="24"/>
  <c r="H212" i="24"/>
  <c r="H211" i="24" s="1"/>
  <c r="C243" i="24"/>
  <c r="H120" i="24"/>
  <c r="H20" i="24"/>
  <c r="K53" i="24"/>
  <c r="F114" i="24"/>
  <c r="F134" i="24"/>
  <c r="N275" i="24"/>
  <c r="N274" i="24" s="1"/>
  <c r="M54" i="24"/>
  <c r="M53" i="24" s="1"/>
  <c r="C68" i="24"/>
  <c r="C103" i="24"/>
  <c r="C111" i="24"/>
  <c r="C143" i="24"/>
  <c r="C163" i="24"/>
  <c r="C170" i="24"/>
  <c r="E187" i="24"/>
  <c r="E182" i="24" s="1"/>
  <c r="J187" i="24"/>
  <c r="J182" i="24" s="1"/>
  <c r="C218" i="24"/>
  <c r="C255" i="24"/>
  <c r="C59" i="24"/>
  <c r="C87" i="24"/>
  <c r="C97" i="24"/>
  <c r="C23" i="24"/>
  <c r="O45" i="24"/>
  <c r="C45" i="24" s="1"/>
  <c r="C73" i="24"/>
  <c r="C71" i="24"/>
  <c r="I80" i="24"/>
  <c r="C105" i="24"/>
  <c r="C113" i="24"/>
  <c r="C44" i="24"/>
  <c r="O69" i="24"/>
  <c r="O67" i="24" s="1"/>
  <c r="E83" i="24"/>
  <c r="C89" i="24"/>
  <c r="C106" i="24"/>
  <c r="D83" i="24"/>
  <c r="E120" i="24"/>
  <c r="J120" i="24"/>
  <c r="L126" i="24"/>
  <c r="L134" i="24"/>
  <c r="C141" i="24"/>
  <c r="O175" i="24"/>
  <c r="O174" i="24" s="1"/>
  <c r="G187" i="24"/>
  <c r="G182" i="24" s="1"/>
  <c r="F199" i="24"/>
  <c r="K187" i="24"/>
  <c r="K182" i="24" s="1"/>
  <c r="O227" i="24"/>
  <c r="C249" i="24"/>
  <c r="H252" i="24"/>
  <c r="C271" i="24"/>
  <c r="C32" i="24"/>
  <c r="L31" i="24"/>
  <c r="C31" i="24" s="1"/>
  <c r="F171" i="24"/>
  <c r="C201" i="24"/>
  <c r="I199" i="24"/>
  <c r="O91" i="24"/>
  <c r="F138" i="24"/>
  <c r="F265" i="24"/>
  <c r="C123" i="24"/>
  <c r="F121" i="24"/>
  <c r="L76" i="24"/>
  <c r="C128" i="24"/>
  <c r="F126" i="24"/>
  <c r="M20" i="24"/>
  <c r="M275" i="24"/>
  <c r="M274" i="24" s="1"/>
  <c r="C154" i="24"/>
  <c r="O153" i="24"/>
  <c r="O152" i="24" s="1"/>
  <c r="K211" i="24"/>
  <c r="O269" i="24"/>
  <c r="C269" i="24" s="1"/>
  <c r="I85" i="24"/>
  <c r="C167" i="24"/>
  <c r="F166" i="24"/>
  <c r="M174" i="24"/>
  <c r="O233" i="24"/>
  <c r="O232" i="24" s="1"/>
  <c r="F263" i="24"/>
  <c r="C263" i="24" s="1"/>
  <c r="D76" i="24"/>
  <c r="C78" i="24"/>
  <c r="F77" i="24"/>
  <c r="I153" i="24"/>
  <c r="I152" i="24" s="1"/>
  <c r="C190" i="24"/>
  <c r="F188" i="24"/>
  <c r="F21" i="24"/>
  <c r="I21" i="24"/>
  <c r="I43" i="24"/>
  <c r="C43" i="24" s="1"/>
  <c r="E76" i="24"/>
  <c r="F85" i="24"/>
  <c r="I91" i="24"/>
  <c r="O121" i="24"/>
  <c r="N120" i="24"/>
  <c r="L166" i="24"/>
  <c r="L161" i="24" s="1"/>
  <c r="C185" i="24"/>
  <c r="I183" i="24"/>
  <c r="C220" i="24"/>
  <c r="L219" i="24"/>
  <c r="C247" i="24"/>
  <c r="I245" i="24"/>
  <c r="I240" i="24" s="1"/>
  <c r="L257" i="24"/>
  <c r="L253" i="24" s="1"/>
  <c r="L252" i="24" s="1"/>
  <c r="C259" i="24"/>
  <c r="L91" i="24"/>
  <c r="M120" i="24"/>
  <c r="D120" i="24"/>
  <c r="O166" i="24"/>
  <c r="I175" i="24"/>
  <c r="I174" i="24" s="1"/>
  <c r="C176" i="24"/>
  <c r="H274" i="24"/>
  <c r="L58" i="24"/>
  <c r="L54" i="24" s="1"/>
  <c r="O162" i="24"/>
  <c r="L175" i="24"/>
  <c r="L174" i="24" s="1"/>
  <c r="O188" i="24"/>
  <c r="M212" i="24"/>
  <c r="I227" i="24"/>
  <c r="O253" i="24"/>
  <c r="O252" i="24" s="1"/>
  <c r="F69" i="24"/>
  <c r="C82" i="24"/>
  <c r="C101" i="24"/>
  <c r="I131" i="24"/>
  <c r="C131" i="24" s="1"/>
  <c r="C139" i="24"/>
  <c r="I147" i="24"/>
  <c r="N187" i="24"/>
  <c r="N182" i="24" s="1"/>
  <c r="D212" i="24"/>
  <c r="N212" i="24"/>
  <c r="N211" i="24" s="1"/>
  <c r="F219" i="24"/>
  <c r="K275" i="24"/>
  <c r="K274" i="24" s="1"/>
  <c r="C37" i="24"/>
  <c r="L36" i="24"/>
  <c r="C36" i="24" s="1"/>
  <c r="N53" i="24"/>
  <c r="C79" i="24"/>
  <c r="K83" i="24"/>
  <c r="K75" i="24" s="1"/>
  <c r="O85" i="24"/>
  <c r="C109" i="24"/>
  <c r="L108" i="24"/>
  <c r="C115" i="24"/>
  <c r="I121" i="24"/>
  <c r="C122" i="24"/>
  <c r="O126" i="24"/>
  <c r="C130" i="24"/>
  <c r="L138" i="24"/>
  <c r="E212" i="24"/>
  <c r="E211" i="24" s="1"/>
  <c r="M240" i="24"/>
  <c r="I250" i="24"/>
  <c r="C250" i="24" s="1"/>
  <c r="C251" i="24"/>
  <c r="C62" i="24"/>
  <c r="I77" i="24"/>
  <c r="F108" i="24"/>
  <c r="I114" i="24"/>
  <c r="D187" i="24"/>
  <c r="D182" i="24" s="1"/>
  <c r="C57" i="24"/>
  <c r="C60" i="24"/>
  <c r="F58" i="24"/>
  <c r="O99" i="24"/>
  <c r="L199" i="24"/>
  <c r="C207" i="24"/>
  <c r="C213" i="24"/>
  <c r="C231" i="24"/>
  <c r="C244" i="24"/>
  <c r="E275" i="24"/>
  <c r="E274" i="24" s="1"/>
  <c r="C42" i="24"/>
  <c r="F41" i="24"/>
  <c r="C41" i="24" s="1"/>
  <c r="L69" i="24"/>
  <c r="L67" i="24" s="1"/>
  <c r="C118" i="24"/>
  <c r="C145" i="24"/>
  <c r="C205" i="24"/>
  <c r="C229" i="24"/>
  <c r="C242" i="24"/>
  <c r="F241" i="24"/>
  <c r="C254" i="24"/>
  <c r="L85" i="24"/>
  <c r="C104" i="24"/>
  <c r="C180" i="24"/>
  <c r="F179" i="24"/>
  <c r="C196" i="24"/>
  <c r="L227" i="24"/>
  <c r="C236" i="24"/>
  <c r="C102" i="24"/>
  <c r="C194" i="24"/>
  <c r="C234" i="24"/>
  <c r="F233" i="24"/>
  <c r="C66" i="24"/>
  <c r="J83" i="24"/>
  <c r="C100" i="24"/>
  <c r="F99" i="24"/>
  <c r="L183" i="24"/>
  <c r="C192" i="24"/>
  <c r="L245" i="24"/>
  <c r="O275" i="24" l="1"/>
  <c r="M75" i="24"/>
  <c r="F212" i="24"/>
  <c r="E181" i="24"/>
  <c r="C199" i="24"/>
  <c r="C80" i="24"/>
  <c r="L240" i="24"/>
  <c r="C114" i="24"/>
  <c r="L160" i="24"/>
  <c r="L187" i="24"/>
  <c r="C216" i="24"/>
  <c r="L274" i="24"/>
  <c r="C99" i="24"/>
  <c r="C58" i="24"/>
  <c r="O212" i="24"/>
  <c r="H181" i="24"/>
  <c r="O240" i="24"/>
  <c r="K181" i="24"/>
  <c r="I53" i="24"/>
  <c r="C126" i="24"/>
  <c r="M52" i="24"/>
  <c r="C69" i="24"/>
  <c r="O120" i="24"/>
  <c r="G272" i="24"/>
  <c r="N75" i="24"/>
  <c r="H75" i="24"/>
  <c r="H272" i="24" s="1"/>
  <c r="L53" i="24"/>
  <c r="L83" i="24"/>
  <c r="K272" i="24"/>
  <c r="K52" i="24"/>
  <c r="C266" i="24"/>
  <c r="J181" i="24"/>
  <c r="I161" i="24"/>
  <c r="I160" i="24" s="1"/>
  <c r="C276" i="24"/>
  <c r="C171" i="24"/>
  <c r="O274" i="24"/>
  <c r="O83" i="24"/>
  <c r="C267" i="24"/>
  <c r="D211" i="24"/>
  <c r="D181" i="24" s="1"/>
  <c r="I212" i="24"/>
  <c r="I211" i="24" s="1"/>
  <c r="C265" i="24"/>
  <c r="O53" i="24"/>
  <c r="C138" i="24"/>
  <c r="C257" i="24"/>
  <c r="G181" i="24"/>
  <c r="C91" i="24"/>
  <c r="C134" i="24"/>
  <c r="O211" i="24"/>
  <c r="I187" i="24"/>
  <c r="I182" i="24" s="1"/>
  <c r="L212" i="24"/>
  <c r="L211" i="24" s="1"/>
  <c r="L120" i="24"/>
  <c r="C147" i="24"/>
  <c r="G52" i="24"/>
  <c r="E75" i="24"/>
  <c r="E52" i="24" s="1"/>
  <c r="N272" i="24"/>
  <c r="J75" i="24"/>
  <c r="J272" i="24" s="1"/>
  <c r="M211" i="24"/>
  <c r="M272" i="24" s="1"/>
  <c r="O187" i="24"/>
  <c r="O182" i="24" s="1"/>
  <c r="I76" i="24"/>
  <c r="O20" i="24"/>
  <c r="C121" i="24"/>
  <c r="F120" i="24"/>
  <c r="C227" i="24"/>
  <c r="C179" i="24"/>
  <c r="F178" i="24"/>
  <c r="I120" i="24"/>
  <c r="F83" i="24"/>
  <c r="C85" i="24"/>
  <c r="F161" i="24"/>
  <c r="C166" i="24"/>
  <c r="F76" i="24"/>
  <c r="C77" i="24"/>
  <c r="I83" i="24"/>
  <c r="F232" i="24"/>
  <c r="C232" i="24" s="1"/>
  <c r="C233" i="24"/>
  <c r="O161" i="24"/>
  <c r="O160" i="24" s="1"/>
  <c r="C183" i="24"/>
  <c r="D75" i="24"/>
  <c r="D52" i="24" s="1"/>
  <c r="C253" i="24"/>
  <c r="F252" i="24"/>
  <c r="C252" i="24" s="1"/>
  <c r="C219" i="24"/>
  <c r="I275" i="24"/>
  <c r="I274" i="24" s="1"/>
  <c r="I20" i="24"/>
  <c r="F54" i="24"/>
  <c r="C153" i="24"/>
  <c r="F67" i="24"/>
  <c r="C67" i="24" s="1"/>
  <c r="F275" i="24"/>
  <c r="F20" i="24"/>
  <c r="C21" i="24"/>
  <c r="C162" i="24"/>
  <c r="N52" i="24"/>
  <c r="N181" i="24"/>
  <c r="C245" i="24"/>
  <c r="C188" i="24"/>
  <c r="F187" i="24"/>
  <c r="L26" i="24"/>
  <c r="L182" i="24"/>
  <c r="F240" i="24"/>
  <c r="C240" i="24" s="1"/>
  <c r="C241" i="24"/>
  <c r="C108" i="24"/>
  <c r="C175" i="24"/>
  <c r="C152" i="24"/>
  <c r="L75" i="24" l="1"/>
  <c r="L52" i="24" s="1"/>
  <c r="O181" i="24"/>
  <c r="E51" i="24"/>
  <c r="H52" i="24"/>
  <c r="H51" i="24" s="1"/>
  <c r="H273" i="24" s="1"/>
  <c r="K51" i="24"/>
  <c r="I181" i="24"/>
  <c r="C212" i="24"/>
  <c r="L181" i="24"/>
  <c r="L51" i="24" s="1"/>
  <c r="D51" i="24"/>
  <c r="D273" i="24" s="1"/>
  <c r="O75" i="24"/>
  <c r="O272" i="24" s="1"/>
  <c r="M181" i="24"/>
  <c r="M51" i="24" s="1"/>
  <c r="M273" i="24" s="1"/>
  <c r="G51" i="24"/>
  <c r="I75" i="24"/>
  <c r="I52" i="24" s="1"/>
  <c r="I51" i="24" s="1"/>
  <c r="I273" i="24" s="1"/>
  <c r="L272" i="24"/>
  <c r="E272" i="24"/>
  <c r="F211" i="24"/>
  <c r="C211" i="24" s="1"/>
  <c r="J52" i="24"/>
  <c r="J51" i="24" s="1"/>
  <c r="J50" i="24" s="1"/>
  <c r="C120" i="24"/>
  <c r="M50" i="24"/>
  <c r="I50" i="24"/>
  <c r="C26" i="24"/>
  <c r="L20" i="24"/>
  <c r="C20" i="24" s="1"/>
  <c r="H50" i="24"/>
  <c r="C178" i="24"/>
  <c r="F174" i="24"/>
  <c r="C174" i="24" s="1"/>
  <c r="C187" i="24"/>
  <c r="F182" i="24"/>
  <c r="C275" i="24"/>
  <c r="F274" i="24"/>
  <c r="C274" i="24" s="1"/>
  <c r="D50" i="24"/>
  <c r="C76" i="24"/>
  <c r="F75" i="24"/>
  <c r="F160" i="24"/>
  <c r="C160" i="24" s="1"/>
  <c r="C161" i="24"/>
  <c r="D272" i="24"/>
  <c r="N51" i="24"/>
  <c r="C54" i="24"/>
  <c r="F53" i="24"/>
  <c r="C83" i="24"/>
  <c r="E273" i="24" l="1"/>
  <c r="E50" i="24"/>
  <c r="J273" i="24"/>
  <c r="C75" i="24"/>
  <c r="O52" i="24"/>
  <c r="O51" i="24" s="1"/>
  <c r="O273" i="24" s="1"/>
  <c r="I272" i="24"/>
  <c r="K273" i="24"/>
  <c r="K50" i="24"/>
  <c r="O50" i="24"/>
  <c r="L50" i="24"/>
  <c r="L273" i="24"/>
  <c r="G273" i="24"/>
  <c r="G50" i="24"/>
  <c r="N50" i="24"/>
  <c r="N273" i="24"/>
  <c r="F181" i="24"/>
  <c r="C181" i="24" s="1"/>
  <c r="C182" i="24"/>
  <c r="F272" i="24"/>
  <c r="F52" i="24"/>
  <c r="C53" i="24"/>
  <c r="C272" i="24" l="1"/>
  <c r="C52" i="24"/>
  <c r="F51" i="24"/>
  <c r="C51" i="24" l="1"/>
  <c r="F273" i="24"/>
  <c r="C273" i="24" s="1"/>
  <c r="F50" i="24"/>
  <c r="C50" i="24" s="1"/>
  <c r="O284" i="23" l="1"/>
  <c r="L284" i="23"/>
  <c r="I284" i="23"/>
  <c r="F284" i="23"/>
  <c r="C284" i="23" s="1"/>
  <c r="O283" i="23"/>
  <c r="L283" i="23"/>
  <c r="I283" i="23"/>
  <c r="F283" i="23"/>
  <c r="C283" i="23" s="1"/>
  <c r="O282" i="23"/>
  <c r="L282" i="23"/>
  <c r="I282" i="23"/>
  <c r="F282" i="23"/>
  <c r="O281" i="23"/>
  <c r="L281" i="23"/>
  <c r="I281" i="23"/>
  <c r="F281" i="23"/>
  <c r="O280" i="23"/>
  <c r="L280" i="23"/>
  <c r="I280" i="23"/>
  <c r="F280" i="23"/>
  <c r="O279" i="23"/>
  <c r="L279" i="23"/>
  <c r="I279" i="23"/>
  <c r="F279" i="23"/>
  <c r="C279" i="23" s="1"/>
  <c r="O278" i="23"/>
  <c r="L278" i="23"/>
  <c r="I278" i="23"/>
  <c r="F278" i="23"/>
  <c r="O277" i="23"/>
  <c r="L277" i="23"/>
  <c r="I277" i="23"/>
  <c r="F277" i="23"/>
  <c r="C277" i="23" s="1"/>
  <c r="N276" i="23"/>
  <c r="M276" i="23"/>
  <c r="K276" i="23"/>
  <c r="J276" i="23"/>
  <c r="H276" i="23"/>
  <c r="G276" i="23"/>
  <c r="E276" i="23"/>
  <c r="D276" i="23"/>
  <c r="O271" i="23"/>
  <c r="L271" i="23"/>
  <c r="I271" i="23"/>
  <c r="F271" i="23"/>
  <c r="O270" i="23"/>
  <c r="L270" i="23"/>
  <c r="I270" i="23"/>
  <c r="F270" i="23"/>
  <c r="N269" i="23"/>
  <c r="M269" i="23"/>
  <c r="K269" i="23"/>
  <c r="J269" i="23"/>
  <c r="H269" i="23"/>
  <c r="G269" i="23"/>
  <c r="E269" i="23"/>
  <c r="D269" i="23"/>
  <c r="O268" i="23"/>
  <c r="O267" i="23" s="1"/>
  <c r="O266" i="23" s="1"/>
  <c r="O265" i="23" s="1"/>
  <c r="L268" i="23"/>
  <c r="L267" i="23" s="1"/>
  <c r="L266" i="23" s="1"/>
  <c r="I268" i="23"/>
  <c r="F268" i="23"/>
  <c r="F267" i="23" s="1"/>
  <c r="N267" i="23"/>
  <c r="N266" i="23" s="1"/>
  <c r="N265" i="23" s="1"/>
  <c r="M267" i="23"/>
  <c r="M266" i="23" s="1"/>
  <c r="M265" i="23" s="1"/>
  <c r="K267" i="23"/>
  <c r="K266" i="23" s="1"/>
  <c r="K265" i="23" s="1"/>
  <c r="J267" i="23"/>
  <c r="J266" i="23" s="1"/>
  <c r="J265" i="23" s="1"/>
  <c r="H267" i="23"/>
  <c r="H266" i="23" s="1"/>
  <c r="G267" i="23"/>
  <c r="G266" i="23" s="1"/>
  <c r="G265" i="23" s="1"/>
  <c r="E267" i="23"/>
  <c r="E266" i="23" s="1"/>
  <c r="E265" i="23" s="1"/>
  <c r="D267" i="23"/>
  <c r="D266" i="23" s="1"/>
  <c r="D265" i="23" s="1"/>
  <c r="H265" i="23"/>
  <c r="O264" i="23"/>
  <c r="L264" i="23"/>
  <c r="L263" i="23" s="1"/>
  <c r="I264" i="23"/>
  <c r="I263" i="23" s="1"/>
  <c r="F264" i="23"/>
  <c r="N263" i="23"/>
  <c r="M263" i="23"/>
  <c r="K263" i="23"/>
  <c r="J263" i="23"/>
  <c r="H263" i="23"/>
  <c r="G263" i="23"/>
  <c r="F263" i="23"/>
  <c r="E263" i="23"/>
  <c r="D263" i="23"/>
  <c r="O262" i="23"/>
  <c r="L262" i="23"/>
  <c r="I262" i="23"/>
  <c r="F262" i="23"/>
  <c r="O261" i="23"/>
  <c r="L261" i="23"/>
  <c r="I261" i="23"/>
  <c r="F261" i="23"/>
  <c r="O260" i="23"/>
  <c r="L260" i="23"/>
  <c r="I260" i="23"/>
  <c r="F260" i="23"/>
  <c r="O259" i="23"/>
  <c r="L259" i="23"/>
  <c r="I259" i="23"/>
  <c r="F259" i="23"/>
  <c r="O258" i="23"/>
  <c r="L258" i="23"/>
  <c r="I258" i="23"/>
  <c r="F258" i="23"/>
  <c r="N257" i="23"/>
  <c r="N253" i="23" s="1"/>
  <c r="M257" i="23"/>
  <c r="M253" i="23" s="1"/>
  <c r="K257" i="23"/>
  <c r="K253" i="23" s="1"/>
  <c r="J257" i="23"/>
  <c r="J253" i="23" s="1"/>
  <c r="H257" i="23"/>
  <c r="H253" i="23" s="1"/>
  <c r="G257" i="23"/>
  <c r="G253" i="23" s="1"/>
  <c r="E257" i="23"/>
  <c r="E253" i="23" s="1"/>
  <c r="E252" i="23" s="1"/>
  <c r="D257" i="23"/>
  <c r="D253" i="23" s="1"/>
  <c r="O256" i="23"/>
  <c r="L256" i="23"/>
  <c r="I256" i="23"/>
  <c r="F256" i="23"/>
  <c r="O255" i="23"/>
  <c r="L255" i="23"/>
  <c r="I255" i="23"/>
  <c r="F255" i="23"/>
  <c r="O254" i="23"/>
  <c r="L254" i="23"/>
  <c r="I254" i="23"/>
  <c r="F254" i="23"/>
  <c r="O251" i="23"/>
  <c r="O250" i="23" s="1"/>
  <c r="L251" i="23"/>
  <c r="L250" i="23" s="1"/>
  <c r="I251" i="23"/>
  <c r="I250" i="23" s="1"/>
  <c r="F251" i="23"/>
  <c r="N250" i="23"/>
  <c r="M250" i="23"/>
  <c r="K250" i="23"/>
  <c r="J250" i="23"/>
  <c r="H250" i="23"/>
  <c r="G250" i="23"/>
  <c r="E250" i="23"/>
  <c r="D250" i="23"/>
  <c r="O249" i="23"/>
  <c r="L249" i="23"/>
  <c r="I249" i="23"/>
  <c r="F249" i="23"/>
  <c r="O248" i="23"/>
  <c r="L248" i="23"/>
  <c r="I248" i="23"/>
  <c r="F248" i="23"/>
  <c r="O247" i="23"/>
  <c r="L247" i="23"/>
  <c r="I247" i="23"/>
  <c r="F247" i="23"/>
  <c r="O246" i="23"/>
  <c r="L246" i="23"/>
  <c r="I246" i="23"/>
  <c r="F246" i="23"/>
  <c r="N245" i="23"/>
  <c r="M245" i="23"/>
  <c r="K245" i="23"/>
  <c r="J245" i="23"/>
  <c r="H245" i="23"/>
  <c r="G245" i="23"/>
  <c r="E245" i="23"/>
  <c r="D245" i="23"/>
  <c r="O244" i="23"/>
  <c r="L244" i="23"/>
  <c r="I244" i="23"/>
  <c r="F244" i="23"/>
  <c r="O243" i="23"/>
  <c r="L243" i="23"/>
  <c r="I243" i="23"/>
  <c r="F243" i="23"/>
  <c r="O242" i="23"/>
  <c r="L242" i="23"/>
  <c r="L241" i="23" s="1"/>
  <c r="I242" i="23"/>
  <c r="F242" i="23"/>
  <c r="N241" i="23"/>
  <c r="N240" i="23" s="1"/>
  <c r="M241" i="23"/>
  <c r="K241" i="23"/>
  <c r="K240" i="23" s="1"/>
  <c r="J241" i="23"/>
  <c r="J240" i="23" s="1"/>
  <c r="H241" i="23"/>
  <c r="H240" i="23" s="1"/>
  <c r="G241" i="23"/>
  <c r="G240" i="23" s="1"/>
  <c r="E241" i="23"/>
  <c r="E240" i="23" s="1"/>
  <c r="D241" i="23"/>
  <c r="D240" i="23" s="1"/>
  <c r="O239" i="23"/>
  <c r="L239" i="23"/>
  <c r="I239" i="23"/>
  <c r="F239" i="23"/>
  <c r="O238" i="23"/>
  <c r="L238" i="23"/>
  <c r="I238" i="23"/>
  <c r="F238" i="23"/>
  <c r="O237" i="23"/>
  <c r="L237" i="23"/>
  <c r="I237" i="23"/>
  <c r="F237" i="23"/>
  <c r="O236" i="23"/>
  <c r="L236" i="23"/>
  <c r="I236" i="23"/>
  <c r="F236" i="23"/>
  <c r="O235" i="23"/>
  <c r="L235" i="23"/>
  <c r="I235" i="23"/>
  <c r="F235" i="23"/>
  <c r="O234" i="23"/>
  <c r="L234" i="23"/>
  <c r="I234" i="23"/>
  <c r="F234" i="23"/>
  <c r="N233" i="23"/>
  <c r="N232" i="23" s="1"/>
  <c r="M233" i="23"/>
  <c r="M232" i="23" s="1"/>
  <c r="K233" i="23"/>
  <c r="K232" i="23" s="1"/>
  <c r="J233" i="23"/>
  <c r="J232" i="23" s="1"/>
  <c r="H233" i="23"/>
  <c r="H232" i="23" s="1"/>
  <c r="G233" i="23"/>
  <c r="G232" i="23" s="1"/>
  <c r="E233" i="23"/>
  <c r="E232" i="23" s="1"/>
  <c r="D233" i="23"/>
  <c r="D232" i="23" s="1"/>
  <c r="O231" i="23"/>
  <c r="L231" i="23"/>
  <c r="I231" i="23"/>
  <c r="F231" i="23"/>
  <c r="O230" i="23"/>
  <c r="L230" i="23"/>
  <c r="I230" i="23"/>
  <c r="F230" i="23"/>
  <c r="O229" i="23"/>
  <c r="L229" i="23"/>
  <c r="I229" i="23"/>
  <c r="F229" i="23"/>
  <c r="O228" i="23"/>
  <c r="L228" i="23"/>
  <c r="I228" i="23"/>
  <c r="F228" i="23"/>
  <c r="N227" i="23"/>
  <c r="M227" i="23"/>
  <c r="K227" i="23"/>
  <c r="J227" i="23"/>
  <c r="H227" i="23"/>
  <c r="G227" i="23"/>
  <c r="E227" i="23"/>
  <c r="D227" i="23"/>
  <c r="O226" i="23"/>
  <c r="L226" i="23"/>
  <c r="I226" i="23"/>
  <c r="F226" i="23"/>
  <c r="O225" i="23"/>
  <c r="L225" i="23"/>
  <c r="I225" i="23"/>
  <c r="F225" i="23"/>
  <c r="O224" i="23"/>
  <c r="L224" i="23"/>
  <c r="I224" i="23"/>
  <c r="F224" i="23"/>
  <c r="O223" i="23"/>
  <c r="L223" i="23"/>
  <c r="I223" i="23"/>
  <c r="F223" i="23"/>
  <c r="O222" i="23"/>
  <c r="L222" i="23"/>
  <c r="I222" i="23"/>
  <c r="F222" i="23"/>
  <c r="O221" i="23"/>
  <c r="L221" i="23"/>
  <c r="I221" i="23"/>
  <c r="F221" i="23"/>
  <c r="O220" i="23"/>
  <c r="L220" i="23"/>
  <c r="I220" i="23"/>
  <c r="F220" i="23"/>
  <c r="N219" i="23"/>
  <c r="M219" i="23"/>
  <c r="K219" i="23"/>
  <c r="J219" i="23"/>
  <c r="H219" i="23"/>
  <c r="G219" i="23"/>
  <c r="E219" i="23"/>
  <c r="D219" i="23"/>
  <c r="O218" i="23"/>
  <c r="L218" i="23"/>
  <c r="I218" i="23"/>
  <c r="F218" i="23"/>
  <c r="O217" i="23"/>
  <c r="L217" i="23"/>
  <c r="I217" i="23"/>
  <c r="I216" i="23" s="1"/>
  <c r="F217" i="23"/>
  <c r="F216" i="23" s="1"/>
  <c r="N216" i="23"/>
  <c r="M216" i="23"/>
  <c r="K216" i="23"/>
  <c r="J216" i="23"/>
  <c r="H216" i="23"/>
  <c r="G216" i="23"/>
  <c r="E216" i="23"/>
  <c r="D216" i="23"/>
  <c r="O215" i="23"/>
  <c r="O214" i="23" s="1"/>
  <c r="L215" i="23"/>
  <c r="L214" i="23" s="1"/>
  <c r="I215" i="23"/>
  <c r="F215" i="23"/>
  <c r="F214" i="23" s="1"/>
  <c r="N214" i="23"/>
  <c r="M214" i="23"/>
  <c r="K214" i="23"/>
  <c r="J214" i="23"/>
  <c r="H214" i="23"/>
  <c r="G214" i="23"/>
  <c r="E214" i="23"/>
  <c r="D214" i="23"/>
  <c r="O213" i="23"/>
  <c r="L213" i="23"/>
  <c r="I213" i="23"/>
  <c r="F213" i="23"/>
  <c r="O210" i="23"/>
  <c r="L210" i="23"/>
  <c r="I210" i="23"/>
  <c r="F210" i="23"/>
  <c r="O209" i="23"/>
  <c r="O208" i="23" s="1"/>
  <c r="L209" i="23"/>
  <c r="L208" i="23" s="1"/>
  <c r="I209" i="23"/>
  <c r="I208" i="23" s="1"/>
  <c r="F209" i="23"/>
  <c r="F208" i="23" s="1"/>
  <c r="N208" i="23"/>
  <c r="M208" i="23"/>
  <c r="K208" i="23"/>
  <c r="J208" i="23"/>
  <c r="H208" i="23"/>
  <c r="G208" i="23"/>
  <c r="E208" i="23"/>
  <c r="D208" i="23"/>
  <c r="O207" i="23"/>
  <c r="L207" i="23"/>
  <c r="I207" i="23"/>
  <c r="F207" i="23"/>
  <c r="O206" i="23"/>
  <c r="L206" i="23"/>
  <c r="I206" i="23"/>
  <c r="F206" i="23"/>
  <c r="O205" i="23"/>
  <c r="L205" i="23"/>
  <c r="I205" i="23"/>
  <c r="F205" i="23"/>
  <c r="O204" i="23"/>
  <c r="L204" i="23"/>
  <c r="I204" i="23"/>
  <c r="F204" i="23"/>
  <c r="O203" i="23"/>
  <c r="L203" i="23"/>
  <c r="I203" i="23"/>
  <c r="F203" i="23"/>
  <c r="O202" i="23"/>
  <c r="L202" i="23"/>
  <c r="I202" i="23"/>
  <c r="F202" i="23"/>
  <c r="O201" i="23"/>
  <c r="L201" i="23"/>
  <c r="I201" i="23"/>
  <c r="F201" i="23"/>
  <c r="O200" i="23"/>
  <c r="L200" i="23"/>
  <c r="I200" i="23"/>
  <c r="F200" i="23"/>
  <c r="N199" i="23"/>
  <c r="M199" i="23"/>
  <c r="K199" i="23"/>
  <c r="J199" i="23"/>
  <c r="H199" i="23"/>
  <c r="G199" i="23"/>
  <c r="E199" i="23"/>
  <c r="D199" i="23"/>
  <c r="O198" i="23"/>
  <c r="L198" i="23"/>
  <c r="I198" i="23"/>
  <c r="F198" i="23"/>
  <c r="O197" i="23"/>
  <c r="L197" i="23"/>
  <c r="I197" i="23"/>
  <c r="F197" i="23"/>
  <c r="O196" i="23"/>
  <c r="L196" i="23"/>
  <c r="I196" i="23"/>
  <c r="F196" i="23"/>
  <c r="O195" i="23"/>
  <c r="L195" i="23"/>
  <c r="I195" i="23"/>
  <c r="F195" i="23"/>
  <c r="O194" i="23"/>
  <c r="L194" i="23"/>
  <c r="I194" i="23"/>
  <c r="F194" i="23"/>
  <c r="O193" i="23"/>
  <c r="L193" i="23"/>
  <c r="I193" i="23"/>
  <c r="F193" i="23"/>
  <c r="O192" i="23"/>
  <c r="L192" i="23"/>
  <c r="I192" i="23"/>
  <c r="F192" i="23"/>
  <c r="O191" i="23"/>
  <c r="L191" i="23"/>
  <c r="I191" i="23"/>
  <c r="F191" i="23"/>
  <c r="O190" i="23"/>
  <c r="L190" i="23"/>
  <c r="I190" i="23"/>
  <c r="F190" i="23"/>
  <c r="O189" i="23"/>
  <c r="L189" i="23"/>
  <c r="I189" i="23"/>
  <c r="F189" i="23"/>
  <c r="N188" i="23"/>
  <c r="M188" i="23"/>
  <c r="M187" i="23" s="1"/>
  <c r="K188" i="23"/>
  <c r="J188" i="23"/>
  <c r="H188" i="23"/>
  <c r="G188" i="23"/>
  <c r="G187" i="23" s="1"/>
  <c r="E188" i="23"/>
  <c r="D188" i="23"/>
  <c r="O186" i="23"/>
  <c r="L186" i="23"/>
  <c r="I186" i="23"/>
  <c r="F186" i="23"/>
  <c r="O185" i="23"/>
  <c r="L185" i="23"/>
  <c r="I185" i="23"/>
  <c r="F185" i="23"/>
  <c r="O184" i="23"/>
  <c r="L184" i="23"/>
  <c r="I184" i="23"/>
  <c r="F184" i="23"/>
  <c r="N183" i="23"/>
  <c r="M183" i="23"/>
  <c r="K183" i="23"/>
  <c r="J183" i="23"/>
  <c r="H183" i="23"/>
  <c r="G183" i="23"/>
  <c r="E183" i="23"/>
  <c r="D183" i="23"/>
  <c r="O180" i="23"/>
  <c r="O179" i="23" s="1"/>
  <c r="O178" i="23" s="1"/>
  <c r="L180" i="23"/>
  <c r="L179" i="23" s="1"/>
  <c r="L178" i="23" s="1"/>
  <c r="I180" i="23"/>
  <c r="I179" i="23" s="1"/>
  <c r="I178" i="23" s="1"/>
  <c r="F180" i="23"/>
  <c r="N179" i="23"/>
  <c r="N178" i="23" s="1"/>
  <c r="M179" i="23"/>
  <c r="M178" i="23" s="1"/>
  <c r="K179" i="23"/>
  <c r="K178" i="23" s="1"/>
  <c r="J179" i="23"/>
  <c r="J178" i="23" s="1"/>
  <c r="H179" i="23"/>
  <c r="H178" i="23" s="1"/>
  <c r="G179" i="23"/>
  <c r="G178" i="23" s="1"/>
  <c r="E179" i="23"/>
  <c r="E178" i="23" s="1"/>
  <c r="D179" i="23"/>
  <c r="D178" i="23"/>
  <c r="O177" i="23"/>
  <c r="L177" i="23"/>
  <c r="I177" i="23"/>
  <c r="F177" i="23"/>
  <c r="O176" i="23"/>
  <c r="L176" i="23"/>
  <c r="I176" i="23"/>
  <c r="F176" i="23"/>
  <c r="N175" i="23"/>
  <c r="M175" i="23"/>
  <c r="K175" i="23"/>
  <c r="J175" i="23"/>
  <c r="H175" i="23"/>
  <c r="G175" i="23"/>
  <c r="E175" i="23"/>
  <c r="D175" i="23"/>
  <c r="D174" i="23" s="1"/>
  <c r="O173" i="23"/>
  <c r="L173" i="23"/>
  <c r="I173" i="23"/>
  <c r="F173" i="23"/>
  <c r="O172" i="23"/>
  <c r="L172" i="23"/>
  <c r="L171" i="23" s="1"/>
  <c r="I172" i="23"/>
  <c r="F172" i="23"/>
  <c r="N171" i="23"/>
  <c r="M171" i="23"/>
  <c r="K171" i="23"/>
  <c r="J171" i="23"/>
  <c r="H171" i="23"/>
  <c r="G171" i="23"/>
  <c r="E171" i="23"/>
  <c r="D171" i="23"/>
  <c r="O170" i="23"/>
  <c r="L170" i="23"/>
  <c r="I170" i="23"/>
  <c r="F170" i="23"/>
  <c r="O169" i="23"/>
  <c r="L169" i="23"/>
  <c r="I169" i="23"/>
  <c r="F169" i="23"/>
  <c r="O168" i="23"/>
  <c r="L168" i="23"/>
  <c r="I168" i="23"/>
  <c r="F168" i="23"/>
  <c r="O167" i="23"/>
  <c r="L167" i="23"/>
  <c r="I167" i="23"/>
  <c r="F167" i="23"/>
  <c r="N166" i="23"/>
  <c r="M166" i="23"/>
  <c r="K166" i="23"/>
  <c r="J166" i="23"/>
  <c r="H166" i="23"/>
  <c r="G166" i="23"/>
  <c r="E166" i="23"/>
  <c r="D166" i="23"/>
  <c r="O165" i="23"/>
  <c r="L165" i="23"/>
  <c r="I165" i="23"/>
  <c r="F165" i="23"/>
  <c r="O164" i="23"/>
  <c r="L164" i="23"/>
  <c r="I164" i="23"/>
  <c r="F164" i="23"/>
  <c r="O163" i="23"/>
  <c r="L163" i="23"/>
  <c r="I163" i="23"/>
  <c r="F163" i="23"/>
  <c r="N162" i="23"/>
  <c r="M162" i="23"/>
  <c r="K162" i="23"/>
  <c r="K161" i="23" s="1"/>
  <c r="J162" i="23"/>
  <c r="J161" i="23" s="1"/>
  <c r="J160" i="23" s="1"/>
  <c r="H162" i="23"/>
  <c r="G162" i="23"/>
  <c r="E162" i="23"/>
  <c r="D162" i="23"/>
  <c r="D161" i="23" s="1"/>
  <c r="O159" i="23"/>
  <c r="L159" i="23"/>
  <c r="I159" i="23"/>
  <c r="F159" i="23"/>
  <c r="O158" i="23"/>
  <c r="L158" i="23"/>
  <c r="I158" i="23"/>
  <c r="F158" i="23"/>
  <c r="O157" i="23"/>
  <c r="L157" i="23"/>
  <c r="I157" i="23"/>
  <c r="F157" i="23"/>
  <c r="O156" i="23"/>
  <c r="L156" i="23"/>
  <c r="I156" i="23"/>
  <c r="F156" i="23"/>
  <c r="O155" i="23"/>
  <c r="L155" i="23"/>
  <c r="I155" i="23"/>
  <c r="F155" i="23"/>
  <c r="O154" i="23"/>
  <c r="L154" i="23"/>
  <c r="I154" i="23"/>
  <c r="F154" i="23"/>
  <c r="N153" i="23"/>
  <c r="N152" i="23" s="1"/>
  <c r="M153" i="23"/>
  <c r="M152" i="23" s="1"/>
  <c r="K153" i="23"/>
  <c r="K152" i="23" s="1"/>
  <c r="J153" i="23"/>
  <c r="J152" i="23" s="1"/>
  <c r="H153" i="23"/>
  <c r="H152" i="23" s="1"/>
  <c r="G153" i="23"/>
  <c r="G152" i="23" s="1"/>
  <c r="E153" i="23"/>
  <c r="E152" i="23" s="1"/>
  <c r="D153" i="23"/>
  <c r="D152" i="23" s="1"/>
  <c r="O151" i="23"/>
  <c r="L151" i="23"/>
  <c r="I151" i="23"/>
  <c r="F151" i="23"/>
  <c r="O150" i="23"/>
  <c r="L150" i="23"/>
  <c r="I150" i="23"/>
  <c r="F150" i="23"/>
  <c r="O149" i="23"/>
  <c r="L149" i="23"/>
  <c r="I149" i="23"/>
  <c r="F149" i="23"/>
  <c r="O148" i="23"/>
  <c r="L148" i="23"/>
  <c r="I148" i="23"/>
  <c r="I147" i="23" s="1"/>
  <c r="F148" i="23"/>
  <c r="N147" i="23"/>
  <c r="M147" i="23"/>
  <c r="K147" i="23"/>
  <c r="J147" i="23"/>
  <c r="H147" i="23"/>
  <c r="G147" i="23"/>
  <c r="E147" i="23"/>
  <c r="D147" i="23"/>
  <c r="O146" i="23"/>
  <c r="L146" i="23"/>
  <c r="I146" i="23"/>
  <c r="F146" i="23"/>
  <c r="O145" i="23"/>
  <c r="L145" i="23"/>
  <c r="I145" i="23"/>
  <c r="F145" i="23"/>
  <c r="O144" i="23"/>
  <c r="L144" i="23"/>
  <c r="I144" i="23"/>
  <c r="F144" i="23"/>
  <c r="O143" i="23"/>
  <c r="L143" i="23"/>
  <c r="I143" i="23"/>
  <c r="F143" i="23"/>
  <c r="O142" i="23"/>
  <c r="L142" i="23"/>
  <c r="I142" i="23"/>
  <c r="F142" i="23"/>
  <c r="O141" i="23"/>
  <c r="L141" i="23"/>
  <c r="I141" i="23"/>
  <c r="F141" i="23"/>
  <c r="O140" i="23"/>
  <c r="L140" i="23"/>
  <c r="I140" i="23"/>
  <c r="F140" i="23"/>
  <c r="O139" i="23"/>
  <c r="L139" i="23"/>
  <c r="I139" i="23"/>
  <c r="F139" i="23"/>
  <c r="N138" i="23"/>
  <c r="M138" i="23"/>
  <c r="K138" i="23"/>
  <c r="J138" i="23"/>
  <c r="H138" i="23"/>
  <c r="G138" i="23"/>
  <c r="E138" i="23"/>
  <c r="D138" i="23"/>
  <c r="O137" i="23"/>
  <c r="L137" i="23"/>
  <c r="I137" i="23"/>
  <c r="F137" i="23"/>
  <c r="O136" i="23"/>
  <c r="L136" i="23"/>
  <c r="I136" i="23"/>
  <c r="F136" i="23"/>
  <c r="O135" i="23"/>
  <c r="L135" i="23"/>
  <c r="I135" i="23"/>
  <c r="F135" i="23"/>
  <c r="N134" i="23"/>
  <c r="M134" i="23"/>
  <c r="K134" i="23"/>
  <c r="J134" i="23"/>
  <c r="H134" i="23"/>
  <c r="G134" i="23"/>
  <c r="E134" i="23"/>
  <c r="D134" i="23"/>
  <c r="O133" i="23"/>
  <c r="L133" i="23"/>
  <c r="I133" i="23"/>
  <c r="F133" i="23"/>
  <c r="O132" i="23"/>
  <c r="L132" i="23"/>
  <c r="I132" i="23"/>
  <c r="F132" i="23"/>
  <c r="N131" i="23"/>
  <c r="M131" i="23"/>
  <c r="K131" i="23"/>
  <c r="J131" i="23"/>
  <c r="H131" i="23"/>
  <c r="G131" i="23"/>
  <c r="E131" i="23"/>
  <c r="D131" i="23"/>
  <c r="O130" i="23"/>
  <c r="L130" i="23"/>
  <c r="I130" i="23"/>
  <c r="F130" i="23"/>
  <c r="O129" i="23"/>
  <c r="L129" i="23"/>
  <c r="I129" i="23"/>
  <c r="F129" i="23"/>
  <c r="O128" i="23"/>
  <c r="L128" i="23"/>
  <c r="I128" i="23"/>
  <c r="F128" i="23"/>
  <c r="O127" i="23"/>
  <c r="L127" i="23"/>
  <c r="I127" i="23"/>
  <c r="F127" i="23"/>
  <c r="N126" i="23"/>
  <c r="M126" i="23"/>
  <c r="K126" i="23"/>
  <c r="J126" i="23"/>
  <c r="H126" i="23"/>
  <c r="G126" i="23"/>
  <c r="E126" i="23"/>
  <c r="D126" i="23"/>
  <c r="O125" i="23"/>
  <c r="L125" i="23"/>
  <c r="I125" i="23"/>
  <c r="F125" i="23"/>
  <c r="O124" i="23"/>
  <c r="L124" i="23"/>
  <c r="I124" i="23"/>
  <c r="F124" i="23"/>
  <c r="O123" i="23"/>
  <c r="L123" i="23"/>
  <c r="I123" i="23"/>
  <c r="F123" i="23"/>
  <c r="O122" i="23"/>
  <c r="L122" i="23"/>
  <c r="I122" i="23"/>
  <c r="F122" i="23"/>
  <c r="N121" i="23"/>
  <c r="M121" i="23"/>
  <c r="K121" i="23"/>
  <c r="J121" i="23"/>
  <c r="H121" i="23"/>
  <c r="G121" i="23"/>
  <c r="E121" i="23"/>
  <c r="D121" i="23"/>
  <c r="O119" i="23"/>
  <c r="L119" i="23"/>
  <c r="I119" i="23"/>
  <c r="F119" i="23"/>
  <c r="O118" i="23"/>
  <c r="L118" i="23"/>
  <c r="I118" i="23"/>
  <c r="F118" i="23"/>
  <c r="O117" i="23"/>
  <c r="L117" i="23"/>
  <c r="I117" i="23"/>
  <c r="F117" i="23"/>
  <c r="O116" i="23"/>
  <c r="L116" i="23"/>
  <c r="I116" i="23"/>
  <c r="F116" i="23"/>
  <c r="O115" i="23"/>
  <c r="L115" i="23"/>
  <c r="I115" i="23"/>
  <c r="I114" i="23" s="1"/>
  <c r="F115" i="23"/>
  <c r="N114" i="23"/>
  <c r="M114" i="23"/>
  <c r="K114" i="23"/>
  <c r="J114" i="23"/>
  <c r="H114" i="23"/>
  <c r="G114" i="23"/>
  <c r="E114" i="23"/>
  <c r="D114" i="23"/>
  <c r="O113" i="23"/>
  <c r="L113" i="23"/>
  <c r="I113" i="23"/>
  <c r="F113" i="23"/>
  <c r="O112" i="23"/>
  <c r="L112" i="23"/>
  <c r="I112" i="23"/>
  <c r="F112" i="23"/>
  <c r="O111" i="23"/>
  <c r="L111" i="23"/>
  <c r="I111" i="23"/>
  <c r="F111" i="23"/>
  <c r="O110" i="23"/>
  <c r="L110" i="23"/>
  <c r="I110" i="23"/>
  <c r="F110" i="23"/>
  <c r="O109" i="23"/>
  <c r="L109" i="23"/>
  <c r="I109" i="23"/>
  <c r="F109" i="23"/>
  <c r="N108" i="23"/>
  <c r="M108" i="23"/>
  <c r="K108" i="23"/>
  <c r="J108" i="23"/>
  <c r="H108" i="23"/>
  <c r="G108" i="23"/>
  <c r="E108" i="23"/>
  <c r="D108" i="23"/>
  <c r="O107" i="23"/>
  <c r="L107" i="23"/>
  <c r="I107" i="23"/>
  <c r="F107" i="23"/>
  <c r="O106" i="23"/>
  <c r="L106" i="23"/>
  <c r="I106" i="23"/>
  <c r="F106" i="23"/>
  <c r="O105" i="23"/>
  <c r="L105" i="23"/>
  <c r="I105" i="23"/>
  <c r="F105" i="23"/>
  <c r="O104" i="23"/>
  <c r="L104" i="23"/>
  <c r="I104" i="23"/>
  <c r="F104" i="23"/>
  <c r="O103" i="23"/>
  <c r="L103" i="23"/>
  <c r="I103" i="23"/>
  <c r="F103" i="23"/>
  <c r="O102" i="23"/>
  <c r="L102" i="23"/>
  <c r="I102" i="23"/>
  <c r="F102" i="23"/>
  <c r="O101" i="23"/>
  <c r="L101" i="23"/>
  <c r="I101" i="23"/>
  <c r="F101" i="23"/>
  <c r="O100" i="23"/>
  <c r="L100" i="23"/>
  <c r="I100" i="23"/>
  <c r="I99" i="23" s="1"/>
  <c r="F100" i="23"/>
  <c r="N99" i="23"/>
  <c r="M99" i="23"/>
  <c r="K99" i="23"/>
  <c r="J99" i="23"/>
  <c r="H99" i="23"/>
  <c r="G99" i="23"/>
  <c r="E99" i="23"/>
  <c r="D99" i="23"/>
  <c r="O98" i="23"/>
  <c r="L98" i="23"/>
  <c r="I98" i="23"/>
  <c r="F98" i="23"/>
  <c r="O97" i="23"/>
  <c r="L97" i="23"/>
  <c r="I97" i="23"/>
  <c r="F97" i="23"/>
  <c r="O96" i="23"/>
  <c r="L96" i="23"/>
  <c r="I96" i="23"/>
  <c r="F96" i="23"/>
  <c r="O95" i="23"/>
  <c r="L95" i="23"/>
  <c r="I95" i="23"/>
  <c r="F95" i="23"/>
  <c r="O94" i="23"/>
  <c r="L94" i="23"/>
  <c r="I94" i="23"/>
  <c r="F94" i="23"/>
  <c r="O93" i="23"/>
  <c r="L93" i="23"/>
  <c r="I93" i="23"/>
  <c r="F93" i="23"/>
  <c r="O92" i="23"/>
  <c r="L92" i="23"/>
  <c r="I92" i="23"/>
  <c r="F92" i="23"/>
  <c r="N91" i="23"/>
  <c r="M91" i="23"/>
  <c r="K91" i="23"/>
  <c r="J91" i="23"/>
  <c r="H91" i="23"/>
  <c r="G91" i="23"/>
  <c r="E91" i="23"/>
  <c r="D91" i="23"/>
  <c r="O90" i="23"/>
  <c r="L90" i="23"/>
  <c r="I90" i="23"/>
  <c r="F90" i="23"/>
  <c r="O89" i="23"/>
  <c r="L89" i="23"/>
  <c r="I89" i="23"/>
  <c r="F89" i="23"/>
  <c r="O88" i="23"/>
  <c r="L88" i="23"/>
  <c r="I88" i="23"/>
  <c r="F88" i="23"/>
  <c r="O87" i="23"/>
  <c r="L87" i="23"/>
  <c r="I87" i="23"/>
  <c r="F87" i="23"/>
  <c r="O86" i="23"/>
  <c r="L86" i="23"/>
  <c r="I86" i="23"/>
  <c r="F86" i="23"/>
  <c r="N85" i="23"/>
  <c r="M85" i="23"/>
  <c r="K85" i="23"/>
  <c r="J85" i="23"/>
  <c r="H85" i="23"/>
  <c r="G85" i="23"/>
  <c r="E85" i="23"/>
  <c r="D85" i="23"/>
  <c r="O84" i="23"/>
  <c r="L84" i="23"/>
  <c r="I84" i="23"/>
  <c r="F84" i="23"/>
  <c r="D83" i="23"/>
  <c r="O82" i="23"/>
  <c r="L82" i="23"/>
  <c r="I82" i="23"/>
  <c r="F82" i="23"/>
  <c r="O81" i="23"/>
  <c r="L81" i="23"/>
  <c r="I81" i="23"/>
  <c r="F81" i="23"/>
  <c r="N80" i="23"/>
  <c r="M80" i="23"/>
  <c r="K80" i="23"/>
  <c r="J80" i="23"/>
  <c r="H80" i="23"/>
  <c r="G80" i="23"/>
  <c r="E80" i="23"/>
  <c r="D80" i="23"/>
  <c r="O79" i="23"/>
  <c r="L79" i="23"/>
  <c r="I79" i="23"/>
  <c r="F79" i="23"/>
  <c r="O78" i="23"/>
  <c r="L78" i="23"/>
  <c r="I78" i="23"/>
  <c r="I77" i="23" s="1"/>
  <c r="F78" i="23"/>
  <c r="F77" i="23" s="1"/>
  <c r="N77" i="23"/>
  <c r="M77" i="23"/>
  <c r="K77" i="23"/>
  <c r="J77" i="23"/>
  <c r="J76" i="23" s="1"/>
  <c r="H77" i="23"/>
  <c r="G77" i="23"/>
  <c r="E77" i="23"/>
  <c r="D77" i="23"/>
  <c r="M76" i="23"/>
  <c r="O74" i="23"/>
  <c r="L74" i="23"/>
  <c r="I74" i="23"/>
  <c r="F74" i="23"/>
  <c r="O73" i="23"/>
  <c r="L73" i="23"/>
  <c r="I73" i="23"/>
  <c r="F73" i="23"/>
  <c r="O72" i="23"/>
  <c r="L72" i="23"/>
  <c r="I72" i="23"/>
  <c r="F72" i="23"/>
  <c r="O71" i="23"/>
  <c r="L71" i="23"/>
  <c r="I71" i="23"/>
  <c r="F71" i="23"/>
  <c r="O70" i="23"/>
  <c r="L70" i="23"/>
  <c r="I70" i="23"/>
  <c r="F70" i="23"/>
  <c r="N69" i="23"/>
  <c r="N67" i="23" s="1"/>
  <c r="M69" i="23"/>
  <c r="K69" i="23"/>
  <c r="K67" i="23" s="1"/>
  <c r="J69" i="23"/>
  <c r="J67" i="23" s="1"/>
  <c r="H69" i="23"/>
  <c r="H67" i="23" s="1"/>
  <c r="G69" i="23"/>
  <c r="G67" i="23" s="1"/>
  <c r="E69" i="23"/>
  <c r="E67" i="23" s="1"/>
  <c r="D69" i="23"/>
  <c r="D67" i="23" s="1"/>
  <c r="O68" i="23"/>
  <c r="L68" i="23"/>
  <c r="I68" i="23"/>
  <c r="F68" i="23"/>
  <c r="M67" i="23"/>
  <c r="O66" i="23"/>
  <c r="L66" i="23"/>
  <c r="I66" i="23"/>
  <c r="F66" i="23"/>
  <c r="O65" i="23"/>
  <c r="L65" i="23"/>
  <c r="I65" i="23"/>
  <c r="F65" i="23"/>
  <c r="O64" i="23"/>
  <c r="L64" i="23"/>
  <c r="I64" i="23"/>
  <c r="F64" i="23"/>
  <c r="O63" i="23"/>
  <c r="L63" i="23"/>
  <c r="I63" i="23"/>
  <c r="F63" i="23"/>
  <c r="O62" i="23"/>
  <c r="L62" i="23"/>
  <c r="I62" i="23"/>
  <c r="F62" i="23"/>
  <c r="O61" i="23"/>
  <c r="L61" i="23"/>
  <c r="I61" i="23"/>
  <c r="F61" i="23"/>
  <c r="O60" i="23"/>
  <c r="L60" i="23"/>
  <c r="I60" i="23"/>
  <c r="F60" i="23"/>
  <c r="O59" i="23"/>
  <c r="L59" i="23"/>
  <c r="I59" i="23"/>
  <c r="F59" i="23"/>
  <c r="N58" i="23"/>
  <c r="M58" i="23"/>
  <c r="K58" i="23"/>
  <c r="J58" i="23"/>
  <c r="H58" i="23"/>
  <c r="G58" i="23"/>
  <c r="E58" i="23"/>
  <c r="D58" i="23"/>
  <c r="O57" i="23"/>
  <c r="L57" i="23"/>
  <c r="I57" i="23"/>
  <c r="F57" i="23"/>
  <c r="O56" i="23"/>
  <c r="L56" i="23"/>
  <c r="I56" i="23"/>
  <c r="F56" i="23"/>
  <c r="N55" i="23"/>
  <c r="M55" i="23"/>
  <c r="K55" i="23"/>
  <c r="K54" i="23" s="1"/>
  <c r="J55" i="23"/>
  <c r="J54" i="23" s="1"/>
  <c r="H55" i="23"/>
  <c r="G55" i="23"/>
  <c r="E55" i="23"/>
  <c r="D55" i="23"/>
  <c r="O47" i="23"/>
  <c r="C47" i="23" s="1"/>
  <c r="O46" i="23"/>
  <c r="N45" i="23"/>
  <c r="M45" i="23"/>
  <c r="L44" i="23"/>
  <c r="I44" i="23"/>
  <c r="I43" i="23" s="1"/>
  <c r="F44" i="23"/>
  <c r="F43" i="23" s="1"/>
  <c r="K43" i="23"/>
  <c r="J43" i="23"/>
  <c r="H43" i="23"/>
  <c r="G43" i="23"/>
  <c r="E43" i="23"/>
  <c r="D43" i="23"/>
  <c r="F42" i="23"/>
  <c r="C42" i="23" s="1"/>
  <c r="E41" i="23"/>
  <c r="D41" i="23"/>
  <c r="L40" i="23"/>
  <c r="C40" i="23" s="1"/>
  <c r="L39" i="23"/>
  <c r="C39" i="23" s="1"/>
  <c r="L38" i="23"/>
  <c r="C38" i="23" s="1"/>
  <c r="L37" i="23"/>
  <c r="C37" i="23" s="1"/>
  <c r="K36" i="23"/>
  <c r="J36" i="23"/>
  <c r="L35" i="23"/>
  <c r="C35" i="23" s="1"/>
  <c r="L34" i="23"/>
  <c r="C34" i="23" s="1"/>
  <c r="K33" i="23"/>
  <c r="J33" i="23"/>
  <c r="L32" i="23"/>
  <c r="K31" i="23"/>
  <c r="J31" i="23"/>
  <c r="L30" i="23"/>
  <c r="C30" i="23" s="1"/>
  <c r="L29" i="23"/>
  <c r="C29" i="23" s="1"/>
  <c r="L28" i="23"/>
  <c r="C28" i="23" s="1"/>
  <c r="K27" i="23"/>
  <c r="J27" i="23"/>
  <c r="F25" i="23"/>
  <c r="C25" i="23" s="1"/>
  <c r="I24" i="23"/>
  <c r="F24" i="23"/>
  <c r="C24" i="23" s="1"/>
  <c r="O23" i="23"/>
  <c r="L23" i="23"/>
  <c r="I23" i="23"/>
  <c r="F23" i="23"/>
  <c r="O22" i="23"/>
  <c r="O21" i="23" s="1"/>
  <c r="L22" i="23"/>
  <c r="I22" i="23"/>
  <c r="F22" i="23"/>
  <c r="N21" i="23"/>
  <c r="N275" i="23" s="1"/>
  <c r="M21" i="23"/>
  <c r="K21" i="23"/>
  <c r="J21" i="23"/>
  <c r="J275" i="23" s="1"/>
  <c r="H21" i="23"/>
  <c r="G21" i="23"/>
  <c r="E21" i="23"/>
  <c r="D21" i="23"/>
  <c r="C68" i="23" l="1"/>
  <c r="C191" i="23"/>
  <c r="C122" i="23"/>
  <c r="C142" i="23"/>
  <c r="C144" i="23"/>
  <c r="C146" i="23"/>
  <c r="C223" i="23"/>
  <c r="K252" i="23"/>
  <c r="C98" i="23"/>
  <c r="C104" i="23"/>
  <c r="C109" i="23"/>
  <c r="C221" i="23"/>
  <c r="C264" i="23"/>
  <c r="C281" i="23"/>
  <c r="C96" i="23"/>
  <c r="K53" i="23"/>
  <c r="C57" i="23"/>
  <c r="C185" i="23"/>
  <c r="C215" i="23"/>
  <c r="C225" i="23"/>
  <c r="M20" i="23"/>
  <c r="O45" i="23"/>
  <c r="C124" i="23"/>
  <c r="C127" i="23"/>
  <c r="C140" i="23"/>
  <c r="C186" i="23"/>
  <c r="C197" i="23"/>
  <c r="C203" i="23"/>
  <c r="L219" i="23"/>
  <c r="C239" i="23"/>
  <c r="H252" i="23"/>
  <c r="C46" i="23"/>
  <c r="K76" i="23"/>
  <c r="C92" i="23"/>
  <c r="F114" i="23"/>
  <c r="O121" i="23"/>
  <c r="C145" i="23"/>
  <c r="E54" i="23"/>
  <c r="G76" i="23"/>
  <c r="L108" i="23"/>
  <c r="C156" i="23"/>
  <c r="C164" i="23"/>
  <c r="N174" i="23"/>
  <c r="C195" i="23"/>
  <c r="C196" i="23"/>
  <c r="C205" i="23"/>
  <c r="C209" i="23"/>
  <c r="K212" i="23"/>
  <c r="K211" i="23" s="1"/>
  <c r="C237" i="23"/>
  <c r="C71" i="23"/>
  <c r="L85" i="23"/>
  <c r="C107" i="23"/>
  <c r="O147" i="23"/>
  <c r="E161" i="23"/>
  <c r="E160" i="23" s="1"/>
  <c r="F183" i="23"/>
  <c r="C210" i="23"/>
  <c r="J212" i="23"/>
  <c r="C228" i="23"/>
  <c r="C230" i="23"/>
  <c r="C236" i="23"/>
  <c r="J252" i="23"/>
  <c r="C261" i="23"/>
  <c r="L269" i="23"/>
  <c r="C22" i="23"/>
  <c r="C63" i="23"/>
  <c r="C111" i="23"/>
  <c r="C136" i="23"/>
  <c r="C148" i="23"/>
  <c r="L162" i="23"/>
  <c r="N187" i="23"/>
  <c r="N182" i="23" s="1"/>
  <c r="C201" i="23"/>
  <c r="C217" i="23"/>
  <c r="O219" i="23"/>
  <c r="C235" i="23"/>
  <c r="F241" i="23"/>
  <c r="C247" i="23"/>
  <c r="C249" i="23"/>
  <c r="C259" i="23"/>
  <c r="C112" i="23"/>
  <c r="I138" i="23"/>
  <c r="O183" i="23"/>
  <c r="M252" i="23"/>
  <c r="K83" i="23"/>
  <c r="G182" i="23"/>
  <c r="I233" i="23"/>
  <c r="I232" i="23" s="1"/>
  <c r="L257" i="23"/>
  <c r="L253" i="23" s="1"/>
  <c r="L252" i="23" s="1"/>
  <c r="O263" i="23"/>
  <c r="I131" i="23"/>
  <c r="I199" i="23"/>
  <c r="G161" i="23"/>
  <c r="G160" i="23" s="1"/>
  <c r="C184" i="23"/>
  <c r="C87" i="23"/>
  <c r="C135" i="23"/>
  <c r="L126" i="23"/>
  <c r="C139" i="23"/>
  <c r="C271" i="23"/>
  <c r="K275" i="23"/>
  <c r="K274" i="23" s="1"/>
  <c r="N252" i="23"/>
  <c r="O269" i="23"/>
  <c r="O275" i="23" s="1"/>
  <c r="C94" i="23"/>
  <c r="C105" i="23"/>
  <c r="O153" i="23"/>
  <c r="O152" i="23" s="1"/>
  <c r="O55" i="23"/>
  <c r="I80" i="23"/>
  <c r="I76" i="23" s="1"/>
  <c r="C103" i="23"/>
  <c r="L131" i="23"/>
  <c r="L153" i="23"/>
  <c r="L152" i="23" s="1"/>
  <c r="C163" i="23"/>
  <c r="M212" i="23"/>
  <c r="C222" i="23"/>
  <c r="C248" i="23"/>
  <c r="C270" i="23"/>
  <c r="C66" i="23"/>
  <c r="H275" i="23"/>
  <c r="H274" i="23" s="1"/>
  <c r="C59" i="23"/>
  <c r="F188" i="23"/>
  <c r="C113" i="23"/>
  <c r="C189" i="23"/>
  <c r="I257" i="23"/>
  <c r="I253" i="23" s="1"/>
  <c r="I252" i="23" s="1"/>
  <c r="I55" i="23"/>
  <c r="L55" i="23"/>
  <c r="D76" i="23"/>
  <c r="L80" i="23"/>
  <c r="E83" i="23"/>
  <c r="C101" i="23"/>
  <c r="C106" i="23"/>
  <c r="O126" i="23"/>
  <c r="O131" i="23"/>
  <c r="C155" i="23"/>
  <c r="D160" i="23"/>
  <c r="C169" i="23"/>
  <c r="F175" i="23"/>
  <c r="H187" i="23"/>
  <c r="H182" i="23" s="1"/>
  <c r="F245" i="23"/>
  <c r="C263" i="23"/>
  <c r="I269" i="23"/>
  <c r="C73" i="23"/>
  <c r="C137" i="23"/>
  <c r="G174" i="23"/>
  <c r="C82" i="23"/>
  <c r="F58" i="23"/>
  <c r="N274" i="23"/>
  <c r="H20" i="23"/>
  <c r="G54" i="23"/>
  <c r="G53" i="23" s="1"/>
  <c r="F21" i="23"/>
  <c r="C61" i="23"/>
  <c r="N76" i="23"/>
  <c r="L91" i="23"/>
  <c r="F126" i="23"/>
  <c r="C133" i="23"/>
  <c r="C158" i="23"/>
  <c r="C167" i="23"/>
  <c r="C176" i="23"/>
  <c r="C193" i="23"/>
  <c r="C206" i="23"/>
  <c r="O216" i="23"/>
  <c r="C220" i="23"/>
  <c r="I241" i="23"/>
  <c r="L27" i="23"/>
  <c r="C79" i="23"/>
  <c r="C89" i="23"/>
  <c r="C149" i="23"/>
  <c r="C157" i="23"/>
  <c r="I85" i="23"/>
  <c r="G83" i="23"/>
  <c r="O99" i="23"/>
  <c r="M120" i="23"/>
  <c r="F134" i="23"/>
  <c r="C143" i="23"/>
  <c r="I153" i="23"/>
  <c r="I152" i="23" s="1"/>
  <c r="L188" i="23"/>
  <c r="I214" i="23"/>
  <c r="C214" i="23" s="1"/>
  <c r="C268" i="23"/>
  <c r="L33" i="23"/>
  <c r="C33" i="23" s="1"/>
  <c r="C81" i="23"/>
  <c r="C129" i="23"/>
  <c r="C141" i="23"/>
  <c r="C208" i="23"/>
  <c r="I227" i="23"/>
  <c r="D252" i="23"/>
  <c r="F108" i="23"/>
  <c r="C119" i="23"/>
  <c r="L166" i="23"/>
  <c r="L161" i="23" s="1"/>
  <c r="L160" i="23" s="1"/>
  <c r="O233" i="23"/>
  <c r="O232" i="23" s="1"/>
  <c r="I267" i="23"/>
  <c r="I266" i="23" s="1"/>
  <c r="I265" i="23" s="1"/>
  <c r="C150" i="23"/>
  <c r="M161" i="23"/>
  <c r="M160" i="23" s="1"/>
  <c r="O166" i="23"/>
  <c r="I183" i="23"/>
  <c r="D187" i="23"/>
  <c r="D182" i="23" s="1"/>
  <c r="C198" i="23"/>
  <c r="G212" i="23"/>
  <c r="G211" i="23" s="1"/>
  <c r="F266" i="23"/>
  <c r="F265" i="23" s="1"/>
  <c r="M275" i="23"/>
  <c r="M274" i="23" s="1"/>
  <c r="N161" i="23"/>
  <c r="N160" i="23" s="1"/>
  <c r="E187" i="23"/>
  <c r="E182" i="23" s="1"/>
  <c r="H212" i="23"/>
  <c r="C243" i="23"/>
  <c r="I276" i="23"/>
  <c r="I21" i="23"/>
  <c r="I20" i="23" s="1"/>
  <c r="O58" i="23"/>
  <c r="O54" i="23" s="1"/>
  <c r="E76" i="23"/>
  <c r="L183" i="23"/>
  <c r="L21" i="23"/>
  <c r="L275" i="23" s="1"/>
  <c r="M54" i="23"/>
  <c r="M53" i="23" s="1"/>
  <c r="N54" i="23"/>
  <c r="N53" i="23" s="1"/>
  <c r="C102" i="23"/>
  <c r="L121" i="23"/>
  <c r="J120" i="23"/>
  <c r="O171" i="23"/>
  <c r="I175" i="23"/>
  <c r="H174" i="23"/>
  <c r="C194" i="23"/>
  <c r="C218" i="23"/>
  <c r="L227" i="23"/>
  <c r="C244" i="23"/>
  <c r="C251" i="23"/>
  <c r="C256" i="23"/>
  <c r="O257" i="23"/>
  <c r="O253" i="23" s="1"/>
  <c r="O252" i="23" s="1"/>
  <c r="C262" i="23"/>
  <c r="C282" i="23"/>
  <c r="O80" i="23"/>
  <c r="N83" i="23"/>
  <c r="F41" i="23"/>
  <c r="C41" i="23" s="1"/>
  <c r="O77" i="23"/>
  <c r="K120" i="23"/>
  <c r="L147" i="23"/>
  <c r="L175" i="23"/>
  <c r="L174" i="23" s="1"/>
  <c r="J174" i="23"/>
  <c r="C207" i="23"/>
  <c r="C226" i="23"/>
  <c r="O227" i="23"/>
  <c r="C260" i="23"/>
  <c r="F269" i="23"/>
  <c r="C280" i="23"/>
  <c r="H54" i="23"/>
  <c r="H53" i="23" s="1"/>
  <c r="M83" i="23"/>
  <c r="M75" i="23" s="1"/>
  <c r="D20" i="23"/>
  <c r="C65" i="23"/>
  <c r="C115" i="23"/>
  <c r="L36" i="23"/>
  <c r="C36" i="23" s="1"/>
  <c r="C88" i="23"/>
  <c r="C90" i="23"/>
  <c r="C23" i="23"/>
  <c r="J26" i="23"/>
  <c r="J20" i="23" s="1"/>
  <c r="D54" i="23"/>
  <c r="D53" i="23" s="1"/>
  <c r="I69" i="23"/>
  <c r="I67" i="23" s="1"/>
  <c r="H76" i="23"/>
  <c r="C86" i="23"/>
  <c r="C116" i="23"/>
  <c r="I126" i="23"/>
  <c r="C159" i="23"/>
  <c r="H161" i="23"/>
  <c r="H160" i="23" s="1"/>
  <c r="M174" i="23"/>
  <c r="C177" i="23"/>
  <c r="L199" i="23"/>
  <c r="L216" i="23"/>
  <c r="C224" i="23"/>
  <c r="C238" i="23"/>
  <c r="C242" i="23"/>
  <c r="C246" i="23"/>
  <c r="C254" i="23"/>
  <c r="C258" i="23"/>
  <c r="C278" i="23"/>
  <c r="C32" i="23"/>
  <c r="L31" i="23"/>
  <c r="C31" i="23" s="1"/>
  <c r="H83" i="23"/>
  <c r="C132" i="23"/>
  <c r="F131" i="23"/>
  <c r="I58" i="23"/>
  <c r="C126" i="23"/>
  <c r="O188" i="23"/>
  <c r="L69" i="23"/>
  <c r="L67" i="23" s="1"/>
  <c r="D120" i="23"/>
  <c r="F121" i="23"/>
  <c r="H120" i="23"/>
  <c r="D212" i="23"/>
  <c r="D211" i="23" s="1"/>
  <c r="C110" i="23"/>
  <c r="O108" i="23"/>
  <c r="C173" i="23"/>
  <c r="I171" i="23"/>
  <c r="C93" i="23"/>
  <c r="F91" i="23"/>
  <c r="O199" i="23"/>
  <c r="C27" i="23"/>
  <c r="O20" i="23"/>
  <c r="O69" i="23"/>
  <c r="O67" i="23" s="1"/>
  <c r="E120" i="23"/>
  <c r="C60" i="23"/>
  <c r="G120" i="23"/>
  <c r="J274" i="23"/>
  <c r="C168" i="23"/>
  <c r="F166" i="23"/>
  <c r="C56" i="23"/>
  <c r="F55" i="23"/>
  <c r="O91" i="23"/>
  <c r="F227" i="23"/>
  <c r="L245" i="23"/>
  <c r="C255" i="23"/>
  <c r="O138" i="23"/>
  <c r="I166" i="23"/>
  <c r="N212" i="23"/>
  <c r="N211" i="23" s="1"/>
  <c r="N181" i="23" s="1"/>
  <c r="O245" i="23"/>
  <c r="C44" i="23"/>
  <c r="L43" i="23"/>
  <c r="C43" i="23" s="1"/>
  <c r="I162" i="23"/>
  <c r="O241" i="23"/>
  <c r="F80" i="23"/>
  <c r="O85" i="23"/>
  <c r="C172" i="23"/>
  <c r="F171" i="23"/>
  <c r="O175" i="23"/>
  <c r="O174" i="23" s="1"/>
  <c r="O162" i="23"/>
  <c r="I245" i="23"/>
  <c r="I240" i="23" s="1"/>
  <c r="E53" i="23"/>
  <c r="I121" i="23"/>
  <c r="G275" i="23"/>
  <c r="G274" i="23" s="1"/>
  <c r="G20" i="23"/>
  <c r="F276" i="23"/>
  <c r="L58" i="23"/>
  <c r="I108" i="23"/>
  <c r="N20" i="23"/>
  <c r="L77" i="23"/>
  <c r="C78" i="23"/>
  <c r="I91" i="23"/>
  <c r="J211" i="23"/>
  <c r="F240" i="23"/>
  <c r="C45" i="23"/>
  <c r="C64" i="23"/>
  <c r="J83" i="23"/>
  <c r="F85" i="23"/>
  <c r="L114" i="23"/>
  <c r="C118" i="23"/>
  <c r="L138" i="23"/>
  <c r="E174" i="23"/>
  <c r="E275" i="23"/>
  <c r="E274" i="23" s="1"/>
  <c r="E20" i="23"/>
  <c r="F138" i="23"/>
  <c r="C100" i="23"/>
  <c r="K26" i="23"/>
  <c r="J53" i="23"/>
  <c r="C62" i="23"/>
  <c r="C70" i="23"/>
  <c r="F69" i="23"/>
  <c r="C84" i="23"/>
  <c r="C95" i="23"/>
  <c r="F99" i="23"/>
  <c r="L99" i="23"/>
  <c r="O114" i="23"/>
  <c r="N120" i="23"/>
  <c r="I134" i="23"/>
  <c r="F147" i="23"/>
  <c r="C147" i="23" s="1"/>
  <c r="C151" i="23"/>
  <c r="L265" i="23"/>
  <c r="C266" i="23"/>
  <c r="L134" i="23"/>
  <c r="M182" i="23"/>
  <c r="E212" i="23"/>
  <c r="E211" i="23" s="1"/>
  <c r="H211" i="23"/>
  <c r="O134" i="23"/>
  <c r="K160" i="23"/>
  <c r="F219" i="23"/>
  <c r="C117" i="23"/>
  <c r="C125" i="23"/>
  <c r="C154" i="23"/>
  <c r="F153" i="23"/>
  <c r="K174" i="23"/>
  <c r="J187" i="23"/>
  <c r="J182" i="23" s="1"/>
  <c r="C192" i="23"/>
  <c r="C204" i="23"/>
  <c r="I219" i="23"/>
  <c r="C231" i="23"/>
  <c r="C234" i="23"/>
  <c r="F233" i="23"/>
  <c r="L276" i="23"/>
  <c r="C74" i="23"/>
  <c r="C123" i="23"/>
  <c r="C130" i="23"/>
  <c r="K187" i="23"/>
  <c r="K182" i="23" s="1"/>
  <c r="C190" i="23"/>
  <c r="C202" i="23"/>
  <c r="C229" i="23"/>
  <c r="L240" i="23"/>
  <c r="G252" i="23"/>
  <c r="O276" i="23"/>
  <c r="D275" i="23"/>
  <c r="D274" i="23" s="1"/>
  <c r="C72" i="23"/>
  <c r="C97" i="23"/>
  <c r="C128" i="23"/>
  <c r="C165" i="23"/>
  <c r="C170" i="23"/>
  <c r="C180" i="23"/>
  <c r="F179" i="23"/>
  <c r="I188" i="23"/>
  <c r="C200" i="23"/>
  <c r="C213" i="23"/>
  <c r="L233" i="23"/>
  <c r="L232" i="23" s="1"/>
  <c r="M240" i="23"/>
  <c r="M211" i="23" s="1"/>
  <c r="F257" i="23"/>
  <c r="F162" i="23"/>
  <c r="F250" i="23"/>
  <c r="C250" i="23" s="1"/>
  <c r="F199" i="23"/>
  <c r="O212" i="23" l="1"/>
  <c r="L212" i="23"/>
  <c r="G181" i="23"/>
  <c r="K181" i="23"/>
  <c r="O161" i="23"/>
  <c r="O160" i="23" s="1"/>
  <c r="F275" i="23"/>
  <c r="N75" i="23"/>
  <c r="F83" i="23"/>
  <c r="C114" i="23"/>
  <c r="H75" i="23"/>
  <c r="N272" i="23"/>
  <c r="I83" i="23"/>
  <c r="C58" i="23"/>
  <c r="C269" i="23"/>
  <c r="L187" i="23"/>
  <c r="C216" i="23"/>
  <c r="I275" i="23"/>
  <c r="I274" i="23" s="1"/>
  <c r="J75" i="23"/>
  <c r="J272" i="23" s="1"/>
  <c r="O274" i="23"/>
  <c r="C131" i="23"/>
  <c r="G75" i="23"/>
  <c r="G272" i="23" s="1"/>
  <c r="I54" i="23"/>
  <c r="C21" i="23"/>
  <c r="H181" i="23"/>
  <c r="L76" i="23"/>
  <c r="C227" i="23"/>
  <c r="E75" i="23"/>
  <c r="E272" i="23" s="1"/>
  <c r="L120" i="23"/>
  <c r="C257" i="23"/>
  <c r="C175" i="23"/>
  <c r="L182" i="23"/>
  <c r="O120" i="23"/>
  <c r="I161" i="23"/>
  <c r="I160" i="23" s="1"/>
  <c r="D75" i="23"/>
  <c r="D52" i="23" s="1"/>
  <c r="F20" i="23"/>
  <c r="K75" i="23"/>
  <c r="K52" i="23" s="1"/>
  <c r="K51" i="23" s="1"/>
  <c r="K50" i="23" s="1"/>
  <c r="C183" i="23"/>
  <c r="L274" i="23"/>
  <c r="L54" i="23"/>
  <c r="L53" i="23" s="1"/>
  <c r="O76" i="23"/>
  <c r="L211" i="23"/>
  <c r="I174" i="23"/>
  <c r="H272" i="23"/>
  <c r="M272" i="23"/>
  <c r="G52" i="23"/>
  <c r="G51" i="23" s="1"/>
  <c r="O53" i="23"/>
  <c r="D181" i="23"/>
  <c r="D51" i="23" s="1"/>
  <c r="I212" i="23"/>
  <c r="I211" i="23" s="1"/>
  <c r="C134" i="23"/>
  <c r="L83" i="23"/>
  <c r="J52" i="23"/>
  <c r="C166" i="23"/>
  <c r="L26" i="23"/>
  <c r="C26" i="23" s="1"/>
  <c r="C267" i="23"/>
  <c r="J181" i="23"/>
  <c r="C171" i="23"/>
  <c r="C138" i="23"/>
  <c r="C108" i="23"/>
  <c r="O83" i="23"/>
  <c r="C162" i="23"/>
  <c r="F161" i="23"/>
  <c r="C233" i="23"/>
  <c r="F232" i="23"/>
  <c r="C232" i="23" s="1"/>
  <c r="C153" i="23"/>
  <c r="F152" i="23"/>
  <c r="C152" i="23" s="1"/>
  <c r="C69" i="23"/>
  <c r="F67" i="23"/>
  <c r="C67" i="23" s="1"/>
  <c r="M52" i="23"/>
  <c r="C245" i="23"/>
  <c r="F253" i="23"/>
  <c r="F120" i="23"/>
  <c r="C121" i="23"/>
  <c r="C219" i="23"/>
  <c r="I187" i="23"/>
  <c r="I182" i="23" s="1"/>
  <c r="C188" i="23"/>
  <c r="F212" i="23"/>
  <c r="C99" i="23"/>
  <c r="C91" i="23"/>
  <c r="C77" i="23"/>
  <c r="C199" i="23"/>
  <c r="E181" i="23"/>
  <c r="C85" i="23"/>
  <c r="H52" i="23"/>
  <c r="O187" i="23"/>
  <c r="O182" i="23" s="1"/>
  <c r="N52" i="23"/>
  <c r="N51" i="23" s="1"/>
  <c r="F76" i="23"/>
  <c r="C80" i="23"/>
  <c r="C241" i="23"/>
  <c r="O240" i="23"/>
  <c r="O211" i="23" s="1"/>
  <c r="I53" i="23"/>
  <c r="M181" i="23"/>
  <c r="C275" i="23"/>
  <c r="F274" i="23"/>
  <c r="K20" i="23"/>
  <c r="C179" i="23"/>
  <c r="F178" i="23"/>
  <c r="F187" i="23"/>
  <c r="C276" i="23"/>
  <c r="I120" i="23"/>
  <c r="C55" i="23"/>
  <c r="F54" i="23"/>
  <c r="C265" i="23"/>
  <c r="O75" i="23" l="1"/>
  <c r="I75" i="23"/>
  <c r="H51" i="23"/>
  <c r="C83" i="23"/>
  <c r="L181" i="23"/>
  <c r="L75" i="23"/>
  <c r="L272" i="23" s="1"/>
  <c r="K272" i="23"/>
  <c r="E52" i="23"/>
  <c r="E51" i="23" s="1"/>
  <c r="E50" i="23" s="1"/>
  <c r="C274" i="23"/>
  <c r="L20" i="23"/>
  <c r="C20" i="23" s="1"/>
  <c r="O52" i="23"/>
  <c r="D272" i="23"/>
  <c r="D273" i="23"/>
  <c r="D50" i="23"/>
  <c r="O272" i="23"/>
  <c r="J51" i="23"/>
  <c r="C120" i="23"/>
  <c r="K273" i="23"/>
  <c r="C187" i="23"/>
  <c r="F182" i="23"/>
  <c r="M51" i="23"/>
  <c r="F211" i="23"/>
  <c r="C211" i="23" s="1"/>
  <c r="C212" i="23"/>
  <c r="I272" i="23"/>
  <c r="F160" i="23"/>
  <c r="C160" i="23" s="1"/>
  <c r="C161" i="23"/>
  <c r="C54" i="23"/>
  <c r="F53" i="23"/>
  <c r="F75" i="23"/>
  <c r="C75" i="23" s="1"/>
  <c r="C76" i="23"/>
  <c r="I181" i="23"/>
  <c r="N50" i="23"/>
  <c r="N273" i="23"/>
  <c r="C240" i="23"/>
  <c r="C253" i="23"/>
  <c r="F252" i="23"/>
  <c r="C178" i="23"/>
  <c r="F174" i="23"/>
  <c r="C174" i="23" s="1"/>
  <c r="H273" i="23"/>
  <c r="H50" i="23"/>
  <c r="O181" i="23"/>
  <c r="G273" i="23"/>
  <c r="G50" i="23"/>
  <c r="I52" i="23"/>
  <c r="E273" i="23" l="1"/>
  <c r="L52" i="23"/>
  <c r="L51" i="23" s="1"/>
  <c r="L50" i="23" s="1"/>
  <c r="O51" i="23"/>
  <c r="O50" i="23" s="1"/>
  <c r="I51" i="23"/>
  <c r="I273" i="23" s="1"/>
  <c r="J50" i="23"/>
  <c r="J273" i="23"/>
  <c r="F52" i="23"/>
  <c r="C53" i="23"/>
  <c r="C182" i="23"/>
  <c r="F181" i="23"/>
  <c r="C181" i="23" s="1"/>
  <c r="C252" i="23"/>
  <c r="F272" i="23"/>
  <c r="C272" i="23" s="1"/>
  <c r="M50" i="23"/>
  <c r="M273" i="23"/>
  <c r="I50" i="23" l="1"/>
  <c r="O273" i="23"/>
  <c r="L273" i="23"/>
  <c r="C52" i="23"/>
  <c r="F51" i="23"/>
  <c r="C51" i="23" l="1"/>
  <c r="F273" i="23"/>
  <c r="C273" i="23" s="1"/>
  <c r="F50" i="23"/>
  <c r="C50" i="23" s="1"/>
  <c r="O284" i="22" l="1"/>
  <c r="L284" i="22"/>
  <c r="I284" i="22"/>
  <c r="F284" i="22"/>
  <c r="O283" i="22"/>
  <c r="L283" i="22"/>
  <c r="I283" i="22"/>
  <c r="F283" i="22"/>
  <c r="O282" i="22"/>
  <c r="L282" i="22"/>
  <c r="I282" i="22"/>
  <c r="F282" i="22"/>
  <c r="O281" i="22"/>
  <c r="L281" i="22"/>
  <c r="I281" i="22"/>
  <c r="F281" i="22"/>
  <c r="O280" i="22"/>
  <c r="L280" i="22"/>
  <c r="I280" i="22"/>
  <c r="F280" i="22"/>
  <c r="O279" i="22"/>
  <c r="L279" i="22"/>
  <c r="I279" i="22"/>
  <c r="F279" i="22"/>
  <c r="O278" i="22"/>
  <c r="L278" i="22"/>
  <c r="I278" i="22"/>
  <c r="F278" i="22"/>
  <c r="O277" i="22"/>
  <c r="L277" i="22"/>
  <c r="I277" i="22"/>
  <c r="F277" i="22"/>
  <c r="N276" i="22"/>
  <c r="M276" i="22"/>
  <c r="K276" i="22"/>
  <c r="J276" i="22"/>
  <c r="H276" i="22"/>
  <c r="G276" i="22"/>
  <c r="E276" i="22"/>
  <c r="D276" i="22"/>
  <c r="O271" i="22"/>
  <c r="L271" i="22"/>
  <c r="I271" i="22"/>
  <c r="F271" i="22"/>
  <c r="O270" i="22"/>
  <c r="L270" i="22"/>
  <c r="I270" i="22"/>
  <c r="F270" i="22"/>
  <c r="N269" i="22"/>
  <c r="M269" i="22"/>
  <c r="K269" i="22"/>
  <c r="J269" i="22"/>
  <c r="H269" i="22"/>
  <c r="G269" i="22"/>
  <c r="E269" i="22"/>
  <c r="D269" i="22"/>
  <c r="O268" i="22"/>
  <c r="O267" i="22" s="1"/>
  <c r="O266" i="22" s="1"/>
  <c r="O265" i="22" s="1"/>
  <c r="L268" i="22"/>
  <c r="I268" i="22"/>
  <c r="I267" i="22" s="1"/>
  <c r="F268" i="22"/>
  <c r="F267" i="22" s="1"/>
  <c r="F266" i="22" s="1"/>
  <c r="F265" i="22" s="1"/>
  <c r="N267" i="22"/>
  <c r="N266" i="22" s="1"/>
  <c r="N265" i="22" s="1"/>
  <c r="M267" i="22"/>
  <c r="M266" i="22" s="1"/>
  <c r="M265" i="22" s="1"/>
  <c r="K267" i="22"/>
  <c r="K266" i="22" s="1"/>
  <c r="K265" i="22" s="1"/>
  <c r="J267" i="22"/>
  <c r="J266" i="22" s="1"/>
  <c r="J265" i="22" s="1"/>
  <c r="H267" i="22"/>
  <c r="H266" i="22" s="1"/>
  <c r="H265" i="22" s="1"/>
  <c r="G267" i="22"/>
  <c r="G266" i="22" s="1"/>
  <c r="G265" i="22" s="1"/>
  <c r="E267" i="22"/>
  <c r="E266" i="22" s="1"/>
  <c r="E265" i="22" s="1"/>
  <c r="D267" i="22"/>
  <c r="D266" i="22" s="1"/>
  <c r="D265" i="22" s="1"/>
  <c r="O264" i="22"/>
  <c r="O263" i="22" s="1"/>
  <c r="L264" i="22"/>
  <c r="L263" i="22" s="1"/>
  <c r="I264" i="22"/>
  <c r="I263" i="22" s="1"/>
  <c r="F264" i="22"/>
  <c r="F263" i="22" s="1"/>
  <c r="N263" i="22"/>
  <c r="M263" i="22"/>
  <c r="K263" i="22"/>
  <c r="J263" i="22"/>
  <c r="H263" i="22"/>
  <c r="G263" i="22"/>
  <c r="E263" i="22"/>
  <c r="D263" i="22"/>
  <c r="O262" i="22"/>
  <c r="L262" i="22"/>
  <c r="I262" i="22"/>
  <c r="F262" i="22"/>
  <c r="O261" i="22"/>
  <c r="L261" i="22"/>
  <c r="I261" i="22"/>
  <c r="F261" i="22"/>
  <c r="O260" i="22"/>
  <c r="L260" i="22"/>
  <c r="I260" i="22"/>
  <c r="F260" i="22"/>
  <c r="O259" i="22"/>
  <c r="L259" i="22"/>
  <c r="I259" i="22"/>
  <c r="F259" i="22"/>
  <c r="O258" i="22"/>
  <c r="L258" i="22"/>
  <c r="I258" i="22"/>
  <c r="F258" i="22"/>
  <c r="N257" i="22"/>
  <c r="N253" i="22" s="1"/>
  <c r="M257" i="22"/>
  <c r="M253" i="22" s="1"/>
  <c r="K257" i="22"/>
  <c r="K253" i="22" s="1"/>
  <c r="J257" i="22"/>
  <c r="J253" i="22" s="1"/>
  <c r="H257" i="22"/>
  <c r="H253" i="22" s="1"/>
  <c r="G257" i="22"/>
  <c r="G253" i="22" s="1"/>
  <c r="E257" i="22"/>
  <c r="E253" i="22" s="1"/>
  <c r="D257" i="22"/>
  <c r="D253" i="22" s="1"/>
  <c r="O256" i="22"/>
  <c r="L256" i="22"/>
  <c r="I256" i="22"/>
  <c r="F256" i="22"/>
  <c r="O255" i="22"/>
  <c r="L255" i="22"/>
  <c r="I255" i="22"/>
  <c r="F255" i="22"/>
  <c r="O254" i="22"/>
  <c r="L254" i="22"/>
  <c r="I254" i="22"/>
  <c r="F254" i="22"/>
  <c r="O251" i="22"/>
  <c r="O250" i="22" s="1"/>
  <c r="L251" i="22"/>
  <c r="L250" i="22" s="1"/>
  <c r="I251" i="22"/>
  <c r="I250" i="22" s="1"/>
  <c r="F251" i="22"/>
  <c r="F250" i="22" s="1"/>
  <c r="N250" i="22"/>
  <c r="M250" i="22"/>
  <c r="K250" i="22"/>
  <c r="J250" i="22"/>
  <c r="H250" i="22"/>
  <c r="G250" i="22"/>
  <c r="E250" i="22"/>
  <c r="D250" i="22"/>
  <c r="O249" i="22"/>
  <c r="L249" i="22"/>
  <c r="I249" i="22"/>
  <c r="F249" i="22"/>
  <c r="O248" i="22"/>
  <c r="L248" i="22"/>
  <c r="I248" i="22"/>
  <c r="F248" i="22"/>
  <c r="O247" i="22"/>
  <c r="L247" i="22"/>
  <c r="I247" i="22"/>
  <c r="F247" i="22"/>
  <c r="O246" i="22"/>
  <c r="L246" i="22"/>
  <c r="I246" i="22"/>
  <c r="F246" i="22"/>
  <c r="N245" i="22"/>
  <c r="M245" i="22"/>
  <c r="K245" i="22"/>
  <c r="J245" i="22"/>
  <c r="H245" i="22"/>
  <c r="G245" i="22"/>
  <c r="E245" i="22"/>
  <c r="D245" i="22"/>
  <c r="O244" i="22"/>
  <c r="L244" i="22"/>
  <c r="I244" i="22"/>
  <c r="F244" i="22"/>
  <c r="O243" i="22"/>
  <c r="L243" i="22"/>
  <c r="I243" i="22"/>
  <c r="F243" i="22"/>
  <c r="O242" i="22"/>
  <c r="L242" i="22"/>
  <c r="I242" i="22"/>
  <c r="F242" i="22"/>
  <c r="C242" i="22" s="1"/>
  <c r="N241" i="22"/>
  <c r="N240" i="22" s="1"/>
  <c r="M241" i="22"/>
  <c r="K241" i="22"/>
  <c r="J241" i="22"/>
  <c r="H241" i="22"/>
  <c r="G241" i="22"/>
  <c r="E241" i="22"/>
  <c r="D241" i="22"/>
  <c r="D240" i="22" s="1"/>
  <c r="O239" i="22"/>
  <c r="L239" i="22"/>
  <c r="I239" i="22"/>
  <c r="F239" i="22"/>
  <c r="O238" i="22"/>
  <c r="L238" i="22"/>
  <c r="I238" i="22"/>
  <c r="F238" i="22"/>
  <c r="O237" i="22"/>
  <c r="L237" i="22"/>
  <c r="I237" i="22"/>
  <c r="F237" i="22"/>
  <c r="O236" i="22"/>
  <c r="L236" i="22"/>
  <c r="I236" i="22"/>
  <c r="F236" i="22"/>
  <c r="O235" i="22"/>
  <c r="L235" i="22"/>
  <c r="I235" i="22"/>
  <c r="F235" i="22"/>
  <c r="O234" i="22"/>
  <c r="L234" i="22"/>
  <c r="I234" i="22"/>
  <c r="F234" i="22"/>
  <c r="N233" i="22"/>
  <c r="N232" i="22" s="1"/>
  <c r="M233" i="22"/>
  <c r="M232" i="22" s="1"/>
  <c r="K233" i="22"/>
  <c r="K232" i="22" s="1"/>
  <c r="J233" i="22"/>
  <c r="J232" i="22" s="1"/>
  <c r="H233" i="22"/>
  <c r="H232" i="22" s="1"/>
  <c r="G233" i="22"/>
  <c r="G232" i="22" s="1"/>
  <c r="E233" i="22"/>
  <c r="E232" i="22" s="1"/>
  <c r="D233" i="22"/>
  <c r="D232" i="22" s="1"/>
  <c r="O231" i="22"/>
  <c r="L231" i="22"/>
  <c r="I231" i="22"/>
  <c r="F231" i="22"/>
  <c r="O230" i="22"/>
  <c r="L230" i="22"/>
  <c r="I230" i="22"/>
  <c r="F230" i="22"/>
  <c r="O229" i="22"/>
  <c r="L229" i="22"/>
  <c r="I229" i="22"/>
  <c r="F229" i="22"/>
  <c r="O228" i="22"/>
  <c r="L228" i="22"/>
  <c r="I228" i="22"/>
  <c r="F228" i="22"/>
  <c r="N227" i="22"/>
  <c r="M227" i="22"/>
  <c r="K227" i="22"/>
  <c r="J227" i="22"/>
  <c r="H227" i="22"/>
  <c r="G227" i="22"/>
  <c r="E227" i="22"/>
  <c r="D227" i="22"/>
  <c r="O226" i="22"/>
  <c r="L226" i="22"/>
  <c r="I226" i="22"/>
  <c r="F226" i="22"/>
  <c r="O225" i="22"/>
  <c r="L225" i="22"/>
  <c r="I225" i="22"/>
  <c r="F225" i="22"/>
  <c r="O224" i="22"/>
  <c r="L224" i="22"/>
  <c r="I224" i="22"/>
  <c r="F224" i="22"/>
  <c r="O223" i="22"/>
  <c r="L223" i="22"/>
  <c r="I223" i="22"/>
  <c r="F223" i="22"/>
  <c r="O222" i="22"/>
  <c r="L222" i="22"/>
  <c r="I222" i="22"/>
  <c r="F222" i="22"/>
  <c r="O221" i="22"/>
  <c r="L221" i="22"/>
  <c r="I221" i="22"/>
  <c r="F221" i="22"/>
  <c r="O220" i="22"/>
  <c r="L220" i="22"/>
  <c r="I220" i="22"/>
  <c r="F220" i="22"/>
  <c r="C220" i="22" s="1"/>
  <c r="N219" i="22"/>
  <c r="M219" i="22"/>
  <c r="K219" i="22"/>
  <c r="J219" i="22"/>
  <c r="H219" i="22"/>
  <c r="G219" i="22"/>
  <c r="E219" i="22"/>
  <c r="D219" i="22"/>
  <c r="O218" i="22"/>
  <c r="L218" i="22"/>
  <c r="I218" i="22"/>
  <c r="F218" i="22"/>
  <c r="O217" i="22"/>
  <c r="L217" i="22"/>
  <c r="I217" i="22"/>
  <c r="F217" i="22"/>
  <c r="N216" i="22"/>
  <c r="M216" i="22"/>
  <c r="K216" i="22"/>
  <c r="J216" i="22"/>
  <c r="H216" i="22"/>
  <c r="G216" i="22"/>
  <c r="E216" i="22"/>
  <c r="D216" i="22"/>
  <c r="O215" i="22"/>
  <c r="O214" i="22" s="1"/>
  <c r="L215" i="22"/>
  <c r="L214" i="22" s="1"/>
  <c r="I215" i="22"/>
  <c r="I214" i="22" s="1"/>
  <c r="F215" i="22"/>
  <c r="F214" i="22" s="1"/>
  <c r="N214" i="22"/>
  <c r="M214" i="22"/>
  <c r="K214" i="22"/>
  <c r="J214" i="22"/>
  <c r="H214" i="22"/>
  <c r="G214" i="22"/>
  <c r="E214" i="22"/>
  <c r="D214" i="22"/>
  <c r="O213" i="22"/>
  <c r="L213" i="22"/>
  <c r="I213" i="22"/>
  <c r="F213" i="22"/>
  <c r="O210" i="22"/>
  <c r="L210" i="22"/>
  <c r="I210" i="22"/>
  <c r="F210" i="22"/>
  <c r="O209" i="22"/>
  <c r="O208" i="22" s="1"/>
  <c r="L209" i="22"/>
  <c r="L208" i="22" s="1"/>
  <c r="I209" i="22"/>
  <c r="I208" i="22" s="1"/>
  <c r="F209" i="22"/>
  <c r="N208" i="22"/>
  <c r="M208" i="22"/>
  <c r="K208" i="22"/>
  <c r="J208" i="22"/>
  <c r="H208" i="22"/>
  <c r="G208" i="22"/>
  <c r="E208" i="22"/>
  <c r="D208" i="22"/>
  <c r="O207" i="22"/>
  <c r="L207" i="22"/>
  <c r="I207" i="22"/>
  <c r="F207" i="22"/>
  <c r="C207" i="22" s="1"/>
  <c r="O206" i="22"/>
  <c r="L206" i="22"/>
  <c r="I206" i="22"/>
  <c r="F206" i="22"/>
  <c r="O205" i="22"/>
  <c r="L205" i="22"/>
  <c r="I205" i="22"/>
  <c r="F205" i="22"/>
  <c r="O204" i="22"/>
  <c r="L204" i="22"/>
  <c r="I204" i="22"/>
  <c r="F204" i="22"/>
  <c r="O203" i="22"/>
  <c r="L203" i="22"/>
  <c r="I203" i="22"/>
  <c r="F203" i="22"/>
  <c r="O202" i="22"/>
  <c r="L202" i="22"/>
  <c r="I202" i="22"/>
  <c r="F202" i="22"/>
  <c r="O201" i="22"/>
  <c r="L201" i="22"/>
  <c r="I201" i="22"/>
  <c r="F201" i="22"/>
  <c r="O200" i="22"/>
  <c r="L200" i="22"/>
  <c r="I200" i="22"/>
  <c r="F200" i="22"/>
  <c r="N199" i="22"/>
  <c r="M199" i="22"/>
  <c r="K199" i="22"/>
  <c r="J199" i="22"/>
  <c r="H199" i="22"/>
  <c r="G199" i="22"/>
  <c r="E199" i="22"/>
  <c r="D199" i="22"/>
  <c r="O198" i="22"/>
  <c r="L198" i="22"/>
  <c r="I198" i="22"/>
  <c r="F198" i="22"/>
  <c r="O197" i="22"/>
  <c r="L197" i="22"/>
  <c r="I197" i="22"/>
  <c r="F197" i="22"/>
  <c r="O196" i="22"/>
  <c r="L196" i="22"/>
  <c r="I196" i="22"/>
  <c r="F196" i="22"/>
  <c r="O195" i="22"/>
  <c r="L195" i="22"/>
  <c r="I195" i="22"/>
  <c r="F195" i="22"/>
  <c r="O194" i="22"/>
  <c r="L194" i="22"/>
  <c r="I194" i="22"/>
  <c r="F194" i="22"/>
  <c r="O193" i="22"/>
  <c r="L193" i="22"/>
  <c r="I193" i="22"/>
  <c r="F193" i="22"/>
  <c r="O192" i="22"/>
  <c r="L192" i="22"/>
  <c r="I192" i="22"/>
  <c r="F192" i="22"/>
  <c r="O191" i="22"/>
  <c r="L191" i="22"/>
  <c r="I191" i="22"/>
  <c r="F191" i="22"/>
  <c r="O190" i="22"/>
  <c r="L190" i="22"/>
  <c r="I190" i="22"/>
  <c r="F190" i="22"/>
  <c r="O189" i="22"/>
  <c r="L189" i="22"/>
  <c r="I189" i="22"/>
  <c r="F189" i="22"/>
  <c r="N188" i="22"/>
  <c r="M188" i="22"/>
  <c r="K188" i="22"/>
  <c r="J188" i="22"/>
  <c r="H188" i="22"/>
  <c r="G188" i="22"/>
  <c r="G187" i="22" s="1"/>
  <c r="E188" i="22"/>
  <c r="D188" i="22"/>
  <c r="O186" i="22"/>
  <c r="L186" i="22"/>
  <c r="I186" i="22"/>
  <c r="F186" i="22"/>
  <c r="O185" i="22"/>
  <c r="L185" i="22"/>
  <c r="I185" i="22"/>
  <c r="F185" i="22"/>
  <c r="O184" i="22"/>
  <c r="L184" i="22"/>
  <c r="I184" i="22"/>
  <c r="F184" i="22"/>
  <c r="N183" i="22"/>
  <c r="M183" i="22"/>
  <c r="K183" i="22"/>
  <c r="J183" i="22"/>
  <c r="H183" i="22"/>
  <c r="G183" i="22"/>
  <c r="E183" i="22"/>
  <c r="D183" i="22"/>
  <c r="O180" i="22"/>
  <c r="O179" i="22" s="1"/>
  <c r="O178" i="22" s="1"/>
  <c r="L180" i="22"/>
  <c r="L179" i="22" s="1"/>
  <c r="L178" i="22" s="1"/>
  <c r="I180" i="22"/>
  <c r="I179" i="22" s="1"/>
  <c r="I178" i="22" s="1"/>
  <c r="F180" i="22"/>
  <c r="N179" i="22"/>
  <c r="N178" i="22" s="1"/>
  <c r="M179" i="22"/>
  <c r="M178" i="22" s="1"/>
  <c r="K179" i="22"/>
  <c r="K178" i="22" s="1"/>
  <c r="J179" i="22"/>
  <c r="J178" i="22" s="1"/>
  <c r="H179" i="22"/>
  <c r="H178" i="22" s="1"/>
  <c r="G179" i="22"/>
  <c r="G178" i="22" s="1"/>
  <c r="E179" i="22"/>
  <c r="E178" i="22" s="1"/>
  <c r="D179" i="22"/>
  <c r="D178" i="22" s="1"/>
  <c r="O177" i="22"/>
  <c r="L177" i="22"/>
  <c r="I177" i="22"/>
  <c r="F177" i="22"/>
  <c r="O176" i="22"/>
  <c r="L176" i="22"/>
  <c r="I176" i="22"/>
  <c r="F176" i="22"/>
  <c r="N175" i="22"/>
  <c r="M175" i="22"/>
  <c r="K175" i="22"/>
  <c r="J175" i="22"/>
  <c r="H175" i="22"/>
  <c r="G175" i="22"/>
  <c r="E175" i="22"/>
  <c r="D175" i="22"/>
  <c r="O173" i="22"/>
  <c r="L173" i="22"/>
  <c r="I173" i="22"/>
  <c r="F173" i="22"/>
  <c r="O172" i="22"/>
  <c r="L172" i="22"/>
  <c r="I172" i="22"/>
  <c r="F172" i="22"/>
  <c r="N171" i="22"/>
  <c r="M171" i="22"/>
  <c r="K171" i="22"/>
  <c r="J171" i="22"/>
  <c r="H171" i="22"/>
  <c r="G171" i="22"/>
  <c r="E171" i="22"/>
  <c r="D171" i="22"/>
  <c r="O170" i="22"/>
  <c r="L170" i="22"/>
  <c r="I170" i="22"/>
  <c r="F170" i="22"/>
  <c r="O169" i="22"/>
  <c r="L169" i="22"/>
  <c r="I169" i="22"/>
  <c r="F169" i="22"/>
  <c r="O168" i="22"/>
  <c r="L168" i="22"/>
  <c r="I168" i="22"/>
  <c r="F168" i="22"/>
  <c r="O167" i="22"/>
  <c r="L167" i="22"/>
  <c r="I167" i="22"/>
  <c r="F167" i="22"/>
  <c r="N166" i="22"/>
  <c r="M166" i="22"/>
  <c r="K166" i="22"/>
  <c r="J166" i="22"/>
  <c r="H166" i="22"/>
  <c r="G166" i="22"/>
  <c r="E166" i="22"/>
  <c r="D166" i="22"/>
  <c r="O165" i="22"/>
  <c r="L165" i="22"/>
  <c r="I165" i="22"/>
  <c r="F165" i="22"/>
  <c r="O164" i="22"/>
  <c r="L164" i="22"/>
  <c r="I164" i="22"/>
  <c r="F164" i="22"/>
  <c r="O163" i="22"/>
  <c r="L163" i="22"/>
  <c r="I163" i="22"/>
  <c r="F163" i="22"/>
  <c r="N162" i="22"/>
  <c r="M162" i="22"/>
  <c r="K162" i="22"/>
  <c r="J162" i="22"/>
  <c r="H162" i="22"/>
  <c r="H161" i="22" s="1"/>
  <c r="G162" i="22"/>
  <c r="G161" i="22" s="1"/>
  <c r="E162" i="22"/>
  <c r="E161" i="22" s="1"/>
  <c r="D162" i="22"/>
  <c r="D161" i="22" s="1"/>
  <c r="O159" i="22"/>
  <c r="L159" i="22"/>
  <c r="I159" i="22"/>
  <c r="F159" i="22"/>
  <c r="O158" i="22"/>
  <c r="L158" i="22"/>
  <c r="I158" i="22"/>
  <c r="F158" i="22"/>
  <c r="O157" i="22"/>
  <c r="L157" i="22"/>
  <c r="I157" i="22"/>
  <c r="F157" i="22"/>
  <c r="O156" i="22"/>
  <c r="L156" i="22"/>
  <c r="I156" i="22"/>
  <c r="F156" i="22"/>
  <c r="O155" i="22"/>
  <c r="L155" i="22"/>
  <c r="I155" i="22"/>
  <c r="F155" i="22"/>
  <c r="O154" i="22"/>
  <c r="J154" i="22"/>
  <c r="L154" i="22" s="1"/>
  <c r="I154" i="22"/>
  <c r="F154" i="22"/>
  <c r="N153" i="22"/>
  <c r="N152" i="22" s="1"/>
  <c r="M153" i="22"/>
  <c r="M152" i="22" s="1"/>
  <c r="K153" i="22"/>
  <c r="K152" i="22" s="1"/>
  <c r="H153" i="22"/>
  <c r="H152" i="22" s="1"/>
  <c r="G153" i="22"/>
  <c r="G152" i="22" s="1"/>
  <c r="E153" i="22"/>
  <c r="E152" i="22" s="1"/>
  <c r="D153" i="22"/>
  <c r="D152" i="22" s="1"/>
  <c r="O151" i="22"/>
  <c r="L151" i="22"/>
  <c r="I151" i="22"/>
  <c r="F151" i="22"/>
  <c r="O150" i="22"/>
  <c r="L150" i="22"/>
  <c r="I150" i="22"/>
  <c r="F150" i="22"/>
  <c r="O149" i="22"/>
  <c r="L149" i="22"/>
  <c r="I149" i="22"/>
  <c r="F149" i="22"/>
  <c r="O148" i="22"/>
  <c r="L148" i="22"/>
  <c r="I148" i="22"/>
  <c r="F148" i="22"/>
  <c r="N147" i="22"/>
  <c r="M147" i="22"/>
  <c r="K147" i="22"/>
  <c r="J147" i="22"/>
  <c r="H147" i="22"/>
  <c r="G147" i="22"/>
  <c r="E147" i="22"/>
  <c r="D147" i="22"/>
  <c r="O146" i="22"/>
  <c r="L146" i="22"/>
  <c r="I146" i="22"/>
  <c r="F146" i="22"/>
  <c r="O145" i="22"/>
  <c r="L145" i="22"/>
  <c r="I145" i="22"/>
  <c r="F145" i="22"/>
  <c r="O144" i="22"/>
  <c r="L144" i="22"/>
  <c r="I144" i="22"/>
  <c r="F144" i="22"/>
  <c r="O143" i="22"/>
  <c r="L143" i="22"/>
  <c r="I143" i="22"/>
  <c r="F143" i="22"/>
  <c r="O142" i="22"/>
  <c r="L142" i="22"/>
  <c r="I142" i="22"/>
  <c r="F142" i="22"/>
  <c r="O141" i="22"/>
  <c r="L141" i="22"/>
  <c r="I141" i="22"/>
  <c r="F141" i="22"/>
  <c r="O140" i="22"/>
  <c r="L140" i="22"/>
  <c r="I140" i="22"/>
  <c r="F140" i="22"/>
  <c r="O139" i="22"/>
  <c r="L139" i="22"/>
  <c r="I139" i="22"/>
  <c r="F139" i="22"/>
  <c r="N138" i="22"/>
  <c r="M138" i="22"/>
  <c r="K138" i="22"/>
  <c r="J138" i="22"/>
  <c r="H138" i="22"/>
  <c r="G138" i="22"/>
  <c r="E138" i="22"/>
  <c r="D138" i="22"/>
  <c r="O137" i="22"/>
  <c r="L137" i="22"/>
  <c r="I137" i="22"/>
  <c r="F137" i="22"/>
  <c r="O136" i="22"/>
  <c r="L136" i="22"/>
  <c r="I136" i="22"/>
  <c r="F136" i="22"/>
  <c r="O135" i="22"/>
  <c r="L135" i="22"/>
  <c r="I135" i="22"/>
  <c r="F135" i="22"/>
  <c r="N134" i="22"/>
  <c r="M134" i="22"/>
  <c r="K134" i="22"/>
  <c r="J134" i="22"/>
  <c r="H134" i="22"/>
  <c r="G134" i="22"/>
  <c r="E134" i="22"/>
  <c r="D134" i="22"/>
  <c r="O133" i="22"/>
  <c r="L133" i="22"/>
  <c r="I133" i="22"/>
  <c r="F133" i="22"/>
  <c r="O132" i="22"/>
  <c r="L132" i="22"/>
  <c r="I132" i="22"/>
  <c r="F132" i="22"/>
  <c r="N131" i="22"/>
  <c r="M131" i="22"/>
  <c r="K131" i="22"/>
  <c r="J131" i="22"/>
  <c r="H131" i="22"/>
  <c r="G131" i="22"/>
  <c r="E131" i="22"/>
  <c r="D131" i="22"/>
  <c r="O130" i="22"/>
  <c r="L130" i="22"/>
  <c r="I130" i="22"/>
  <c r="F130" i="22"/>
  <c r="O129" i="22"/>
  <c r="L129" i="22"/>
  <c r="I129" i="22"/>
  <c r="F129" i="22"/>
  <c r="O128" i="22"/>
  <c r="L128" i="22"/>
  <c r="I128" i="22"/>
  <c r="F128" i="22"/>
  <c r="O127" i="22"/>
  <c r="L127" i="22"/>
  <c r="I127" i="22"/>
  <c r="F127" i="22"/>
  <c r="N126" i="22"/>
  <c r="M126" i="22"/>
  <c r="K126" i="22"/>
  <c r="J126" i="22"/>
  <c r="H126" i="22"/>
  <c r="G126" i="22"/>
  <c r="E126" i="22"/>
  <c r="D126" i="22"/>
  <c r="O125" i="22"/>
  <c r="L125" i="22"/>
  <c r="I125" i="22"/>
  <c r="F125" i="22"/>
  <c r="O124" i="22"/>
  <c r="L124" i="22"/>
  <c r="I124" i="22"/>
  <c r="F124" i="22"/>
  <c r="O123" i="22"/>
  <c r="L123" i="22"/>
  <c r="I123" i="22"/>
  <c r="F123" i="22"/>
  <c r="O122" i="22"/>
  <c r="L122" i="22"/>
  <c r="I122" i="22"/>
  <c r="F122" i="22"/>
  <c r="N121" i="22"/>
  <c r="M121" i="22"/>
  <c r="K121" i="22"/>
  <c r="J121" i="22"/>
  <c r="H121" i="22"/>
  <c r="G121" i="22"/>
  <c r="E121" i="22"/>
  <c r="D121" i="22"/>
  <c r="O119" i="22"/>
  <c r="L119" i="22"/>
  <c r="I119" i="22"/>
  <c r="F119" i="22"/>
  <c r="O118" i="22"/>
  <c r="L118" i="22"/>
  <c r="I118" i="22"/>
  <c r="F118" i="22"/>
  <c r="O117" i="22"/>
  <c r="L117" i="22"/>
  <c r="I117" i="22"/>
  <c r="F117" i="22"/>
  <c r="O116" i="22"/>
  <c r="L116" i="22"/>
  <c r="I116" i="22"/>
  <c r="F116" i="22"/>
  <c r="O115" i="22"/>
  <c r="L115" i="22"/>
  <c r="I115" i="22"/>
  <c r="F115" i="22"/>
  <c r="N114" i="22"/>
  <c r="M114" i="22"/>
  <c r="K114" i="22"/>
  <c r="J114" i="22"/>
  <c r="H114" i="22"/>
  <c r="G114" i="22"/>
  <c r="E114" i="22"/>
  <c r="D114" i="22"/>
  <c r="O113" i="22"/>
  <c r="L113" i="22"/>
  <c r="I113" i="22"/>
  <c r="F113" i="22"/>
  <c r="O112" i="22"/>
  <c r="L112" i="22"/>
  <c r="I112" i="22"/>
  <c r="F112" i="22"/>
  <c r="O111" i="22"/>
  <c r="L111" i="22"/>
  <c r="I111" i="22"/>
  <c r="F111" i="22"/>
  <c r="O110" i="22"/>
  <c r="L110" i="22"/>
  <c r="I110" i="22"/>
  <c r="F110" i="22"/>
  <c r="O109" i="22"/>
  <c r="L109" i="22"/>
  <c r="I109" i="22"/>
  <c r="F109" i="22"/>
  <c r="N108" i="22"/>
  <c r="M108" i="22"/>
  <c r="K108" i="22"/>
  <c r="J108" i="22"/>
  <c r="H108" i="22"/>
  <c r="G108" i="22"/>
  <c r="E108" i="22"/>
  <c r="D108" i="22"/>
  <c r="O107" i="22"/>
  <c r="L107" i="22"/>
  <c r="I107" i="22"/>
  <c r="F107" i="22"/>
  <c r="O106" i="22"/>
  <c r="L106" i="22"/>
  <c r="I106" i="22"/>
  <c r="F106" i="22"/>
  <c r="O105" i="22"/>
  <c r="L105" i="22"/>
  <c r="I105" i="22"/>
  <c r="F105" i="22"/>
  <c r="O104" i="22"/>
  <c r="L104" i="22"/>
  <c r="I104" i="22"/>
  <c r="F104" i="22"/>
  <c r="O103" i="22"/>
  <c r="L103" i="22"/>
  <c r="I103" i="22"/>
  <c r="F103" i="22"/>
  <c r="O102" i="22"/>
  <c r="L102" i="22"/>
  <c r="I102" i="22"/>
  <c r="F102" i="22"/>
  <c r="O101" i="22"/>
  <c r="L101" i="22"/>
  <c r="I101" i="22"/>
  <c r="F101" i="22"/>
  <c r="O100" i="22"/>
  <c r="L100" i="22"/>
  <c r="I100" i="22"/>
  <c r="F100" i="22"/>
  <c r="N99" i="22"/>
  <c r="M99" i="22"/>
  <c r="K99" i="22"/>
  <c r="J99" i="22"/>
  <c r="H99" i="22"/>
  <c r="G99" i="22"/>
  <c r="E99" i="22"/>
  <c r="D99" i="22"/>
  <c r="O98" i="22"/>
  <c r="L98" i="22"/>
  <c r="I98" i="22"/>
  <c r="F98" i="22"/>
  <c r="O97" i="22"/>
  <c r="L97" i="22"/>
  <c r="I97" i="22"/>
  <c r="F97" i="22"/>
  <c r="O96" i="22"/>
  <c r="L96" i="22"/>
  <c r="I96" i="22"/>
  <c r="F96" i="22"/>
  <c r="O95" i="22"/>
  <c r="L95" i="22"/>
  <c r="I95" i="22"/>
  <c r="F95" i="22"/>
  <c r="O94" i="22"/>
  <c r="L94" i="22"/>
  <c r="I94" i="22"/>
  <c r="F94" i="22"/>
  <c r="O93" i="22"/>
  <c r="L93" i="22"/>
  <c r="I93" i="22"/>
  <c r="F93" i="22"/>
  <c r="O92" i="22"/>
  <c r="L92" i="22"/>
  <c r="I92" i="22"/>
  <c r="F92" i="22"/>
  <c r="N91" i="22"/>
  <c r="M91" i="22"/>
  <c r="K91" i="22"/>
  <c r="J91" i="22"/>
  <c r="H91" i="22"/>
  <c r="G91" i="22"/>
  <c r="E91" i="22"/>
  <c r="D91" i="22"/>
  <c r="O90" i="22"/>
  <c r="L90" i="22"/>
  <c r="I90" i="22"/>
  <c r="F90" i="22"/>
  <c r="O89" i="22"/>
  <c r="L89" i="22"/>
  <c r="I89" i="22"/>
  <c r="F89" i="22"/>
  <c r="O88" i="22"/>
  <c r="L88" i="22"/>
  <c r="I88" i="22"/>
  <c r="F88" i="22"/>
  <c r="O87" i="22"/>
  <c r="L87" i="22"/>
  <c r="I87" i="22"/>
  <c r="F87" i="22"/>
  <c r="O86" i="22"/>
  <c r="L86" i="22"/>
  <c r="I86" i="22"/>
  <c r="F86" i="22"/>
  <c r="N85" i="22"/>
  <c r="M85" i="22"/>
  <c r="K85" i="22"/>
  <c r="J85" i="22"/>
  <c r="H85" i="22"/>
  <c r="G85" i="22"/>
  <c r="E85" i="22"/>
  <c r="D85" i="22"/>
  <c r="O84" i="22"/>
  <c r="L84" i="22"/>
  <c r="I84" i="22"/>
  <c r="F84" i="22"/>
  <c r="O82" i="22"/>
  <c r="L82" i="22"/>
  <c r="I82" i="22"/>
  <c r="F82" i="22"/>
  <c r="O81" i="22"/>
  <c r="L81" i="22"/>
  <c r="I81" i="22"/>
  <c r="F81" i="22"/>
  <c r="N80" i="22"/>
  <c r="M80" i="22"/>
  <c r="K80" i="22"/>
  <c r="J80" i="22"/>
  <c r="H80" i="22"/>
  <c r="G80" i="22"/>
  <c r="E80" i="22"/>
  <c r="D80" i="22"/>
  <c r="O79" i="22"/>
  <c r="L79" i="22"/>
  <c r="I79" i="22"/>
  <c r="F79" i="22"/>
  <c r="O78" i="22"/>
  <c r="L78" i="22"/>
  <c r="I78" i="22"/>
  <c r="F78" i="22"/>
  <c r="N77" i="22"/>
  <c r="M77" i="22"/>
  <c r="K77" i="22"/>
  <c r="J77" i="22"/>
  <c r="H77" i="22"/>
  <c r="G77" i="22"/>
  <c r="E77" i="22"/>
  <c r="D77" i="22"/>
  <c r="O74" i="22"/>
  <c r="L74" i="22"/>
  <c r="I74" i="22"/>
  <c r="F74" i="22"/>
  <c r="O73" i="22"/>
  <c r="L73" i="22"/>
  <c r="I73" i="22"/>
  <c r="F73" i="22"/>
  <c r="O72" i="22"/>
  <c r="L72" i="22"/>
  <c r="I72" i="22"/>
  <c r="F72" i="22"/>
  <c r="O71" i="22"/>
  <c r="L71" i="22"/>
  <c r="I71" i="22"/>
  <c r="F71" i="22"/>
  <c r="O70" i="22"/>
  <c r="L70" i="22"/>
  <c r="I70" i="22"/>
  <c r="F70" i="22"/>
  <c r="N69" i="22"/>
  <c r="N67" i="22" s="1"/>
  <c r="M69" i="22"/>
  <c r="K69" i="22"/>
  <c r="K67" i="22" s="1"/>
  <c r="J69" i="22"/>
  <c r="J67" i="22" s="1"/>
  <c r="H69" i="22"/>
  <c r="H67" i="22" s="1"/>
  <c r="G69" i="22"/>
  <c r="G67" i="22" s="1"/>
  <c r="E69" i="22"/>
  <c r="E67" i="22" s="1"/>
  <c r="D69" i="22"/>
  <c r="D67" i="22" s="1"/>
  <c r="O68" i="22"/>
  <c r="L68" i="22"/>
  <c r="I68" i="22"/>
  <c r="F68" i="22"/>
  <c r="M67" i="22"/>
  <c r="O66" i="22"/>
  <c r="L66" i="22"/>
  <c r="I66" i="22"/>
  <c r="F66" i="22"/>
  <c r="O65" i="22"/>
  <c r="L65" i="22"/>
  <c r="I65" i="22"/>
  <c r="F65" i="22"/>
  <c r="O64" i="22"/>
  <c r="L64" i="22"/>
  <c r="I64" i="22"/>
  <c r="F64" i="22"/>
  <c r="O63" i="22"/>
  <c r="L63" i="22"/>
  <c r="I63" i="22"/>
  <c r="F63" i="22"/>
  <c r="O62" i="22"/>
  <c r="L62" i="22"/>
  <c r="I62" i="22"/>
  <c r="F62" i="22"/>
  <c r="O61" i="22"/>
  <c r="L61" i="22"/>
  <c r="I61" i="22"/>
  <c r="F61" i="22"/>
  <c r="O60" i="22"/>
  <c r="L60" i="22"/>
  <c r="I60" i="22"/>
  <c r="F60" i="22"/>
  <c r="O59" i="22"/>
  <c r="L59" i="22"/>
  <c r="I59" i="22"/>
  <c r="F59" i="22"/>
  <c r="N58" i="22"/>
  <c r="M58" i="22"/>
  <c r="K58" i="22"/>
  <c r="J58" i="22"/>
  <c r="H58" i="22"/>
  <c r="G58" i="22"/>
  <c r="E58" i="22"/>
  <c r="D58" i="22"/>
  <c r="O57" i="22"/>
  <c r="L57" i="22"/>
  <c r="I57" i="22"/>
  <c r="F57" i="22"/>
  <c r="O56" i="22"/>
  <c r="L56" i="22"/>
  <c r="I56" i="22"/>
  <c r="F56" i="22"/>
  <c r="N55" i="22"/>
  <c r="M55" i="22"/>
  <c r="K55" i="22"/>
  <c r="J55" i="22"/>
  <c r="H55" i="22"/>
  <c r="G55" i="22"/>
  <c r="E55" i="22"/>
  <c r="D55" i="22"/>
  <c r="O47" i="22"/>
  <c r="C47" i="22" s="1"/>
  <c r="O46" i="22"/>
  <c r="C46" i="22" s="1"/>
  <c r="N45" i="22"/>
  <c r="M45" i="22"/>
  <c r="L44" i="22"/>
  <c r="L43" i="22" s="1"/>
  <c r="I44" i="22"/>
  <c r="I43" i="22" s="1"/>
  <c r="F44" i="22"/>
  <c r="F43" i="22" s="1"/>
  <c r="K43" i="22"/>
  <c r="J43" i="22"/>
  <c r="H43" i="22"/>
  <c r="G43" i="22"/>
  <c r="E43" i="22"/>
  <c r="D43" i="22"/>
  <c r="F42" i="22"/>
  <c r="C42" i="22" s="1"/>
  <c r="E41" i="22"/>
  <c r="D41" i="22"/>
  <c r="L40" i="22"/>
  <c r="C40" i="22" s="1"/>
  <c r="L39" i="22"/>
  <c r="C39" i="22" s="1"/>
  <c r="L38" i="22"/>
  <c r="C38" i="22" s="1"/>
  <c r="L37" i="22"/>
  <c r="C37" i="22" s="1"/>
  <c r="K36" i="22"/>
  <c r="J36" i="22"/>
  <c r="L35" i="22"/>
  <c r="C35" i="22" s="1"/>
  <c r="L34" i="22"/>
  <c r="C34" i="22" s="1"/>
  <c r="K33" i="22"/>
  <c r="J33" i="22"/>
  <c r="L32" i="22"/>
  <c r="C32" i="22" s="1"/>
  <c r="K31" i="22"/>
  <c r="J31" i="22"/>
  <c r="L30" i="22"/>
  <c r="C30" i="22" s="1"/>
  <c r="L29" i="22"/>
  <c r="C29" i="22" s="1"/>
  <c r="L28" i="22"/>
  <c r="C28" i="22" s="1"/>
  <c r="K27" i="22"/>
  <c r="J27" i="22"/>
  <c r="F25" i="22"/>
  <c r="C25" i="22" s="1"/>
  <c r="I24" i="22"/>
  <c r="F24" i="22"/>
  <c r="O23" i="22"/>
  <c r="J23" i="22"/>
  <c r="L23" i="22" s="1"/>
  <c r="I23" i="22"/>
  <c r="F23" i="22"/>
  <c r="O22" i="22"/>
  <c r="L22" i="22"/>
  <c r="I22" i="22"/>
  <c r="F22" i="22"/>
  <c r="N21" i="22"/>
  <c r="M21" i="22"/>
  <c r="K21" i="22"/>
  <c r="K275" i="22" s="1"/>
  <c r="H21" i="22"/>
  <c r="G21" i="22"/>
  <c r="E21" i="22"/>
  <c r="D21" i="22"/>
  <c r="C278" i="22" l="1"/>
  <c r="C88" i="22"/>
  <c r="C159" i="22"/>
  <c r="C84" i="22"/>
  <c r="C59" i="22"/>
  <c r="C90" i="22"/>
  <c r="C110" i="22"/>
  <c r="C260" i="22"/>
  <c r="C279" i="22"/>
  <c r="C281" i="22"/>
  <c r="C283" i="22"/>
  <c r="C284" i="22"/>
  <c r="C270" i="22"/>
  <c r="C280" i="22"/>
  <c r="C282" i="22"/>
  <c r="C125" i="22"/>
  <c r="C109" i="22"/>
  <c r="F276" i="22"/>
  <c r="O269" i="22"/>
  <c r="I276" i="22"/>
  <c r="C258" i="22"/>
  <c r="K274" i="22"/>
  <c r="C235" i="22"/>
  <c r="C111" i="22"/>
  <c r="C230" i="22"/>
  <c r="C246" i="22"/>
  <c r="C277" i="22"/>
  <c r="C107" i="22"/>
  <c r="N83" i="22"/>
  <c r="C155" i="22"/>
  <c r="C176" i="22"/>
  <c r="C146" i="22"/>
  <c r="D83" i="22"/>
  <c r="C264" i="22"/>
  <c r="L269" i="22"/>
  <c r="M83" i="22"/>
  <c r="H76" i="22"/>
  <c r="C263" i="22"/>
  <c r="C81" i="22"/>
  <c r="C244" i="22"/>
  <c r="C248" i="22"/>
  <c r="F77" i="22"/>
  <c r="I80" i="22"/>
  <c r="C157" i="22"/>
  <c r="C217" i="22"/>
  <c r="C237" i="22"/>
  <c r="C56" i="22"/>
  <c r="C96" i="22"/>
  <c r="C105" i="22"/>
  <c r="C129" i="22"/>
  <c r="C133" i="22"/>
  <c r="C137" i="22"/>
  <c r="J161" i="22"/>
  <c r="J160" i="22" s="1"/>
  <c r="C73" i="22"/>
  <c r="C118" i="22"/>
  <c r="C123" i="22"/>
  <c r="C173" i="22"/>
  <c r="C255" i="22"/>
  <c r="C103" i="22"/>
  <c r="C127" i="22"/>
  <c r="C144" i="22"/>
  <c r="C184" i="22"/>
  <c r="C189" i="22"/>
  <c r="C194" i="22"/>
  <c r="C239" i="22"/>
  <c r="K252" i="22"/>
  <c r="C262" i="22"/>
  <c r="O257" i="22"/>
  <c r="O253" i="22" s="1"/>
  <c r="O252" i="22" s="1"/>
  <c r="K54" i="22"/>
  <c r="C101" i="22"/>
  <c r="C106" i="22"/>
  <c r="I233" i="22"/>
  <c r="I232" i="22" s="1"/>
  <c r="J76" i="22"/>
  <c r="L80" i="22"/>
  <c r="C95" i="22"/>
  <c r="J174" i="22"/>
  <c r="C195" i="22"/>
  <c r="D54" i="22"/>
  <c r="D76" i="22"/>
  <c r="M20" i="22"/>
  <c r="C62" i="22"/>
  <c r="L31" i="22"/>
  <c r="C31" i="22" s="1"/>
  <c r="K174" i="22"/>
  <c r="O219" i="22"/>
  <c r="C238" i="22"/>
  <c r="G240" i="22"/>
  <c r="E54" i="22"/>
  <c r="E53" i="22" s="1"/>
  <c r="F21" i="22"/>
  <c r="C202" i="22"/>
  <c r="C222" i="22"/>
  <c r="F227" i="22"/>
  <c r="N275" i="22"/>
  <c r="N274" i="22" s="1"/>
  <c r="O55" i="22"/>
  <c r="F58" i="22"/>
  <c r="C64" i="22"/>
  <c r="C97" i="22"/>
  <c r="C112" i="22"/>
  <c r="C148" i="22"/>
  <c r="C191" i="22"/>
  <c r="C200" i="22"/>
  <c r="G160" i="22"/>
  <c r="O216" i="22"/>
  <c r="G20" i="22"/>
  <c r="F55" i="22"/>
  <c r="F54" i="22" s="1"/>
  <c r="C68" i="22"/>
  <c r="C72" i="22"/>
  <c r="C156" i="22"/>
  <c r="D160" i="22"/>
  <c r="L162" i="22"/>
  <c r="C170" i="22"/>
  <c r="C205" i="22"/>
  <c r="D212" i="22"/>
  <c r="D211" i="22" s="1"/>
  <c r="O21" i="22"/>
  <c r="I55" i="22"/>
  <c r="C142" i="22"/>
  <c r="C149" i="22"/>
  <c r="E160" i="22"/>
  <c r="O175" i="22"/>
  <c r="O174" i="22" s="1"/>
  <c r="C203" i="22"/>
  <c r="E187" i="22"/>
  <c r="E182" i="22" s="1"/>
  <c r="F216" i="22"/>
  <c r="L219" i="22"/>
  <c r="L257" i="22"/>
  <c r="L253" i="22" s="1"/>
  <c r="L252" i="22" s="1"/>
  <c r="C122" i="22"/>
  <c r="C201" i="22"/>
  <c r="C210" i="22"/>
  <c r="C223" i="22"/>
  <c r="O241" i="22"/>
  <c r="C261" i="22"/>
  <c r="L153" i="22"/>
  <c r="L152" i="22" s="1"/>
  <c r="H187" i="22"/>
  <c r="H182" i="22" s="1"/>
  <c r="L108" i="22"/>
  <c r="C186" i="22"/>
  <c r="M187" i="22"/>
  <c r="D252" i="22"/>
  <c r="C140" i="22"/>
  <c r="O69" i="22"/>
  <c r="O67" i="22" s="1"/>
  <c r="M76" i="22"/>
  <c r="C92" i="22"/>
  <c r="C94" i="22"/>
  <c r="J120" i="22"/>
  <c r="L131" i="22"/>
  <c r="I199" i="22"/>
  <c r="O58" i="22"/>
  <c r="N76" i="22"/>
  <c r="E76" i="22"/>
  <c r="C86" i="22"/>
  <c r="L91" i="22"/>
  <c r="J83" i="22"/>
  <c r="K120" i="22"/>
  <c r="I138" i="22"/>
  <c r="C150" i="22"/>
  <c r="I171" i="22"/>
  <c r="G174" i="22"/>
  <c r="F219" i="22"/>
  <c r="L241" i="22"/>
  <c r="F245" i="22"/>
  <c r="F257" i="22"/>
  <c r="H160" i="22"/>
  <c r="D53" i="22"/>
  <c r="L55" i="22"/>
  <c r="C63" i="22"/>
  <c r="C78" i="22"/>
  <c r="L85" i="22"/>
  <c r="E83" i="22"/>
  <c r="K83" i="22"/>
  <c r="C104" i="22"/>
  <c r="C124" i="22"/>
  <c r="E120" i="22"/>
  <c r="I147" i="22"/>
  <c r="L171" i="22"/>
  <c r="F183" i="22"/>
  <c r="H212" i="22"/>
  <c r="C218" i="22"/>
  <c r="I219" i="22"/>
  <c r="C226" i="22"/>
  <c r="H240" i="22"/>
  <c r="C256" i="22"/>
  <c r="I257" i="22"/>
  <c r="I253" i="22" s="1"/>
  <c r="I252" i="22" s="1"/>
  <c r="K76" i="22"/>
  <c r="C57" i="22"/>
  <c r="C70" i="22"/>
  <c r="I85" i="22"/>
  <c r="C93" i="22"/>
  <c r="C98" i="22"/>
  <c r="C113" i="22"/>
  <c r="F126" i="22"/>
  <c r="L147" i="22"/>
  <c r="C151" i="22"/>
  <c r="O166" i="22"/>
  <c r="O171" i="22"/>
  <c r="G182" i="22"/>
  <c r="C185" i="22"/>
  <c r="C192" i="22"/>
  <c r="C197" i="22"/>
  <c r="C209" i="22"/>
  <c r="J212" i="22"/>
  <c r="J240" i="22"/>
  <c r="C254" i="22"/>
  <c r="M252" i="22"/>
  <c r="C65" i="22"/>
  <c r="J54" i="22"/>
  <c r="J53" i="22" s="1"/>
  <c r="M275" i="22"/>
  <c r="M274" i="22" s="1"/>
  <c r="E20" i="22"/>
  <c r="C61" i="22"/>
  <c r="G83" i="22"/>
  <c r="C87" i="22"/>
  <c r="C136" i="22"/>
  <c r="O147" i="22"/>
  <c r="C215" i="22"/>
  <c r="C224" i="22"/>
  <c r="C228" i="22"/>
  <c r="N252" i="22"/>
  <c r="C214" i="22"/>
  <c r="D275" i="22"/>
  <c r="D274" i="22" s="1"/>
  <c r="C89" i="22"/>
  <c r="I114" i="22"/>
  <c r="N20" i="22"/>
  <c r="O91" i="22"/>
  <c r="M161" i="22"/>
  <c r="M160" i="22" s="1"/>
  <c r="F108" i="22"/>
  <c r="F121" i="22"/>
  <c r="N161" i="22"/>
  <c r="N160" i="22" s="1"/>
  <c r="E275" i="22"/>
  <c r="E274" i="22" s="1"/>
  <c r="C128" i="22"/>
  <c r="D187" i="22"/>
  <c r="D182" i="22" s="1"/>
  <c r="O276" i="22"/>
  <c r="G275" i="22"/>
  <c r="G274" i="22" s="1"/>
  <c r="H54" i="22"/>
  <c r="H53" i="22" s="1"/>
  <c r="O85" i="22"/>
  <c r="C102" i="22"/>
  <c r="C116" i="22"/>
  <c r="O121" i="22"/>
  <c r="C132" i="22"/>
  <c r="O134" i="22"/>
  <c r="I166" i="22"/>
  <c r="L183" i="22"/>
  <c r="E174" i="22"/>
  <c r="C43" i="22"/>
  <c r="I108" i="22"/>
  <c r="C169" i="22"/>
  <c r="L121" i="22"/>
  <c r="L134" i="22"/>
  <c r="C163" i="22"/>
  <c r="I77" i="22"/>
  <c r="G76" i="22"/>
  <c r="M120" i="22"/>
  <c r="O126" i="22"/>
  <c r="I131" i="22"/>
  <c r="J153" i="22"/>
  <c r="J152" i="22" s="1"/>
  <c r="F153" i="22"/>
  <c r="F152" i="22" s="1"/>
  <c r="M174" i="22"/>
  <c r="L175" i="22"/>
  <c r="L174" i="22" s="1"/>
  <c r="M182" i="22"/>
  <c r="O183" i="22"/>
  <c r="K240" i="22"/>
  <c r="F241" i="22"/>
  <c r="E240" i="22"/>
  <c r="I245" i="22"/>
  <c r="C271" i="22"/>
  <c r="C22" i="22"/>
  <c r="O245" i="22"/>
  <c r="C143" i="22"/>
  <c r="L276" i="22"/>
  <c r="G54" i="22"/>
  <c r="G53" i="22" s="1"/>
  <c r="H252" i="22"/>
  <c r="C23" i="22"/>
  <c r="C44" i="22"/>
  <c r="M54" i="22"/>
  <c r="M53" i="22" s="1"/>
  <c r="L77" i="22"/>
  <c r="I99" i="22"/>
  <c r="N120" i="22"/>
  <c r="F162" i="22"/>
  <c r="N174" i="22"/>
  <c r="J187" i="22"/>
  <c r="J182" i="22" s="1"/>
  <c r="I216" i="22"/>
  <c r="C236" i="22"/>
  <c r="I241" i="22"/>
  <c r="F269" i="22"/>
  <c r="N187" i="22"/>
  <c r="N182" i="22" s="1"/>
  <c r="O233" i="22"/>
  <c r="O232" i="22" s="1"/>
  <c r="L58" i="22"/>
  <c r="C66" i="22"/>
  <c r="O227" i="22"/>
  <c r="G252" i="22"/>
  <c r="O114" i="22"/>
  <c r="I183" i="22"/>
  <c r="L27" i="22"/>
  <c r="C27" i="22" s="1"/>
  <c r="J21" i="22"/>
  <c r="J275" i="22" s="1"/>
  <c r="J274" i="22" s="1"/>
  <c r="D20" i="22"/>
  <c r="N54" i="22"/>
  <c r="N53" i="22" s="1"/>
  <c r="O77" i="22"/>
  <c r="F91" i="22"/>
  <c r="O131" i="22"/>
  <c r="F138" i="22"/>
  <c r="I162" i="22"/>
  <c r="L166" i="22"/>
  <c r="H174" i="22"/>
  <c r="L188" i="22"/>
  <c r="C193" i="22"/>
  <c r="C198" i="22"/>
  <c r="K187" i="22"/>
  <c r="K182" i="22" s="1"/>
  <c r="C206" i="22"/>
  <c r="L216" i="22"/>
  <c r="C225" i="22"/>
  <c r="M240" i="22"/>
  <c r="I153" i="22"/>
  <c r="I152" i="22" s="1"/>
  <c r="F175" i="22"/>
  <c r="L227" i="22"/>
  <c r="I134" i="22"/>
  <c r="L36" i="22"/>
  <c r="C36" i="22" s="1"/>
  <c r="C141" i="22"/>
  <c r="J26" i="22"/>
  <c r="L69" i="22"/>
  <c r="L67" i="22" s="1"/>
  <c r="C74" i="22"/>
  <c r="C79" i="22"/>
  <c r="C82" i="22"/>
  <c r="O108" i="22"/>
  <c r="C117" i="22"/>
  <c r="D120" i="22"/>
  <c r="F147" i="22"/>
  <c r="C158" i="22"/>
  <c r="K161" i="22"/>
  <c r="K160" i="22" s="1"/>
  <c r="D174" i="22"/>
  <c r="O188" i="22"/>
  <c r="C204" i="22"/>
  <c r="G212" i="22"/>
  <c r="G211" i="22" s="1"/>
  <c r="K212" i="22"/>
  <c r="C221" i="22"/>
  <c r="C247" i="22"/>
  <c r="J252" i="22"/>
  <c r="C259" i="22"/>
  <c r="C24" i="22"/>
  <c r="C71" i="22"/>
  <c r="F69" i="22"/>
  <c r="C100" i="22"/>
  <c r="O138" i="22"/>
  <c r="C164" i="22"/>
  <c r="C196" i="22"/>
  <c r="C249" i="22"/>
  <c r="C268" i="22"/>
  <c r="L267" i="22"/>
  <c r="L266" i="22" s="1"/>
  <c r="L265" i="22" s="1"/>
  <c r="I69" i="22"/>
  <c r="I67" i="22" s="1"/>
  <c r="O153" i="22"/>
  <c r="O152" i="22" s="1"/>
  <c r="C250" i="22"/>
  <c r="F80" i="22"/>
  <c r="M212" i="22"/>
  <c r="C115" i="22"/>
  <c r="F114" i="22"/>
  <c r="C139" i="22"/>
  <c r="L138" i="22"/>
  <c r="N212" i="22"/>
  <c r="N211" i="22" s="1"/>
  <c r="L21" i="22"/>
  <c r="O99" i="22"/>
  <c r="I121" i="22"/>
  <c r="I126" i="22"/>
  <c r="C180" i="22"/>
  <c r="F179" i="22"/>
  <c r="I188" i="22"/>
  <c r="L199" i="22"/>
  <c r="L245" i="22"/>
  <c r="I266" i="22"/>
  <c r="E212" i="22"/>
  <c r="C60" i="22"/>
  <c r="I58" i="22"/>
  <c r="H83" i="22"/>
  <c r="L126" i="22"/>
  <c r="C168" i="22"/>
  <c r="F166" i="22"/>
  <c r="C177" i="22"/>
  <c r="I175" i="22"/>
  <c r="O199" i="22"/>
  <c r="C231" i="22"/>
  <c r="C234" i="22"/>
  <c r="F233" i="22"/>
  <c r="E252" i="22"/>
  <c r="O162" i="22"/>
  <c r="L99" i="22"/>
  <c r="H275" i="22"/>
  <c r="H274" i="22" s="1"/>
  <c r="H20" i="22"/>
  <c r="K53" i="22"/>
  <c r="O80" i="22"/>
  <c r="C119" i="22"/>
  <c r="G120" i="22"/>
  <c r="C172" i="22"/>
  <c r="C229" i="22"/>
  <c r="C243" i="22"/>
  <c r="C251" i="22"/>
  <c r="I269" i="22"/>
  <c r="F85" i="22"/>
  <c r="F208" i="22"/>
  <c r="C208" i="22" s="1"/>
  <c r="I91" i="22"/>
  <c r="L114" i="22"/>
  <c r="K26" i="22"/>
  <c r="I21" i="22"/>
  <c r="H120" i="22"/>
  <c r="C130" i="22"/>
  <c r="C135" i="22"/>
  <c r="F134" i="22"/>
  <c r="C145" i="22"/>
  <c r="C165" i="22"/>
  <c r="C190" i="22"/>
  <c r="C213" i="22"/>
  <c r="I227" i="22"/>
  <c r="L233" i="22"/>
  <c r="L232" i="22" s="1"/>
  <c r="C167" i="22"/>
  <c r="F188" i="22"/>
  <c r="F131" i="22"/>
  <c r="C154" i="22"/>
  <c r="L33" i="22"/>
  <c r="C33" i="22" s="1"/>
  <c r="F41" i="22"/>
  <c r="C41" i="22" s="1"/>
  <c r="O45" i="22"/>
  <c r="F171" i="22"/>
  <c r="F199" i="22"/>
  <c r="F99" i="22"/>
  <c r="F275" i="22" l="1"/>
  <c r="F274" i="22" s="1"/>
  <c r="O275" i="22"/>
  <c r="O274" i="22" s="1"/>
  <c r="L76" i="22"/>
  <c r="C55" i="22"/>
  <c r="L187" i="22"/>
  <c r="L182" i="22" s="1"/>
  <c r="D75" i="22"/>
  <c r="O20" i="22"/>
  <c r="O212" i="22"/>
  <c r="K75" i="22"/>
  <c r="K52" i="22" s="1"/>
  <c r="I76" i="22"/>
  <c r="O161" i="22"/>
  <c r="O160" i="22" s="1"/>
  <c r="L54" i="22"/>
  <c r="L53" i="22" s="1"/>
  <c r="N75" i="22"/>
  <c r="N272" i="22" s="1"/>
  <c r="O54" i="22"/>
  <c r="O53" i="22" s="1"/>
  <c r="L161" i="22"/>
  <c r="L160" i="22" s="1"/>
  <c r="C216" i="22"/>
  <c r="C171" i="22"/>
  <c r="I187" i="22"/>
  <c r="I182" i="22" s="1"/>
  <c r="D181" i="22"/>
  <c r="H211" i="22"/>
  <c r="H181" i="22" s="1"/>
  <c r="J211" i="22"/>
  <c r="J181" i="22" s="1"/>
  <c r="C166" i="22"/>
  <c r="E75" i="22"/>
  <c r="E52" i="22" s="1"/>
  <c r="O240" i="22"/>
  <c r="C257" i="22"/>
  <c r="D52" i="22"/>
  <c r="M211" i="22"/>
  <c r="C199" i="22"/>
  <c r="J75" i="22"/>
  <c r="C276" i="22"/>
  <c r="C267" i="22"/>
  <c r="G181" i="22"/>
  <c r="I240" i="22"/>
  <c r="C121" i="22"/>
  <c r="C227" i="22"/>
  <c r="C147" i="22"/>
  <c r="L120" i="22"/>
  <c r="C108" i="22"/>
  <c r="F253" i="22"/>
  <c r="C253" i="22" s="1"/>
  <c r="C77" i="22"/>
  <c r="C219" i="22"/>
  <c r="F20" i="22"/>
  <c r="I161" i="22"/>
  <c r="I160" i="22" s="1"/>
  <c r="C183" i="22"/>
  <c r="C269" i="22"/>
  <c r="L240" i="22"/>
  <c r="F212" i="22"/>
  <c r="F240" i="22"/>
  <c r="M75" i="22"/>
  <c r="M52" i="22" s="1"/>
  <c r="O83" i="22"/>
  <c r="C153" i="22"/>
  <c r="O76" i="22"/>
  <c r="C126" i="22"/>
  <c r="C99" i="22"/>
  <c r="H75" i="22"/>
  <c r="H52" i="22" s="1"/>
  <c r="L212" i="22"/>
  <c r="I212" i="22"/>
  <c r="I211" i="22" s="1"/>
  <c r="E211" i="22"/>
  <c r="C245" i="22"/>
  <c r="I83" i="22"/>
  <c r="O187" i="22"/>
  <c r="O182" i="22" s="1"/>
  <c r="N181" i="22"/>
  <c r="K211" i="22"/>
  <c r="F161" i="22"/>
  <c r="F160" i="22" s="1"/>
  <c r="C134" i="22"/>
  <c r="C241" i="22"/>
  <c r="O120" i="22"/>
  <c r="C138" i="22"/>
  <c r="C131" i="22"/>
  <c r="G75" i="22"/>
  <c r="G272" i="22" s="1"/>
  <c r="C114" i="22"/>
  <c r="F120" i="22"/>
  <c r="J20" i="22"/>
  <c r="C58" i="22"/>
  <c r="D272" i="22"/>
  <c r="C179" i="22"/>
  <c r="F178" i="22"/>
  <c r="I265" i="22"/>
  <c r="C265" i="22" s="1"/>
  <c r="C266" i="22"/>
  <c r="I174" i="22"/>
  <c r="C175" i="22"/>
  <c r="K20" i="22"/>
  <c r="C80" i="22"/>
  <c r="L26" i="22"/>
  <c r="C162" i="22"/>
  <c r="C233" i="22"/>
  <c r="F232" i="22"/>
  <c r="C232" i="22" s="1"/>
  <c r="L83" i="22"/>
  <c r="C45" i="22"/>
  <c r="L275" i="22"/>
  <c r="L274" i="22" s="1"/>
  <c r="F67" i="22"/>
  <c r="C67" i="22" s="1"/>
  <c r="C69" i="22"/>
  <c r="C188" i="22"/>
  <c r="F187" i="22"/>
  <c r="C152" i="22"/>
  <c r="I120" i="22"/>
  <c r="F76" i="22"/>
  <c r="C85" i="22"/>
  <c r="F83" i="22"/>
  <c r="I20" i="22"/>
  <c r="C21" i="22"/>
  <c r="I275" i="22"/>
  <c r="I274" i="22" s="1"/>
  <c r="C91" i="22"/>
  <c r="I54" i="22"/>
  <c r="I53" i="22" s="1"/>
  <c r="N52" i="22" l="1"/>
  <c r="N51" i="22" s="1"/>
  <c r="O211" i="22"/>
  <c r="D51" i="22"/>
  <c r="D50" i="22" s="1"/>
  <c r="O75" i="22"/>
  <c r="O52" i="22" s="1"/>
  <c r="L211" i="22"/>
  <c r="M272" i="22"/>
  <c r="C83" i="22"/>
  <c r="M181" i="22"/>
  <c r="M51" i="22" s="1"/>
  <c r="J272" i="22"/>
  <c r="E272" i="22"/>
  <c r="L75" i="22"/>
  <c r="L52" i="22" s="1"/>
  <c r="C160" i="22"/>
  <c r="J52" i="22"/>
  <c r="J51" i="22" s="1"/>
  <c r="J50" i="22" s="1"/>
  <c r="E181" i="22"/>
  <c r="E51" i="22" s="1"/>
  <c r="E50" i="22" s="1"/>
  <c r="C240" i="22"/>
  <c r="I75" i="22"/>
  <c r="I272" i="22" s="1"/>
  <c r="H272" i="22"/>
  <c r="C274" i="22"/>
  <c r="F252" i="22"/>
  <c r="C252" i="22" s="1"/>
  <c r="H51" i="22"/>
  <c r="H273" i="22" s="1"/>
  <c r="C120" i="22"/>
  <c r="I181" i="22"/>
  <c r="K272" i="22"/>
  <c r="K181" i="22"/>
  <c r="K51" i="22" s="1"/>
  <c r="F211" i="22"/>
  <c r="C211" i="22" s="1"/>
  <c r="C161" i="22"/>
  <c r="C212" i="22"/>
  <c r="O181" i="22"/>
  <c r="G52" i="22"/>
  <c r="G51" i="22" s="1"/>
  <c r="G50" i="22" s="1"/>
  <c r="C178" i="22"/>
  <c r="F174" i="22"/>
  <c r="C174" i="22" s="1"/>
  <c r="C26" i="22"/>
  <c r="C275" i="22"/>
  <c r="L181" i="22"/>
  <c r="L20" i="22"/>
  <c r="C20" i="22" s="1"/>
  <c r="F75" i="22"/>
  <c r="C76" i="22"/>
  <c r="F53" i="22"/>
  <c r="C54" i="22"/>
  <c r="C187" i="22"/>
  <c r="F182" i="22"/>
  <c r="D273" i="22" l="1"/>
  <c r="N50" i="22"/>
  <c r="N273" i="22"/>
  <c r="O272" i="22"/>
  <c r="L51" i="22"/>
  <c r="L50" i="22" s="1"/>
  <c r="M273" i="22"/>
  <c r="M50" i="22"/>
  <c r="L272" i="22"/>
  <c r="E273" i="22"/>
  <c r="H50" i="22"/>
  <c r="J273" i="22"/>
  <c r="I52" i="22"/>
  <c r="I51" i="22" s="1"/>
  <c r="I50" i="22" s="1"/>
  <c r="G273" i="22"/>
  <c r="F272" i="22"/>
  <c r="C75" i="22"/>
  <c r="O51" i="22"/>
  <c r="K50" i="22"/>
  <c r="K273" i="22"/>
  <c r="C182" i="22"/>
  <c r="F181" i="22"/>
  <c r="C181" i="22" s="1"/>
  <c r="L273" i="22"/>
  <c r="C53" i="22"/>
  <c r="F52" i="22"/>
  <c r="C272" i="22" l="1"/>
  <c r="I273" i="22"/>
  <c r="O50" i="22"/>
  <c r="O273" i="22"/>
  <c r="C52" i="22"/>
  <c r="F51" i="22"/>
  <c r="C51" i="22" l="1"/>
  <c r="F50" i="22"/>
  <c r="C50" i="22" s="1"/>
  <c r="F273" i="22"/>
  <c r="C273" i="22" s="1"/>
  <c r="E24" i="21" l="1"/>
  <c r="O284" i="21" l="1"/>
  <c r="L284" i="21"/>
  <c r="I284" i="21"/>
  <c r="F284" i="21"/>
  <c r="O283" i="21"/>
  <c r="L283" i="21"/>
  <c r="I283" i="21"/>
  <c r="F283" i="21"/>
  <c r="O282" i="21"/>
  <c r="L282" i="21"/>
  <c r="I282" i="21"/>
  <c r="F282" i="21"/>
  <c r="O281" i="21"/>
  <c r="L281" i="21"/>
  <c r="I281" i="21"/>
  <c r="F281" i="21"/>
  <c r="O280" i="21"/>
  <c r="L280" i="21"/>
  <c r="I280" i="21"/>
  <c r="F280" i="21"/>
  <c r="O279" i="21"/>
  <c r="L279" i="21"/>
  <c r="I279" i="21"/>
  <c r="F279" i="21"/>
  <c r="O278" i="21"/>
  <c r="L278" i="21"/>
  <c r="I278" i="21"/>
  <c r="F278" i="21"/>
  <c r="O277" i="21"/>
  <c r="L277" i="21"/>
  <c r="L276" i="21" s="1"/>
  <c r="I277" i="21"/>
  <c r="F277" i="21"/>
  <c r="N276" i="21"/>
  <c r="M276" i="21"/>
  <c r="K276" i="21"/>
  <c r="J276" i="21"/>
  <c r="H276" i="21"/>
  <c r="G276" i="21"/>
  <c r="E276" i="21"/>
  <c r="D276" i="21"/>
  <c r="O271" i="21"/>
  <c r="L271" i="21"/>
  <c r="I271" i="21"/>
  <c r="F271" i="21"/>
  <c r="O270" i="21"/>
  <c r="L270" i="21"/>
  <c r="L269" i="21" s="1"/>
  <c r="I270" i="21"/>
  <c r="I269" i="21" s="1"/>
  <c r="F270" i="21"/>
  <c r="F269" i="21" s="1"/>
  <c r="O269" i="21"/>
  <c r="N269" i="21"/>
  <c r="M269" i="21"/>
  <c r="K269" i="21"/>
  <c r="J269" i="21"/>
  <c r="H269" i="21"/>
  <c r="G269" i="21"/>
  <c r="E269" i="21"/>
  <c r="D269" i="21"/>
  <c r="O268" i="21"/>
  <c r="O267" i="21" s="1"/>
  <c r="O266" i="21" s="1"/>
  <c r="O265" i="21" s="1"/>
  <c r="L268" i="21"/>
  <c r="L267" i="21" s="1"/>
  <c r="L266" i="21" s="1"/>
  <c r="L265" i="21" s="1"/>
  <c r="I268" i="21"/>
  <c r="I267" i="21" s="1"/>
  <c r="I266" i="21" s="1"/>
  <c r="I265" i="21" s="1"/>
  <c r="F268" i="21"/>
  <c r="N267" i="21"/>
  <c r="N266" i="21" s="1"/>
  <c r="N265" i="21" s="1"/>
  <c r="M267" i="21"/>
  <c r="M266" i="21" s="1"/>
  <c r="M265" i="21" s="1"/>
  <c r="K267" i="21"/>
  <c r="K266" i="21" s="1"/>
  <c r="K265" i="21" s="1"/>
  <c r="J267" i="21"/>
  <c r="J266" i="21" s="1"/>
  <c r="J265" i="21" s="1"/>
  <c r="H267" i="21"/>
  <c r="H266" i="21" s="1"/>
  <c r="H265" i="21" s="1"/>
  <c r="G267" i="21"/>
  <c r="G266" i="21" s="1"/>
  <c r="G265" i="21" s="1"/>
  <c r="E267" i="21"/>
  <c r="E266" i="21" s="1"/>
  <c r="E265" i="21" s="1"/>
  <c r="D267" i="21"/>
  <c r="D266" i="21" s="1"/>
  <c r="D265" i="21" s="1"/>
  <c r="O264" i="21"/>
  <c r="O263" i="21" s="1"/>
  <c r="L264" i="21"/>
  <c r="L263" i="21" s="1"/>
  <c r="I264" i="21"/>
  <c r="I263" i="21" s="1"/>
  <c r="F264" i="21"/>
  <c r="F263" i="21" s="1"/>
  <c r="N263" i="21"/>
  <c r="M263" i="21"/>
  <c r="K263" i="21"/>
  <c r="J263" i="21"/>
  <c r="H263" i="21"/>
  <c r="G263" i="21"/>
  <c r="E263" i="21"/>
  <c r="D263" i="21"/>
  <c r="O262" i="21"/>
  <c r="L262" i="21"/>
  <c r="I262" i="21"/>
  <c r="F262" i="21"/>
  <c r="O261" i="21"/>
  <c r="L261" i="21"/>
  <c r="I261" i="21"/>
  <c r="F261" i="21"/>
  <c r="O260" i="21"/>
  <c r="L260" i="21"/>
  <c r="I260" i="21"/>
  <c r="F260" i="21"/>
  <c r="O259" i="21"/>
  <c r="L259" i="21"/>
  <c r="I259" i="21"/>
  <c r="F259" i="21"/>
  <c r="O258" i="21"/>
  <c r="L258" i="21"/>
  <c r="I258" i="21"/>
  <c r="F258" i="21"/>
  <c r="N257" i="21"/>
  <c r="N253" i="21" s="1"/>
  <c r="M257" i="21"/>
  <c r="M253" i="21" s="1"/>
  <c r="K257" i="21"/>
  <c r="K253" i="21" s="1"/>
  <c r="J257" i="21"/>
  <c r="J253" i="21" s="1"/>
  <c r="H257" i="21"/>
  <c r="H253" i="21" s="1"/>
  <c r="G257" i="21"/>
  <c r="G253" i="21" s="1"/>
  <c r="E257" i="21"/>
  <c r="E253" i="21" s="1"/>
  <c r="D257" i="21"/>
  <c r="D253" i="21" s="1"/>
  <c r="O256" i="21"/>
  <c r="L256" i="21"/>
  <c r="I256" i="21"/>
  <c r="F256" i="21"/>
  <c r="O255" i="21"/>
  <c r="L255" i="21"/>
  <c r="I255" i="21"/>
  <c r="F255" i="21"/>
  <c r="O254" i="21"/>
  <c r="L254" i="21"/>
  <c r="I254" i="21"/>
  <c r="F254" i="21"/>
  <c r="O251" i="21"/>
  <c r="O250" i="21" s="1"/>
  <c r="L251" i="21"/>
  <c r="L250" i="21" s="1"/>
  <c r="I251" i="21"/>
  <c r="I250" i="21" s="1"/>
  <c r="F251" i="21"/>
  <c r="F250" i="21" s="1"/>
  <c r="N250" i="21"/>
  <c r="M250" i="21"/>
  <c r="K250" i="21"/>
  <c r="J250" i="21"/>
  <c r="H250" i="21"/>
  <c r="G250" i="21"/>
  <c r="E250" i="21"/>
  <c r="D250" i="21"/>
  <c r="O249" i="21"/>
  <c r="L249" i="21"/>
  <c r="I249" i="21"/>
  <c r="F249" i="21"/>
  <c r="O248" i="21"/>
  <c r="L248" i="21"/>
  <c r="I248" i="21"/>
  <c r="F248" i="21"/>
  <c r="O247" i="21"/>
  <c r="L247" i="21"/>
  <c r="I247" i="21"/>
  <c r="F247" i="21"/>
  <c r="O246" i="21"/>
  <c r="L246" i="21"/>
  <c r="I246" i="21"/>
  <c r="F246" i="21"/>
  <c r="N245" i="21"/>
  <c r="M245" i="21"/>
  <c r="K245" i="21"/>
  <c r="J245" i="21"/>
  <c r="H245" i="21"/>
  <c r="G245" i="21"/>
  <c r="E245" i="21"/>
  <c r="D245" i="21"/>
  <c r="O244" i="21"/>
  <c r="L244" i="21"/>
  <c r="I244" i="21"/>
  <c r="F244" i="21"/>
  <c r="O243" i="21"/>
  <c r="L243" i="21"/>
  <c r="I243" i="21"/>
  <c r="F243" i="21"/>
  <c r="O242" i="21"/>
  <c r="L242" i="21"/>
  <c r="I242" i="21"/>
  <c r="F242" i="21"/>
  <c r="N241" i="21"/>
  <c r="M241" i="21"/>
  <c r="K241" i="21"/>
  <c r="J241" i="21"/>
  <c r="H241" i="21"/>
  <c r="H240" i="21" s="1"/>
  <c r="G241" i="21"/>
  <c r="G240" i="21" s="1"/>
  <c r="E241" i="21"/>
  <c r="E240" i="21" s="1"/>
  <c r="D241" i="21"/>
  <c r="O239" i="21"/>
  <c r="L239" i="21"/>
  <c r="I239" i="21"/>
  <c r="F239" i="21"/>
  <c r="O238" i="21"/>
  <c r="L238" i="21"/>
  <c r="I238" i="21"/>
  <c r="F238" i="21"/>
  <c r="O237" i="21"/>
  <c r="L237" i="21"/>
  <c r="I237" i="21"/>
  <c r="F237" i="21"/>
  <c r="O236" i="21"/>
  <c r="L236" i="21"/>
  <c r="I236" i="21"/>
  <c r="F236" i="21"/>
  <c r="O235" i="21"/>
  <c r="L235" i="21"/>
  <c r="I235" i="21"/>
  <c r="F235" i="21"/>
  <c r="O234" i="21"/>
  <c r="L234" i="21"/>
  <c r="I234" i="21"/>
  <c r="F234" i="21"/>
  <c r="N233" i="21"/>
  <c r="N232" i="21" s="1"/>
  <c r="M233" i="21"/>
  <c r="M232" i="21" s="1"/>
  <c r="K233" i="21"/>
  <c r="K232" i="21" s="1"/>
  <c r="J233" i="21"/>
  <c r="J232" i="21" s="1"/>
  <c r="H233" i="21"/>
  <c r="H232" i="21" s="1"/>
  <c r="G233" i="21"/>
  <c r="G232" i="21" s="1"/>
  <c r="E233" i="21"/>
  <c r="E232" i="21" s="1"/>
  <c r="D233" i="21"/>
  <c r="D232" i="21" s="1"/>
  <c r="O231" i="21"/>
  <c r="L231" i="21"/>
  <c r="I231" i="21"/>
  <c r="F231" i="21"/>
  <c r="O230" i="21"/>
  <c r="L230" i="21"/>
  <c r="I230" i="21"/>
  <c r="F230" i="21"/>
  <c r="O229" i="21"/>
  <c r="L229" i="21"/>
  <c r="I229" i="21"/>
  <c r="F229" i="21"/>
  <c r="O228" i="21"/>
  <c r="L228" i="21"/>
  <c r="I228" i="21"/>
  <c r="F228" i="21"/>
  <c r="N227" i="21"/>
  <c r="M227" i="21"/>
  <c r="K227" i="21"/>
  <c r="J227" i="21"/>
  <c r="H227" i="21"/>
  <c r="G227" i="21"/>
  <c r="E227" i="21"/>
  <c r="D227" i="21"/>
  <c r="O226" i="21"/>
  <c r="L226" i="21"/>
  <c r="I226" i="21"/>
  <c r="F226" i="21"/>
  <c r="O225" i="21"/>
  <c r="L225" i="21"/>
  <c r="I225" i="21"/>
  <c r="F225" i="21"/>
  <c r="O224" i="21"/>
  <c r="L224" i="21"/>
  <c r="I224" i="21"/>
  <c r="F224" i="21"/>
  <c r="O223" i="21"/>
  <c r="L223" i="21"/>
  <c r="I223" i="21"/>
  <c r="F223" i="21"/>
  <c r="O222" i="21"/>
  <c r="L222" i="21"/>
  <c r="I222" i="21"/>
  <c r="F222" i="21"/>
  <c r="O221" i="21"/>
  <c r="L221" i="21"/>
  <c r="I221" i="21"/>
  <c r="F221" i="21"/>
  <c r="O220" i="21"/>
  <c r="L220" i="21"/>
  <c r="I220" i="21"/>
  <c r="F220" i="21"/>
  <c r="N219" i="21"/>
  <c r="M219" i="21"/>
  <c r="K219" i="21"/>
  <c r="J219" i="21"/>
  <c r="H219" i="21"/>
  <c r="G219" i="21"/>
  <c r="E219" i="21"/>
  <c r="D219" i="21"/>
  <c r="O218" i="21"/>
  <c r="L218" i="21"/>
  <c r="I218" i="21"/>
  <c r="F218" i="21"/>
  <c r="O217" i="21"/>
  <c r="L217" i="21"/>
  <c r="L216" i="21" s="1"/>
  <c r="I217" i="21"/>
  <c r="F217" i="21"/>
  <c r="N216" i="21"/>
  <c r="M216" i="21"/>
  <c r="K216" i="21"/>
  <c r="J216" i="21"/>
  <c r="H216" i="21"/>
  <c r="G216" i="21"/>
  <c r="E216" i="21"/>
  <c r="D216" i="21"/>
  <c r="O215" i="21"/>
  <c r="O214" i="21" s="1"/>
  <c r="L215" i="21"/>
  <c r="L214" i="21" s="1"/>
  <c r="I215" i="21"/>
  <c r="I214" i="21" s="1"/>
  <c r="F215" i="21"/>
  <c r="N214" i="21"/>
  <c r="M214" i="21"/>
  <c r="K214" i="21"/>
  <c r="J214" i="21"/>
  <c r="H214" i="21"/>
  <c r="G214" i="21"/>
  <c r="E214" i="21"/>
  <c r="D214" i="21"/>
  <c r="O213" i="21"/>
  <c r="L213" i="21"/>
  <c r="I213" i="21"/>
  <c r="F213" i="21"/>
  <c r="O210" i="21"/>
  <c r="L210" i="21"/>
  <c r="I210" i="21"/>
  <c r="F210" i="21"/>
  <c r="O209" i="21"/>
  <c r="O208" i="21" s="1"/>
  <c r="L209" i="21"/>
  <c r="I209" i="21"/>
  <c r="I208" i="21" s="1"/>
  <c r="F209" i="21"/>
  <c r="F208" i="21" s="1"/>
  <c r="N208" i="21"/>
  <c r="M208" i="21"/>
  <c r="K208" i="21"/>
  <c r="J208" i="21"/>
  <c r="H208" i="21"/>
  <c r="G208" i="21"/>
  <c r="E208" i="21"/>
  <c r="D208" i="21"/>
  <c r="O207" i="21"/>
  <c r="L207" i="21"/>
  <c r="I207" i="21"/>
  <c r="F207" i="21"/>
  <c r="O206" i="21"/>
  <c r="L206" i="21"/>
  <c r="I206" i="21"/>
  <c r="F206" i="21"/>
  <c r="O205" i="21"/>
  <c r="L205" i="21"/>
  <c r="I205" i="21"/>
  <c r="F205" i="21"/>
  <c r="O204" i="21"/>
  <c r="L204" i="21"/>
  <c r="I204" i="21"/>
  <c r="F204" i="21"/>
  <c r="O203" i="21"/>
  <c r="L203" i="21"/>
  <c r="I203" i="21"/>
  <c r="F203" i="21"/>
  <c r="O202" i="21"/>
  <c r="L202" i="21"/>
  <c r="I202" i="21"/>
  <c r="F202" i="21"/>
  <c r="O201" i="21"/>
  <c r="L201" i="21"/>
  <c r="I201" i="21"/>
  <c r="F201" i="21"/>
  <c r="O200" i="21"/>
  <c r="L200" i="21"/>
  <c r="I200" i="21"/>
  <c r="F200" i="21"/>
  <c r="N199" i="21"/>
  <c r="M199" i="21"/>
  <c r="K199" i="21"/>
  <c r="J199" i="21"/>
  <c r="H199" i="21"/>
  <c r="G199" i="21"/>
  <c r="E199" i="21"/>
  <c r="D199" i="21"/>
  <c r="O198" i="21"/>
  <c r="L198" i="21"/>
  <c r="I198" i="21"/>
  <c r="F198" i="21"/>
  <c r="O197" i="21"/>
  <c r="L197" i="21"/>
  <c r="I197" i="21"/>
  <c r="F197" i="21"/>
  <c r="O196" i="21"/>
  <c r="L196" i="21"/>
  <c r="I196" i="21"/>
  <c r="F196" i="21"/>
  <c r="O195" i="21"/>
  <c r="L195" i="21"/>
  <c r="I195" i="21"/>
  <c r="F195" i="21"/>
  <c r="O194" i="21"/>
  <c r="L194" i="21"/>
  <c r="I194" i="21"/>
  <c r="F194" i="21"/>
  <c r="O193" i="21"/>
  <c r="L193" i="21"/>
  <c r="I193" i="21"/>
  <c r="F193" i="21"/>
  <c r="O192" i="21"/>
  <c r="L192" i="21"/>
  <c r="I192" i="21"/>
  <c r="F192" i="21"/>
  <c r="O191" i="21"/>
  <c r="L191" i="21"/>
  <c r="I191" i="21"/>
  <c r="F191" i="21"/>
  <c r="O190" i="21"/>
  <c r="L190" i="21"/>
  <c r="I190" i="21"/>
  <c r="F190" i="21"/>
  <c r="O189" i="21"/>
  <c r="L189" i="21"/>
  <c r="I189" i="21"/>
  <c r="F189" i="21"/>
  <c r="N188" i="21"/>
  <c r="M188" i="21"/>
  <c r="K188" i="21"/>
  <c r="J188" i="21"/>
  <c r="H188" i="21"/>
  <c r="G188" i="21"/>
  <c r="E188" i="21"/>
  <c r="E187" i="21" s="1"/>
  <c r="D188" i="21"/>
  <c r="O186" i="21"/>
  <c r="L186" i="21"/>
  <c r="I186" i="21"/>
  <c r="F186" i="21"/>
  <c r="O185" i="21"/>
  <c r="L185" i="21"/>
  <c r="I185" i="21"/>
  <c r="F185" i="21"/>
  <c r="O184" i="21"/>
  <c r="L184" i="21"/>
  <c r="I184" i="21"/>
  <c r="F184" i="21"/>
  <c r="N183" i="21"/>
  <c r="M183" i="21"/>
  <c r="K183" i="21"/>
  <c r="J183" i="21"/>
  <c r="H183" i="21"/>
  <c r="G183" i="21"/>
  <c r="E183" i="21"/>
  <c r="D183" i="21"/>
  <c r="O180" i="21"/>
  <c r="O179" i="21" s="1"/>
  <c r="O178" i="21" s="1"/>
  <c r="L180" i="21"/>
  <c r="L179" i="21" s="1"/>
  <c r="L178" i="21" s="1"/>
  <c r="I180" i="21"/>
  <c r="I179" i="21" s="1"/>
  <c r="I178" i="21" s="1"/>
  <c r="F180" i="21"/>
  <c r="F179" i="21" s="1"/>
  <c r="F178" i="21" s="1"/>
  <c r="N179" i="21"/>
  <c r="N178" i="21" s="1"/>
  <c r="M179" i="21"/>
  <c r="M178" i="21" s="1"/>
  <c r="K179" i="21"/>
  <c r="K178" i="21" s="1"/>
  <c r="J179" i="21"/>
  <c r="J178" i="21" s="1"/>
  <c r="H179" i="21"/>
  <c r="H178" i="21" s="1"/>
  <c r="G179" i="21"/>
  <c r="G178" i="21" s="1"/>
  <c r="E179" i="21"/>
  <c r="E178" i="21" s="1"/>
  <c r="D179" i="21"/>
  <c r="D178" i="21" s="1"/>
  <c r="O177" i="21"/>
  <c r="L177" i="21"/>
  <c r="I177" i="21"/>
  <c r="F177" i="21"/>
  <c r="O176" i="21"/>
  <c r="L176" i="21"/>
  <c r="I176" i="21"/>
  <c r="F176" i="21"/>
  <c r="N175" i="21"/>
  <c r="M175" i="21"/>
  <c r="K175" i="21"/>
  <c r="J175" i="21"/>
  <c r="H175" i="21"/>
  <c r="G175" i="21"/>
  <c r="E175" i="21"/>
  <c r="D175" i="21"/>
  <c r="O173" i="21"/>
  <c r="L173" i="21"/>
  <c r="I173" i="21"/>
  <c r="F173" i="21"/>
  <c r="O172" i="21"/>
  <c r="L172" i="21"/>
  <c r="I172" i="21"/>
  <c r="F172" i="21"/>
  <c r="N171" i="21"/>
  <c r="M171" i="21"/>
  <c r="K171" i="21"/>
  <c r="J171" i="21"/>
  <c r="H171" i="21"/>
  <c r="G171" i="21"/>
  <c r="E171" i="21"/>
  <c r="D171" i="21"/>
  <c r="O170" i="21"/>
  <c r="L170" i="21"/>
  <c r="I170" i="21"/>
  <c r="F170" i="21"/>
  <c r="O169" i="21"/>
  <c r="L169" i="21"/>
  <c r="I169" i="21"/>
  <c r="F169" i="21"/>
  <c r="O168" i="21"/>
  <c r="L168" i="21"/>
  <c r="I168" i="21"/>
  <c r="F168" i="21"/>
  <c r="O167" i="21"/>
  <c r="L167" i="21"/>
  <c r="I167" i="21"/>
  <c r="F167" i="21"/>
  <c r="N166" i="21"/>
  <c r="M166" i="21"/>
  <c r="K166" i="21"/>
  <c r="J166" i="21"/>
  <c r="H166" i="21"/>
  <c r="G166" i="21"/>
  <c r="E166" i="21"/>
  <c r="D166" i="21"/>
  <c r="O165" i="21"/>
  <c r="L165" i="21"/>
  <c r="I165" i="21"/>
  <c r="F165" i="21"/>
  <c r="O164" i="21"/>
  <c r="L164" i="21"/>
  <c r="I164" i="21"/>
  <c r="F164" i="21"/>
  <c r="O163" i="21"/>
  <c r="L163" i="21"/>
  <c r="I163" i="21"/>
  <c r="F163" i="21"/>
  <c r="N162" i="21"/>
  <c r="M162" i="21"/>
  <c r="M161" i="21" s="1"/>
  <c r="K162" i="21"/>
  <c r="J162" i="21"/>
  <c r="J161" i="21" s="1"/>
  <c r="H162" i="21"/>
  <c r="G162" i="21"/>
  <c r="G161" i="21" s="1"/>
  <c r="E162" i="21"/>
  <c r="E161" i="21" s="1"/>
  <c r="D162" i="21"/>
  <c r="D161" i="21" s="1"/>
  <c r="O159" i="21"/>
  <c r="L159" i="21"/>
  <c r="I159" i="21"/>
  <c r="F159" i="21"/>
  <c r="O158" i="21"/>
  <c r="L158" i="21"/>
  <c r="I158" i="21"/>
  <c r="F158" i="21"/>
  <c r="O157" i="21"/>
  <c r="L157" i="21"/>
  <c r="I157" i="21"/>
  <c r="F157" i="21"/>
  <c r="O156" i="21"/>
  <c r="L156" i="21"/>
  <c r="I156" i="21"/>
  <c r="F156" i="21"/>
  <c r="O155" i="21"/>
  <c r="L155" i="21"/>
  <c r="I155" i="21"/>
  <c r="F155" i="21"/>
  <c r="O154" i="21"/>
  <c r="L154" i="21"/>
  <c r="I154" i="21"/>
  <c r="F154" i="21"/>
  <c r="N153" i="21"/>
  <c r="N152" i="21" s="1"/>
  <c r="M153" i="21"/>
  <c r="M152" i="21" s="1"/>
  <c r="K153" i="21"/>
  <c r="K152" i="21" s="1"/>
  <c r="J153" i="21"/>
  <c r="J152" i="21" s="1"/>
  <c r="H153" i="21"/>
  <c r="H152" i="21" s="1"/>
  <c r="G153" i="21"/>
  <c r="G152" i="21" s="1"/>
  <c r="E153" i="21"/>
  <c r="E152" i="21" s="1"/>
  <c r="D153" i="21"/>
  <c r="D152" i="21" s="1"/>
  <c r="O151" i="21"/>
  <c r="L151" i="21"/>
  <c r="I151" i="21"/>
  <c r="F151" i="21"/>
  <c r="O150" i="21"/>
  <c r="L150" i="21"/>
  <c r="I150" i="21"/>
  <c r="F150" i="21"/>
  <c r="O149" i="21"/>
  <c r="L149" i="21"/>
  <c r="I149" i="21"/>
  <c r="F149" i="21"/>
  <c r="O148" i="21"/>
  <c r="L148" i="21"/>
  <c r="I148" i="21"/>
  <c r="F148" i="21"/>
  <c r="N147" i="21"/>
  <c r="M147" i="21"/>
  <c r="K147" i="21"/>
  <c r="J147" i="21"/>
  <c r="H147" i="21"/>
  <c r="G147" i="21"/>
  <c r="E147" i="21"/>
  <c r="D147" i="21"/>
  <c r="O146" i="21"/>
  <c r="L146" i="21"/>
  <c r="I146" i="21"/>
  <c r="F146" i="21"/>
  <c r="O145" i="21"/>
  <c r="L145" i="21"/>
  <c r="I145" i="21"/>
  <c r="F145" i="21"/>
  <c r="O144" i="21"/>
  <c r="L144" i="21"/>
  <c r="I144" i="21"/>
  <c r="F144" i="21"/>
  <c r="O143" i="21"/>
  <c r="L143" i="21"/>
  <c r="I143" i="21"/>
  <c r="F143" i="21"/>
  <c r="O142" i="21"/>
  <c r="L142" i="21"/>
  <c r="I142" i="21"/>
  <c r="F142" i="21"/>
  <c r="O141" i="21"/>
  <c r="L141" i="21"/>
  <c r="I141" i="21"/>
  <c r="F141" i="21"/>
  <c r="O140" i="21"/>
  <c r="L140" i="21"/>
  <c r="I140" i="21"/>
  <c r="F140" i="21"/>
  <c r="O139" i="21"/>
  <c r="L139" i="21"/>
  <c r="I139" i="21"/>
  <c r="F139" i="21"/>
  <c r="N138" i="21"/>
  <c r="M138" i="21"/>
  <c r="K138" i="21"/>
  <c r="J138" i="21"/>
  <c r="H138" i="21"/>
  <c r="G138" i="21"/>
  <c r="E138" i="21"/>
  <c r="D138" i="21"/>
  <c r="O137" i="21"/>
  <c r="L137" i="21"/>
  <c r="I137" i="21"/>
  <c r="F137" i="21"/>
  <c r="O136" i="21"/>
  <c r="L136" i="21"/>
  <c r="I136" i="21"/>
  <c r="F136" i="21"/>
  <c r="O135" i="21"/>
  <c r="L135" i="21"/>
  <c r="I135" i="21"/>
  <c r="F135" i="21"/>
  <c r="N134" i="21"/>
  <c r="M134" i="21"/>
  <c r="K134" i="21"/>
  <c r="J134" i="21"/>
  <c r="H134" i="21"/>
  <c r="G134" i="21"/>
  <c r="E134" i="21"/>
  <c r="D134" i="21"/>
  <c r="O133" i="21"/>
  <c r="L133" i="21"/>
  <c r="I133" i="21"/>
  <c r="F133" i="21"/>
  <c r="O132" i="21"/>
  <c r="L132" i="21"/>
  <c r="I132" i="21"/>
  <c r="F132" i="21"/>
  <c r="N131" i="21"/>
  <c r="M131" i="21"/>
  <c r="K131" i="21"/>
  <c r="J131" i="21"/>
  <c r="H131" i="21"/>
  <c r="G131" i="21"/>
  <c r="E131" i="21"/>
  <c r="D131" i="21"/>
  <c r="O130" i="21"/>
  <c r="L130" i="21"/>
  <c r="I130" i="21"/>
  <c r="F130" i="21"/>
  <c r="O129" i="21"/>
  <c r="L129" i="21"/>
  <c r="I129" i="21"/>
  <c r="F129" i="21"/>
  <c r="O128" i="21"/>
  <c r="L128" i="21"/>
  <c r="I128" i="21"/>
  <c r="F128" i="21"/>
  <c r="O127" i="21"/>
  <c r="L127" i="21"/>
  <c r="I127" i="21"/>
  <c r="F127" i="21"/>
  <c r="N126" i="21"/>
  <c r="M126" i="21"/>
  <c r="K126" i="21"/>
  <c r="J126" i="21"/>
  <c r="H126" i="21"/>
  <c r="G126" i="21"/>
  <c r="E126" i="21"/>
  <c r="D126" i="21"/>
  <c r="O125" i="21"/>
  <c r="L125" i="21"/>
  <c r="I125" i="21"/>
  <c r="F125" i="21"/>
  <c r="O124" i="21"/>
  <c r="L124" i="21"/>
  <c r="I124" i="21"/>
  <c r="F124" i="21"/>
  <c r="O123" i="21"/>
  <c r="L123" i="21"/>
  <c r="I123" i="21"/>
  <c r="F123" i="21"/>
  <c r="O122" i="21"/>
  <c r="L122" i="21"/>
  <c r="I122" i="21"/>
  <c r="F122" i="21"/>
  <c r="N121" i="21"/>
  <c r="M121" i="21"/>
  <c r="K121" i="21"/>
  <c r="J121" i="21"/>
  <c r="H121" i="21"/>
  <c r="G121" i="21"/>
  <c r="E121" i="21"/>
  <c r="D121" i="21"/>
  <c r="O119" i="21"/>
  <c r="L119" i="21"/>
  <c r="I119" i="21"/>
  <c r="F119" i="21"/>
  <c r="O118" i="21"/>
  <c r="L118" i="21"/>
  <c r="I118" i="21"/>
  <c r="F118" i="21"/>
  <c r="O117" i="21"/>
  <c r="L117" i="21"/>
  <c r="I117" i="21"/>
  <c r="F117" i="21"/>
  <c r="O116" i="21"/>
  <c r="L116" i="21"/>
  <c r="I116" i="21"/>
  <c r="F116" i="21"/>
  <c r="O115" i="21"/>
  <c r="L115" i="21"/>
  <c r="I115" i="21"/>
  <c r="F115" i="21"/>
  <c r="N114" i="21"/>
  <c r="M114" i="21"/>
  <c r="K114" i="21"/>
  <c r="J114" i="21"/>
  <c r="H114" i="21"/>
  <c r="G114" i="21"/>
  <c r="E114" i="21"/>
  <c r="D114" i="21"/>
  <c r="O113" i="21"/>
  <c r="L113" i="21"/>
  <c r="I113" i="21"/>
  <c r="F113" i="21"/>
  <c r="O112" i="21"/>
  <c r="L112" i="21"/>
  <c r="I112" i="21"/>
  <c r="F112" i="21"/>
  <c r="O111" i="21"/>
  <c r="L111" i="21"/>
  <c r="I111" i="21"/>
  <c r="F111" i="21"/>
  <c r="O110" i="21"/>
  <c r="L110" i="21"/>
  <c r="I110" i="21"/>
  <c r="F110" i="21"/>
  <c r="O109" i="21"/>
  <c r="L109" i="21"/>
  <c r="I109" i="21"/>
  <c r="F109" i="21"/>
  <c r="N108" i="21"/>
  <c r="M108" i="21"/>
  <c r="K108" i="21"/>
  <c r="J108" i="21"/>
  <c r="H108" i="21"/>
  <c r="G108" i="21"/>
  <c r="E108" i="21"/>
  <c r="D108" i="21"/>
  <c r="O107" i="21"/>
  <c r="L107" i="21"/>
  <c r="I107" i="21"/>
  <c r="F107" i="21"/>
  <c r="O106" i="21"/>
  <c r="L106" i="21"/>
  <c r="I106" i="21"/>
  <c r="F106" i="21"/>
  <c r="O105" i="21"/>
  <c r="L105" i="21"/>
  <c r="I105" i="21"/>
  <c r="F105" i="21"/>
  <c r="O104" i="21"/>
  <c r="L104" i="21"/>
  <c r="I104" i="21"/>
  <c r="F104" i="21"/>
  <c r="O103" i="21"/>
  <c r="L103" i="21"/>
  <c r="I103" i="21"/>
  <c r="F103" i="21"/>
  <c r="O102" i="21"/>
  <c r="L102" i="21"/>
  <c r="I102" i="21"/>
  <c r="F102" i="21"/>
  <c r="O101" i="21"/>
  <c r="L101" i="21"/>
  <c r="I101" i="21"/>
  <c r="F101" i="21"/>
  <c r="O100" i="21"/>
  <c r="L100" i="21"/>
  <c r="I100" i="21"/>
  <c r="F100" i="21"/>
  <c r="N99" i="21"/>
  <c r="M99" i="21"/>
  <c r="K99" i="21"/>
  <c r="J99" i="21"/>
  <c r="H99" i="21"/>
  <c r="G99" i="21"/>
  <c r="E99" i="21"/>
  <c r="D99" i="21"/>
  <c r="O98" i="21"/>
  <c r="L98" i="21"/>
  <c r="I98" i="21"/>
  <c r="F98" i="21"/>
  <c r="O97" i="21"/>
  <c r="L97" i="21"/>
  <c r="I97" i="21"/>
  <c r="F97" i="21"/>
  <c r="O96" i="21"/>
  <c r="L96" i="21"/>
  <c r="I96" i="21"/>
  <c r="F96" i="21"/>
  <c r="O95" i="21"/>
  <c r="L95" i="21"/>
  <c r="I95" i="21"/>
  <c r="F95" i="21"/>
  <c r="O94" i="21"/>
  <c r="L94" i="21"/>
  <c r="I94" i="21"/>
  <c r="F94" i="21"/>
  <c r="O93" i="21"/>
  <c r="L93" i="21"/>
  <c r="I93" i="21"/>
  <c r="F93" i="21"/>
  <c r="O92" i="21"/>
  <c r="L92" i="21"/>
  <c r="I92" i="21"/>
  <c r="F92" i="21"/>
  <c r="N91" i="21"/>
  <c r="M91" i="21"/>
  <c r="K91" i="21"/>
  <c r="J91" i="21"/>
  <c r="H91" i="21"/>
  <c r="G91" i="21"/>
  <c r="E91" i="21"/>
  <c r="D91" i="21"/>
  <c r="O90" i="21"/>
  <c r="L90" i="21"/>
  <c r="I90" i="21"/>
  <c r="F90" i="21"/>
  <c r="O89" i="21"/>
  <c r="L89" i="21"/>
  <c r="I89" i="21"/>
  <c r="F89" i="21"/>
  <c r="O88" i="21"/>
  <c r="L88" i="21"/>
  <c r="I88" i="21"/>
  <c r="F88" i="21"/>
  <c r="O87" i="21"/>
  <c r="L87" i="21"/>
  <c r="I87" i="21"/>
  <c r="F87" i="21"/>
  <c r="O86" i="21"/>
  <c r="L86" i="21"/>
  <c r="I86" i="21"/>
  <c r="F86" i="21"/>
  <c r="N85" i="21"/>
  <c r="M85" i="21"/>
  <c r="K85" i="21"/>
  <c r="J85" i="21"/>
  <c r="H85" i="21"/>
  <c r="G85" i="21"/>
  <c r="E85" i="21"/>
  <c r="D85" i="21"/>
  <c r="O84" i="21"/>
  <c r="L84" i="21"/>
  <c r="I84" i="21"/>
  <c r="F84" i="21"/>
  <c r="O82" i="21"/>
  <c r="L82" i="21"/>
  <c r="I82" i="21"/>
  <c r="F82" i="21"/>
  <c r="O81" i="21"/>
  <c r="L81" i="21"/>
  <c r="I81" i="21"/>
  <c r="F81" i="21"/>
  <c r="F80" i="21" s="1"/>
  <c r="N80" i="21"/>
  <c r="M80" i="21"/>
  <c r="K80" i="21"/>
  <c r="J80" i="21"/>
  <c r="H80" i="21"/>
  <c r="G80" i="21"/>
  <c r="E80" i="21"/>
  <c r="D80" i="21"/>
  <c r="O79" i="21"/>
  <c r="L79" i="21"/>
  <c r="I79" i="21"/>
  <c r="F79" i="21"/>
  <c r="O78" i="21"/>
  <c r="L78" i="21"/>
  <c r="I78" i="21"/>
  <c r="F78" i="21"/>
  <c r="N77" i="21"/>
  <c r="M77" i="21"/>
  <c r="K77" i="21"/>
  <c r="J77" i="21"/>
  <c r="H77" i="21"/>
  <c r="G77" i="21"/>
  <c r="E77" i="21"/>
  <c r="D77" i="21"/>
  <c r="O74" i="21"/>
  <c r="L74" i="21"/>
  <c r="I74" i="21"/>
  <c r="F74" i="21"/>
  <c r="O73" i="21"/>
  <c r="L73" i="21"/>
  <c r="I73" i="21"/>
  <c r="F73" i="21"/>
  <c r="O72" i="21"/>
  <c r="L72" i="21"/>
  <c r="I72" i="21"/>
  <c r="F72" i="21"/>
  <c r="O71" i="21"/>
  <c r="L71" i="21"/>
  <c r="I71" i="21"/>
  <c r="F71" i="21"/>
  <c r="O70" i="21"/>
  <c r="L70" i="21"/>
  <c r="I70" i="21"/>
  <c r="F70" i="21"/>
  <c r="N69" i="21"/>
  <c r="N67" i="21" s="1"/>
  <c r="M69" i="21"/>
  <c r="M67" i="21" s="1"/>
  <c r="K69" i="21"/>
  <c r="K67" i="21" s="1"/>
  <c r="J69" i="21"/>
  <c r="J67" i="21" s="1"/>
  <c r="H69" i="21"/>
  <c r="H67" i="21" s="1"/>
  <c r="G69" i="21"/>
  <c r="G67" i="21" s="1"/>
  <c r="E69" i="21"/>
  <c r="E67" i="21" s="1"/>
  <c r="D69" i="21"/>
  <c r="D67" i="21" s="1"/>
  <c r="O68" i="21"/>
  <c r="L68" i="21"/>
  <c r="I68" i="21"/>
  <c r="F68" i="21"/>
  <c r="O66" i="21"/>
  <c r="L66" i="21"/>
  <c r="I66" i="21"/>
  <c r="F66" i="21"/>
  <c r="O65" i="21"/>
  <c r="L65" i="21"/>
  <c r="I65" i="21"/>
  <c r="F65" i="21"/>
  <c r="O64" i="21"/>
  <c r="L64" i="21"/>
  <c r="I64" i="21"/>
  <c r="F64" i="21"/>
  <c r="O63" i="21"/>
  <c r="L63" i="21"/>
  <c r="I63" i="21"/>
  <c r="F63" i="21"/>
  <c r="O62" i="21"/>
  <c r="L62" i="21"/>
  <c r="I62" i="21"/>
  <c r="F62" i="21"/>
  <c r="O61" i="21"/>
  <c r="L61" i="21"/>
  <c r="I61" i="21"/>
  <c r="F61" i="21"/>
  <c r="O60" i="21"/>
  <c r="L60" i="21"/>
  <c r="I60" i="21"/>
  <c r="F60" i="21"/>
  <c r="O59" i="21"/>
  <c r="L59" i="21"/>
  <c r="I59" i="21"/>
  <c r="F59" i="21"/>
  <c r="N58" i="21"/>
  <c r="M58" i="21"/>
  <c r="K58" i="21"/>
  <c r="J58" i="21"/>
  <c r="H58" i="21"/>
  <c r="G58" i="21"/>
  <c r="E58" i="21"/>
  <c r="D58" i="21"/>
  <c r="O57" i="21"/>
  <c r="L57" i="21"/>
  <c r="I57" i="21"/>
  <c r="F57" i="21"/>
  <c r="O56" i="21"/>
  <c r="L56" i="21"/>
  <c r="I56" i="21"/>
  <c r="F56" i="21"/>
  <c r="N55" i="21"/>
  <c r="M55" i="21"/>
  <c r="M54" i="21" s="1"/>
  <c r="K55" i="21"/>
  <c r="J55" i="21"/>
  <c r="H55" i="21"/>
  <c r="G55" i="21"/>
  <c r="E55" i="21"/>
  <c r="D55" i="21"/>
  <c r="O47" i="21"/>
  <c r="C47" i="21" s="1"/>
  <c r="O46" i="21"/>
  <c r="C46" i="21" s="1"/>
  <c r="N45" i="21"/>
  <c r="M45" i="21"/>
  <c r="L44" i="21"/>
  <c r="I44" i="21"/>
  <c r="I43" i="21" s="1"/>
  <c r="F44" i="21"/>
  <c r="F43" i="21" s="1"/>
  <c r="K43" i="21"/>
  <c r="J43" i="21"/>
  <c r="H43" i="21"/>
  <c r="G43" i="21"/>
  <c r="E43" i="21"/>
  <c r="D43" i="21"/>
  <c r="F42" i="21"/>
  <c r="F41" i="21" s="1"/>
  <c r="C41" i="21" s="1"/>
  <c r="E41" i="21"/>
  <c r="D41" i="21"/>
  <c r="L40" i="21"/>
  <c r="C40" i="21" s="1"/>
  <c r="L39" i="21"/>
  <c r="C39" i="21" s="1"/>
  <c r="L38" i="21"/>
  <c r="C38" i="21" s="1"/>
  <c r="L37" i="21"/>
  <c r="C37" i="21" s="1"/>
  <c r="K36" i="21"/>
  <c r="J36" i="21"/>
  <c r="L35" i="21"/>
  <c r="C35" i="21" s="1"/>
  <c r="L34" i="21"/>
  <c r="C34" i="21" s="1"/>
  <c r="K33" i="21"/>
  <c r="J33" i="21"/>
  <c r="L32" i="21"/>
  <c r="C32" i="21" s="1"/>
  <c r="K31" i="21"/>
  <c r="J31" i="21"/>
  <c r="L30" i="21"/>
  <c r="C30" i="21" s="1"/>
  <c r="L29" i="21"/>
  <c r="C29" i="21" s="1"/>
  <c r="L28" i="21"/>
  <c r="C28" i="21" s="1"/>
  <c r="K27" i="21"/>
  <c r="J27" i="21"/>
  <c r="F25" i="21"/>
  <c r="C25" i="21" s="1"/>
  <c r="I24" i="21"/>
  <c r="F24" i="21"/>
  <c r="O23" i="21"/>
  <c r="L23" i="21"/>
  <c r="I23" i="21"/>
  <c r="F23" i="21"/>
  <c r="O22" i="21"/>
  <c r="L22" i="21"/>
  <c r="I22" i="21"/>
  <c r="F22" i="21"/>
  <c r="N21" i="21"/>
  <c r="M21" i="21"/>
  <c r="K21" i="21"/>
  <c r="J21" i="21"/>
  <c r="J275" i="21" s="1"/>
  <c r="H21" i="21"/>
  <c r="G21" i="21"/>
  <c r="E21" i="21"/>
  <c r="D21" i="21"/>
  <c r="K275" i="21" l="1"/>
  <c r="O55" i="21"/>
  <c r="G54" i="21"/>
  <c r="O216" i="21"/>
  <c r="F21" i="21"/>
  <c r="F275" i="21" s="1"/>
  <c r="L21" i="21"/>
  <c r="C24" i="21"/>
  <c r="C280" i="21"/>
  <c r="F227" i="21"/>
  <c r="O241" i="21"/>
  <c r="J160" i="21"/>
  <c r="O77" i="21"/>
  <c r="I55" i="21"/>
  <c r="M160" i="21"/>
  <c r="C248" i="21"/>
  <c r="H187" i="21"/>
  <c r="H182" i="21" s="1"/>
  <c r="H252" i="21"/>
  <c r="O134" i="21"/>
  <c r="O257" i="21"/>
  <c r="F77" i="21"/>
  <c r="F76" i="21" s="1"/>
  <c r="E83" i="21"/>
  <c r="I175" i="21"/>
  <c r="I174" i="21" s="1"/>
  <c r="N252" i="21"/>
  <c r="C72" i="21"/>
  <c r="I77" i="21"/>
  <c r="L131" i="21"/>
  <c r="F134" i="21"/>
  <c r="F147" i="21"/>
  <c r="F241" i="21"/>
  <c r="F245" i="21"/>
  <c r="F257" i="21"/>
  <c r="F253" i="21" s="1"/>
  <c r="F252" i="21" s="1"/>
  <c r="L80" i="21"/>
  <c r="O80" i="21"/>
  <c r="O121" i="21"/>
  <c r="O21" i="21"/>
  <c r="O275" i="21" s="1"/>
  <c r="L77" i="21"/>
  <c r="I241" i="21"/>
  <c r="O99" i="21"/>
  <c r="O108" i="21"/>
  <c r="G160" i="21"/>
  <c r="F183" i="21"/>
  <c r="N187" i="21"/>
  <c r="N182" i="21" s="1"/>
  <c r="I199" i="21"/>
  <c r="O227" i="21"/>
  <c r="F162" i="21"/>
  <c r="H54" i="21"/>
  <c r="H53" i="21" s="1"/>
  <c r="I147" i="21"/>
  <c r="D160" i="21"/>
  <c r="L175" i="21"/>
  <c r="I183" i="21"/>
  <c r="I233" i="21"/>
  <c r="I232" i="21" s="1"/>
  <c r="E275" i="21"/>
  <c r="E274" i="21" s="1"/>
  <c r="K76" i="21"/>
  <c r="I91" i="21"/>
  <c r="L147" i="21"/>
  <c r="E160" i="21"/>
  <c r="E174" i="21"/>
  <c r="J274" i="21"/>
  <c r="M76" i="21"/>
  <c r="G174" i="21"/>
  <c r="O183" i="21"/>
  <c r="F216" i="21"/>
  <c r="C277" i="21"/>
  <c r="J187" i="21"/>
  <c r="J182" i="21" s="1"/>
  <c r="H83" i="21"/>
  <c r="I126" i="21"/>
  <c r="F166" i="21"/>
  <c r="K54" i="21"/>
  <c r="K53" i="21" s="1"/>
  <c r="I58" i="21"/>
  <c r="I80" i="21"/>
  <c r="I85" i="21"/>
  <c r="I121" i="21"/>
  <c r="I171" i="21"/>
  <c r="C42" i="21"/>
  <c r="M20" i="21"/>
  <c r="E76" i="21"/>
  <c r="C92" i="21"/>
  <c r="C150" i="21"/>
  <c r="H161" i="21"/>
  <c r="H160" i="21" s="1"/>
  <c r="C173" i="21"/>
  <c r="N174" i="21"/>
  <c r="C204" i="21"/>
  <c r="I219" i="21"/>
  <c r="C228" i="21"/>
  <c r="M240" i="21"/>
  <c r="C264" i="21"/>
  <c r="M53" i="21"/>
  <c r="C68" i="21"/>
  <c r="C70" i="21"/>
  <c r="C71" i="21"/>
  <c r="C145" i="21"/>
  <c r="D240" i="21"/>
  <c r="D252" i="21"/>
  <c r="K274" i="21"/>
  <c r="C22" i="21"/>
  <c r="C23" i="21"/>
  <c r="J54" i="21"/>
  <c r="J53" i="21" s="1"/>
  <c r="C56" i="21"/>
  <c r="D76" i="21"/>
  <c r="H76" i="21"/>
  <c r="N76" i="21"/>
  <c r="C133" i="21"/>
  <c r="C154" i="21"/>
  <c r="J174" i="21"/>
  <c r="C177" i="21"/>
  <c r="C180" i="21"/>
  <c r="E182" i="21"/>
  <c r="C192" i="21"/>
  <c r="C196" i="21"/>
  <c r="C197" i="21"/>
  <c r="M187" i="21"/>
  <c r="M182" i="21" s="1"/>
  <c r="L134" i="21"/>
  <c r="C89" i="21"/>
  <c r="D83" i="21"/>
  <c r="C96" i="21"/>
  <c r="C104" i="21"/>
  <c r="C112" i="21"/>
  <c r="C224" i="21"/>
  <c r="C225" i="21"/>
  <c r="C244" i="21"/>
  <c r="C261" i="21"/>
  <c r="G252" i="21"/>
  <c r="D275" i="21"/>
  <c r="D274" i="21" s="1"/>
  <c r="H275" i="21"/>
  <c r="H274" i="21" s="1"/>
  <c r="N275" i="21"/>
  <c r="N274" i="21" s="1"/>
  <c r="C64" i="21"/>
  <c r="G76" i="21"/>
  <c r="C84" i="21"/>
  <c r="C100" i="21"/>
  <c r="C116" i="21"/>
  <c r="J120" i="21"/>
  <c r="C124" i="21"/>
  <c r="C139" i="21"/>
  <c r="C141" i="21"/>
  <c r="C144" i="21"/>
  <c r="C157" i="21"/>
  <c r="C165" i="21"/>
  <c r="K161" i="21"/>
  <c r="K160" i="21" s="1"/>
  <c r="L174" i="21"/>
  <c r="K174" i="21"/>
  <c r="D212" i="21"/>
  <c r="N212" i="21"/>
  <c r="C221" i="21"/>
  <c r="C246" i="21"/>
  <c r="C247" i="21"/>
  <c r="O245" i="21"/>
  <c r="J252" i="21"/>
  <c r="O253" i="21"/>
  <c r="O252" i="21" s="1"/>
  <c r="G275" i="21"/>
  <c r="G274" i="21" s="1"/>
  <c r="M275" i="21"/>
  <c r="M274" i="21" s="1"/>
  <c r="I21" i="21"/>
  <c r="I275" i="21" s="1"/>
  <c r="L36" i="21"/>
  <c r="C36" i="21" s="1"/>
  <c r="F55" i="21"/>
  <c r="C60" i="21"/>
  <c r="C88" i="21"/>
  <c r="C90" i="21"/>
  <c r="C107" i="21"/>
  <c r="G120" i="21"/>
  <c r="C169" i="21"/>
  <c r="C237" i="21"/>
  <c r="C256" i="21"/>
  <c r="E20" i="21"/>
  <c r="O45" i="21"/>
  <c r="C45" i="21" s="1"/>
  <c r="C128" i="21"/>
  <c r="F199" i="21"/>
  <c r="C203" i="21"/>
  <c r="J212" i="21"/>
  <c r="K212" i="21"/>
  <c r="N240" i="21"/>
  <c r="I245" i="21"/>
  <c r="C260" i="21"/>
  <c r="C269" i="21"/>
  <c r="I227" i="21"/>
  <c r="E54" i="21"/>
  <c r="E53" i="21" s="1"/>
  <c r="J76" i="21"/>
  <c r="L99" i="21"/>
  <c r="K83" i="21"/>
  <c r="C109" i="21"/>
  <c r="C110" i="21"/>
  <c r="E120" i="21"/>
  <c r="I131" i="21"/>
  <c r="O147" i="21"/>
  <c r="C156" i="21"/>
  <c r="C164" i="21"/>
  <c r="O162" i="21"/>
  <c r="O171" i="21"/>
  <c r="M174" i="21"/>
  <c r="H174" i="21"/>
  <c r="K187" i="21"/>
  <c r="K182" i="21" s="1"/>
  <c r="C194" i="21"/>
  <c r="C195" i="21"/>
  <c r="O188" i="21"/>
  <c r="C207" i="21"/>
  <c r="D187" i="21"/>
  <c r="D182" i="21" s="1"/>
  <c r="C213" i="21"/>
  <c r="C217" i="21"/>
  <c r="L219" i="21"/>
  <c r="C222" i="21"/>
  <c r="C223" i="21"/>
  <c r="C229" i="21"/>
  <c r="O233" i="21"/>
  <c r="O232" i="21" s="1"/>
  <c r="K240" i="21"/>
  <c r="C242" i="21"/>
  <c r="C243" i="21"/>
  <c r="C258" i="21"/>
  <c r="C259" i="21"/>
  <c r="J26" i="21"/>
  <c r="J20" i="21" s="1"/>
  <c r="L126" i="21"/>
  <c r="K26" i="21"/>
  <c r="K20" i="21" s="1"/>
  <c r="C44" i="21"/>
  <c r="D54" i="21"/>
  <c r="D53" i="21" s="1"/>
  <c r="N54" i="21"/>
  <c r="N53" i="21" s="1"/>
  <c r="L55" i="21"/>
  <c r="C55" i="21" s="1"/>
  <c r="C61" i="21"/>
  <c r="C62" i="21"/>
  <c r="C63" i="21"/>
  <c r="C78" i="21"/>
  <c r="C79" i="21"/>
  <c r="N83" i="21"/>
  <c r="L85" i="21"/>
  <c r="C97" i="21"/>
  <c r="C98" i="21"/>
  <c r="G83" i="21"/>
  <c r="I108" i="21"/>
  <c r="C117" i="21"/>
  <c r="C118" i="21"/>
  <c r="C119" i="21"/>
  <c r="H120" i="21"/>
  <c r="N120" i="21"/>
  <c r="L121" i="21"/>
  <c r="C129" i="21"/>
  <c r="C130" i="21"/>
  <c r="K120" i="21"/>
  <c r="C137" i="21"/>
  <c r="C149" i="21"/>
  <c r="C170" i="21"/>
  <c r="D174" i="21"/>
  <c r="C184" i="21"/>
  <c r="C206" i="21"/>
  <c r="G212" i="21"/>
  <c r="G211" i="21" s="1"/>
  <c r="C218" i="21"/>
  <c r="C239" i="21"/>
  <c r="K252" i="21"/>
  <c r="C255" i="21"/>
  <c r="I257" i="21"/>
  <c r="I253" i="21" s="1"/>
  <c r="I252" i="21" s="1"/>
  <c r="M252" i="21"/>
  <c r="O276" i="21"/>
  <c r="O274" i="21" s="1"/>
  <c r="C281" i="21"/>
  <c r="L114" i="21"/>
  <c r="L33" i="21"/>
  <c r="C33" i="21" s="1"/>
  <c r="L27" i="21"/>
  <c r="C27" i="21" s="1"/>
  <c r="G20" i="21"/>
  <c r="D20" i="21"/>
  <c r="H20" i="21"/>
  <c r="L43" i="21"/>
  <c r="C43" i="21" s="1"/>
  <c r="G53" i="21"/>
  <c r="O69" i="21"/>
  <c r="O67" i="21" s="1"/>
  <c r="L69" i="21"/>
  <c r="L67" i="21" s="1"/>
  <c r="J83" i="21"/>
  <c r="C86" i="21"/>
  <c r="C87" i="21"/>
  <c r="L91" i="21"/>
  <c r="I114" i="21"/>
  <c r="D120" i="21"/>
  <c r="C122" i="21"/>
  <c r="C123" i="21"/>
  <c r="M120" i="21"/>
  <c r="O131" i="21"/>
  <c r="C135" i="21"/>
  <c r="O138" i="21"/>
  <c r="C146" i="21"/>
  <c r="L162" i="21"/>
  <c r="C168" i="21"/>
  <c r="O166" i="21"/>
  <c r="L171" i="21"/>
  <c r="O175" i="21"/>
  <c r="O174" i="21" s="1"/>
  <c r="C193" i="21"/>
  <c r="C200" i="21"/>
  <c r="O199" i="21"/>
  <c r="C205" i="21"/>
  <c r="M212" i="21"/>
  <c r="H212" i="21"/>
  <c r="H211" i="21" s="1"/>
  <c r="I216" i="21"/>
  <c r="L233" i="21"/>
  <c r="L232" i="21" s="1"/>
  <c r="C238" i="21"/>
  <c r="L241" i="21"/>
  <c r="C241" i="21" s="1"/>
  <c r="C249" i="21"/>
  <c r="L257" i="21"/>
  <c r="L253" i="21" s="1"/>
  <c r="L252" i="21" s="1"/>
  <c r="C262" i="21"/>
  <c r="E252" i="21"/>
  <c r="C278" i="21"/>
  <c r="L275" i="21"/>
  <c r="L274" i="21" s="1"/>
  <c r="L138" i="21"/>
  <c r="C142" i="21"/>
  <c r="C201" i="21"/>
  <c r="L199" i="21"/>
  <c r="C284" i="21"/>
  <c r="F85" i="21"/>
  <c r="C132" i="21"/>
  <c r="F131" i="21"/>
  <c r="C140" i="21"/>
  <c r="F138" i="21"/>
  <c r="L31" i="21"/>
  <c r="I54" i="21"/>
  <c r="C65" i="21"/>
  <c r="C66" i="21"/>
  <c r="F69" i="21"/>
  <c r="I69" i="21"/>
  <c r="I67" i="21" s="1"/>
  <c r="C73" i="21"/>
  <c r="C74" i="21"/>
  <c r="M83" i="21"/>
  <c r="O91" i="21"/>
  <c r="C101" i="21"/>
  <c r="C102" i="21"/>
  <c r="C103" i="21"/>
  <c r="F99" i="21"/>
  <c r="C113" i="21"/>
  <c r="O114" i="21"/>
  <c r="F121" i="21"/>
  <c r="C125" i="21"/>
  <c r="O126" i="21"/>
  <c r="C59" i="21"/>
  <c r="F58" i="21"/>
  <c r="F153" i="21"/>
  <c r="C189" i="21"/>
  <c r="L188" i="21"/>
  <c r="C111" i="21"/>
  <c r="F108" i="21"/>
  <c r="F20" i="21"/>
  <c r="N20" i="21"/>
  <c r="C57" i="21"/>
  <c r="O58" i="21"/>
  <c r="O54" i="21" s="1"/>
  <c r="L58" i="21"/>
  <c r="C81" i="21"/>
  <c r="C82" i="21"/>
  <c r="O85" i="21"/>
  <c r="C93" i="21"/>
  <c r="C94" i="21"/>
  <c r="C95" i="21"/>
  <c r="F91" i="21"/>
  <c r="I99" i="21"/>
  <c r="C105" i="21"/>
  <c r="C106" i="21"/>
  <c r="L108" i="21"/>
  <c r="C115" i="21"/>
  <c r="F114" i="21"/>
  <c r="C127" i="21"/>
  <c r="F126" i="21"/>
  <c r="O153" i="21"/>
  <c r="O152" i="21" s="1"/>
  <c r="L153" i="21"/>
  <c r="L152" i="21" s="1"/>
  <c r="C158" i="21"/>
  <c r="I162" i="21"/>
  <c r="C163" i="21"/>
  <c r="F219" i="21"/>
  <c r="C220" i="21"/>
  <c r="I138" i="21"/>
  <c r="C151" i="21"/>
  <c r="C155" i="21"/>
  <c r="I153" i="21"/>
  <c r="I152" i="21" s="1"/>
  <c r="C179" i="21"/>
  <c r="C209" i="21"/>
  <c r="L208" i="21"/>
  <c r="C208" i="21" s="1"/>
  <c r="J240" i="21"/>
  <c r="C136" i="21"/>
  <c r="C148" i="21"/>
  <c r="N161" i="21"/>
  <c r="N160" i="21" s="1"/>
  <c r="I166" i="21"/>
  <c r="C167" i="21"/>
  <c r="C176" i="21"/>
  <c r="F175" i="21"/>
  <c r="C185" i="21"/>
  <c r="L183" i="21"/>
  <c r="C215" i="21"/>
  <c r="F214" i="21"/>
  <c r="C236" i="21"/>
  <c r="F233" i="21"/>
  <c r="I134" i="21"/>
  <c r="C143" i="21"/>
  <c r="C159" i="21"/>
  <c r="L166" i="21"/>
  <c r="C172" i="21"/>
  <c r="F171" i="21"/>
  <c r="C178" i="21"/>
  <c r="F267" i="21"/>
  <c r="C268" i="21"/>
  <c r="G187" i="21"/>
  <c r="G182" i="21" s="1"/>
  <c r="E212" i="21"/>
  <c r="E211" i="21" s="1"/>
  <c r="C250" i="21"/>
  <c r="C279" i="21"/>
  <c r="F276" i="21"/>
  <c r="C190" i="21"/>
  <c r="C191" i="21"/>
  <c r="F188" i="21"/>
  <c r="C198" i="21"/>
  <c r="C210" i="21"/>
  <c r="L227" i="21"/>
  <c r="C254" i="21"/>
  <c r="C263" i="21"/>
  <c r="I276" i="21"/>
  <c r="C186" i="21"/>
  <c r="I188" i="21"/>
  <c r="C202" i="21"/>
  <c r="O219" i="21"/>
  <c r="C226" i="21"/>
  <c r="C230" i="21"/>
  <c r="C231" i="21"/>
  <c r="C234" i="21"/>
  <c r="C235" i="21"/>
  <c r="L245" i="21"/>
  <c r="C251" i="21"/>
  <c r="C270" i="21"/>
  <c r="C271" i="21"/>
  <c r="C282" i="21"/>
  <c r="C283" i="21"/>
  <c r="C80" i="21" l="1"/>
  <c r="D211" i="21"/>
  <c r="D181" i="21" s="1"/>
  <c r="O76" i="21"/>
  <c r="F240" i="21"/>
  <c r="F161" i="21"/>
  <c r="I76" i="21"/>
  <c r="E75" i="21"/>
  <c r="I212" i="21"/>
  <c r="I211" i="21" s="1"/>
  <c r="I240" i="21"/>
  <c r="L76" i="21"/>
  <c r="C77" i="21"/>
  <c r="M75" i="21"/>
  <c r="M52" i="21" s="1"/>
  <c r="D75" i="21"/>
  <c r="D52" i="21" s="1"/>
  <c r="O240" i="21"/>
  <c r="C227" i="21"/>
  <c r="G75" i="21"/>
  <c r="G272" i="21" s="1"/>
  <c r="C183" i="21"/>
  <c r="L120" i="21"/>
  <c r="O20" i="21"/>
  <c r="C216" i="21"/>
  <c r="L54" i="21"/>
  <c r="N211" i="21"/>
  <c r="N181" i="21" s="1"/>
  <c r="C199" i="21"/>
  <c r="K211" i="21"/>
  <c r="K181" i="21" s="1"/>
  <c r="C21" i="21"/>
  <c r="K75" i="21"/>
  <c r="K52" i="21" s="1"/>
  <c r="I120" i="21"/>
  <c r="M211" i="21"/>
  <c r="I83" i="21"/>
  <c r="I187" i="21"/>
  <c r="I182" i="21" s="1"/>
  <c r="C147" i="21"/>
  <c r="C162" i="21"/>
  <c r="O212" i="21"/>
  <c r="H75" i="21"/>
  <c r="H52" i="21" s="1"/>
  <c r="L240" i="21"/>
  <c r="C275" i="21"/>
  <c r="E181" i="21"/>
  <c r="L161" i="21"/>
  <c r="L160" i="21" s="1"/>
  <c r="J211" i="21"/>
  <c r="J181" i="21" s="1"/>
  <c r="C114" i="21"/>
  <c r="C131" i="21"/>
  <c r="G181" i="21"/>
  <c r="E52" i="21"/>
  <c r="I20" i="21"/>
  <c r="C257" i="21"/>
  <c r="N75" i="21"/>
  <c r="N52" i="21" s="1"/>
  <c r="I274" i="21"/>
  <c r="O120" i="21"/>
  <c r="O187" i="21"/>
  <c r="O182" i="21" s="1"/>
  <c r="C171" i="21"/>
  <c r="L53" i="21"/>
  <c r="J75" i="21"/>
  <c r="J52" i="21" s="1"/>
  <c r="E272" i="21"/>
  <c r="O53" i="21"/>
  <c r="G52" i="21"/>
  <c r="H181" i="21"/>
  <c r="C166" i="21"/>
  <c r="C126" i="21"/>
  <c r="L83" i="21"/>
  <c r="C91" i="21"/>
  <c r="O83" i="21"/>
  <c r="O161" i="21"/>
  <c r="O160" i="21" s="1"/>
  <c r="C276" i="21"/>
  <c r="C134" i="21"/>
  <c r="C252" i="21"/>
  <c r="C175" i="21"/>
  <c r="F174" i="21"/>
  <c r="C174" i="21" s="1"/>
  <c r="C108" i="21"/>
  <c r="C31" i="21"/>
  <c r="L26" i="21"/>
  <c r="F274" i="21"/>
  <c r="L212" i="21"/>
  <c r="L211" i="21" s="1"/>
  <c r="C253" i="21"/>
  <c r="F232" i="21"/>
  <c r="C232" i="21" s="1"/>
  <c r="C233" i="21"/>
  <c r="F212" i="21"/>
  <c r="C214" i="21"/>
  <c r="C219" i="21"/>
  <c r="F160" i="21"/>
  <c r="L187" i="21"/>
  <c r="L182" i="21" s="1"/>
  <c r="C58" i="21"/>
  <c r="F54" i="21"/>
  <c r="I161" i="21"/>
  <c r="I160" i="21" s="1"/>
  <c r="F152" i="21"/>
  <c r="C152" i="21" s="1"/>
  <c r="C153" i="21"/>
  <c r="F120" i="21"/>
  <c r="C121" i="21"/>
  <c r="C76" i="21"/>
  <c r="F187" i="21"/>
  <c r="C188" i="21"/>
  <c r="C267" i="21"/>
  <c r="F266" i="21"/>
  <c r="C245" i="21"/>
  <c r="C99" i="21"/>
  <c r="F67" i="21"/>
  <c r="C67" i="21" s="1"/>
  <c r="C69" i="21"/>
  <c r="I53" i="21"/>
  <c r="C138" i="21"/>
  <c r="F83" i="21"/>
  <c r="C85" i="21"/>
  <c r="C240" i="21" l="1"/>
  <c r="D51" i="21"/>
  <c r="M272" i="21"/>
  <c r="O211" i="21"/>
  <c r="O181" i="21" s="1"/>
  <c r="D272" i="21"/>
  <c r="N51" i="21"/>
  <c r="N50" i="21" s="1"/>
  <c r="H272" i="21"/>
  <c r="I75" i="21"/>
  <c r="I52" i="21" s="1"/>
  <c r="I51" i="21" s="1"/>
  <c r="H51" i="21"/>
  <c r="N272" i="21"/>
  <c r="G51" i="21"/>
  <c r="G50" i="21" s="1"/>
  <c r="K272" i="21"/>
  <c r="I181" i="21"/>
  <c r="L75" i="21"/>
  <c r="L52" i="21" s="1"/>
  <c r="C120" i="21"/>
  <c r="M181" i="21"/>
  <c r="M51" i="21" s="1"/>
  <c r="J272" i="21"/>
  <c r="E51" i="21"/>
  <c r="E273" i="21" s="1"/>
  <c r="O75" i="21"/>
  <c r="J51" i="21"/>
  <c r="J50" i="21" s="1"/>
  <c r="K51" i="21"/>
  <c r="K50" i="21" s="1"/>
  <c r="C274" i="21"/>
  <c r="C83" i="21"/>
  <c r="C160" i="21"/>
  <c r="L181" i="21"/>
  <c r="H273" i="21"/>
  <c r="H50" i="21"/>
  <c r="D273" i="21"/>
  <c r="D50" i="21"/>
  <c r="F75" i="21"/>
  <c r="N273" i="21"/>
  <c r="C187" i="21"/>
  <c r="F182" i="21"/>
  <c r="C54" i="21"/>
  <c r="F53" i="21"/>
  <c r="C161" i="21"/>
  <c r="C266" i="21"/>
  <c r="F265" i="21"/>
  <c r="F211" i="21"/>
  <c r="C211" i="21" s="1"/>
  <c r="C212" i="21"/>
  <c r="C26" i="21"/>
  <c r="L20" i="21"/>
  <c r="C20" i="21" s="1"/>
  <c r="O272" i="21" l="1"/>
  <c r="I272" i="21"/>
  <c r="G273" i="21"/>
  <c r="M273" i="21"/>
  <c r="M50" i="21"/>
  <c r="L272" i="21"/>
  <c r="L51" i="21"/>
  <c r="L273" i="21" s="1"/>
  <c r="E50" i="21"/>
  <c r="K273" i="21"/>
  <c r="C75" i="21"/>
  <c r="J273" i="21"/>
  <c r="O52" i="21"/>
  <c r="O51" i="21" s="1"/>
  <c r="O50" i="21" s="1"/>
  <c r="I273" i="21"/>
  <c r="I50" i="21"/>
  <c r="C53" i="21"/>
  <c r="F52" i="21"/>
  <c r="C265" i="21"/>
  <c r="F272" i="21"/>
  <c r="C272" i="21" s="1"/>
  <c r="C182" i="21"/>
  <c r="F181" i="21"/>
  <c r="C181" i="21" s="1"/>
  <c r="L50" i="21" l="1"/>
  <c r="O273" i="21"/>
  <c r="C52" i="21"/>
  <c r="F51" i="21"/>
  <c r="F273" i="21" l="1"/>
  <c r="C273" i="21" s="1"/>
  <c r="F50" i="21"/>
  <c r="C50" i="21" s="1"/>
  <c r="C51" i="21"/>
  <c r="R15" i="7" l="1"/>
  <c r="Q15" i="7"/>
  <c r="P15" i="7"/>
  <c r="O15" i="7"/>
  <c r="N15" i="7"/>
  <c r="M15" i="7"/>
  <c r="L15" i="7"/>
  <c r="K15" i="7"/>
  <c r="J15" i="7"/>
  <c r="I15" i="7"/>
  <c r="H15" i="7"/>
  <c r="G15" i="7"/>
  <c r="F15" i="7"/>
  <c r="E15" i="7"/>
  <c r="D15" i="7"/>
  <c r="O284" i="20" l="1"/>
  <c r="L284" i="20"/>
  <c r="I284" i="20"/>
  <c r="F284" i="20"/>
  <c r="O283" i="20"/>
  <c r="L283" i="20"/>
  <c r="I283" i="20"/>
  <c r="F283" i="20"/>
  <c r="O282" i="20"/>
  <c r="L282" i="20"/>
  <c r="I282" i="20"/>
  <c r="F282" i="20"/>
  <c r="O281" i="20"/>
  <c r="L281" i="20"/>
  <c r="I281" i="20"/>
  <c r="F281" i="20"/>
  <c r="O280" i="20"/>
  <c r="L280" i="20"/>
  <c r="I280" i="20"/>
  <c r="F280" i="20"/>
  <c r="O279" i="20"/>
  <c r="L279" i="20"/>
  <c r="I279" i="20"/>
  <c r="F279" i="20"/>
  <c r="O278" i="20"/>
  <c r="L278" i="20"/>
  <c r="I278" i="20"/>
  <c r="F278" i="20"/>
  <c r="O277" i="20"/>
  <c r="L277" i="20"/>
  <c r="I277" i="20"/>
  <c r="F277" i="20"/>
  <c r="C277" i="20" s="1"/>
  <c r="N276" i="20"/>
  <c r="M276" i="20"/>
  <c r="K276" i="20"/>
  <c r="J276" i="20"/>
  <c r="H276" i="20"/>
  <c r="G276" i="20"/>
  <c r="E276" i="20"/>
  <c r="D276" i="20"/>
  <c r="O271" i="20"/>
  <c r="L271" i="20"/>
  <c r="I271" i="20"/>
  <c r="F271" i="20"/>
  <c r="O270" i="20"/>
  <c r="O269" i="20" s="1"/>
  <c r="L270" i="20"/>
  <c r="I270" i="20"/>
  <c r="F270" i="20"/>
  <c r="N269" i="20"/>
  <c r="M269" i="20"/>
  <c r="K269" i="20"/>
  <c r="J269" i="20"/>
  <c r="H269" i="20"/>
  <c r="G269" i="20"/>
  <c r="E269" i="20"/>
  <c r="D269" i="20"/>
  <c r="O268" i="20"/>
  <c r="O267" i="20" s="1"/>
  <c r="O266" i="20" s="1"/>
  <c r="O265" i="20" s="1"/>
  <c r="L268" i="20"/>
  <c r="I268" i="20"/>
  <c r="I267" i="20" s="1"/>
  <c r="F268" i="20"/>
  <c r="F267" i="20" s="1"/>
  <c r="F266" i="20" s="1"/>
  <c r="F265" i="20" s="1"/>
  <c r="N267" i="20"/>
  <c r="N266" i="20" s="1"/>
  <c r="N265" i="20" s="1"/>
  <c r="M267" i="20"/>
  <c r="M266" i="20" s="1"/>
  <c r="M265" i="20" s="1"/>
  <c r="K267" i="20"/>
  <c r="K266" i="20" s="1"/>
  <c r="K265" i="20" s="1"/>
  <c r="J267" i="20"/>
  <c r="J266" i="20" s="1"/>
  <c r="J265" i="20" s="1"/>
  <c r="H267" i="20"/>
  <c r="H266" i="20" s="1"/>
  <c r="H265" i="20" s="1"/>
  <c r="G267" i="20"/>
  <c r="G266" i="20" s="1"/>
  <c r="G265" i="20" s="1"/>
  <c r="E267" i="20"/>
  <c r="E266" i="20" s="1"/>
  <c r="E265" i="20" s="1"/>
  <c r="D267" i="20"/>
  <c r="D266" i="20" s="1"/>
  <c r="D265" i="20" s="1"/>
  <c r="O264" i="20"/>
  <c r="O263" i="20" s="1"/>
  <c r="L264" i="20"/>
  <c r="L263" i="20" s="1"/>
  <c r="I264" i="20"/>
  <c r="I263" i="20" s="1"/>
  <c r="F264" i="20"/>
  <c r="F263" i="20" s="1"/>
  <c r="N263" i="20"/>
  <c r="M263" i="20"/>
  <c r="K263" i="20"/>
  <c r="J263" i="20"/>
  <c r="H263" i="20"/>
  <c r="G263" i="20"/>
  <c r="E263" i="20"/>
  <c r="D263" i="20"/>
  <c r="O262" i="20"/>
  <c r="L262" i="20"/>
  <c r="I262" i="20"/>
  <c r="F262" i="20"/>
  <c r="O261" i="20"/>
  <c r="L261" i="20"/>
  <c r="I261" i="20"/>
  <c r="F261" i="20"/>
  <c r="O260" i="20"/>
  <c r="L260" i="20"/>
  <c r="I260" i="20"/>
  <c r="F260" i="20"/>
  <c r="O259" i="20"/>
  <c r="L259" i="20"/>
  <c r="I259" i="20"/>
  <c r="F259" i="20"/>
  <c r="O258" i="20"/>
  <c r="L258" i="20"/>
  <c r="I258" i="20"/>
  <c r="F258" i="20"/>
  <c r="N257" i="20"/>
  <c r="M257" i="20"/>
  <c r="K257" i="20"/>
  <c r="K253" i="20" s="1"/>
  <c r="J257" i="20"/>
  <c r="J253" i="20" s="1"/>
  <c r="H257" i="20"/>
  <c r="H253" i="20" s="1"/>
  <c r="H252" i="20" s="1"/>
  <c r="G257" i="20"/>
  <c r="G253" i="20" s="1"/>
  <c r="E257" i="20"/>
  <c r="E253" i="20" s="1"/>
  <c r="D257" i="20"/>
  <c r="D253" i="20" s="1"/>
  <c r="O256" i="20"/>
  <c r="L256" i="20"/>
  <c r="I256" i="20"/>
  <c r="F256" i="20"/>
  <c r="O255" i="20"/>
  <c r="L255" i="20"/>
  <c r="I255" i="20"/>
  <c r="F255" i="20"/>
  <c r="O254" i="20"/>
  <c r="L254" i="20"/>
  <c r="I254" i="20"/>
  <c r="F254" i="20"/>
  <c r="N253" i="20"/>
  <c r="M253" i="20"/>
  <c r="O251" i="20"/>
  <c r="O250" i="20" s="1"/>
  <c r="L251" i="20"/>
  <c r="L250" i="20" s="1"/>
  <c r="I251" i="20"/>
  <c r="I250" i="20" s="1"/>
  <c r="F251" i="20"/>
  <c r="N250" i="20"/>
  <c r="M250" i="20"/>
  <c r="K250" i="20"/>
  <c r="J250" i="20"/>
  <c r="H250" i="20"/>
  <c r="G250" i="20"/>
  <c r="E250" i="20"/>
  <c r="D250" i="20"/>
  <c r="O249" i="20"/>
  <c r="L249" i="20"/>
  <c r="I249" i="20"/>
  <c r="F249" i="20"/>
  <c r="O248" i="20"/>
  <c r="L248" i="20"/>
  <c r="I248" i="20"/>
  <c r="F248" i="20"/>
  <c r="O247" i="20"/>
  <c r="L247" i="20"/>
  <c r="I247" i="20"/>
  <c r="F247" i="20"/>
  <c r="O246" i="20"/>
  <c r="L246" i="20"/>
  <c r="I246" i="20"/>
  <c r="F246" i="20"/>
  <c r="N245" i="20"/>
  <c r="M245" i="20"/>
  <c r="K245" i="20"/>
  <c r="J245" i="20"/>
  <c r="H245" i="20"/>
  <c r="G245" i="20"/>
  <c r="E245" i="20"/>
  <c r="D245" i="20"/>
  <c r="O244" i="20"/>
  <c r="L244" i="20"/>
  <c r="I244" i="20"/>
  <c r="F244" i="20"/>
  <c r="O243" i="20"/>
  <c r="L243" i="20"/>
  <c r="I243" i="20"/>
  <c r="F243" i="20"/>
  <c r="O242" i="20"/>
  <c r="L242" i="20"/>
  <c r="I242" i="20"/>
  <c r="F242" i="20"/>
  <c r="N241" i="20"/>
  <c r="M241" i="20"/>
  <c r="K241" i="20"/>
  <c r="K240" i="20" s="1"/>
  <c r="J241" i="20"/>
  <c r="J240" i="20" s="1"/>
  <c r="H241" i="20"/>
  <c r="H240" i="20" s="1"/>
  <c r="G241" i="20"/>
  <c r="G240" i="20" s="1"/>
  <c r="E241" i="20"/>
  <c r="E240" i="20" s="1"/>
  <c r="D241" i="20"/>
  <c r="D240" i="20" s="1"/>
  <c r="O239" i="20"/>
  <c r="L239" i="20"/>
  <c r="I239" i="20"/>
  <c r="F239" i="20"/>
  <c r="O238" i="20"/>
  <c r="L238" i="20"/>
  <c r="I238" i="20"/>
  <c r="F238" i="20"/>
  <c r="O237" i="20"/>
  <c r="L237" i="20"/>
  <c r="I237" i="20"/>
  <c r="F237" i="20"/>
  <c r="O236" i="20"/>
  <c r="L236" i="20"/>
  <c r="I236" i="20"/>
  <c r="F236" i="20"/>
  <c r="O235" i="20"/>
  <c r="L235" i="20"/>
  <c r="I235" i="20"/>
  <c r="F235" i="20"/>
  <c r="O234" i="20"/>
  <c r="L234" i="20"/>
  <c r="I234" i="20"/>
  <c r="F234" i="20"/>
  <c r="N233" i="20"/>
  <c r="N232" i="20" s="1"/>
  <c r="M233" i="20"/>
  <c r="M232" i="20" s="1"/>
  <c r="K233" i="20"/>
  <c r="K232" i="20" s="1"/>
  <c r="J233" i="20"/>
  <c r="J232" i="20" s="1"/>
  <c r="H233" i="20"/>
  <c r="H232" i="20" s="1"/>
  <c r="G233" i="20"/>
  <c r="G232" i="20" s="1"/>
  <c r="E233" i="20"/>
  <c r="E232" i="20" s="1"/>
  <c r="D233" i="20"/>
  <c r="D232" i="20" s="1"/>
  <c r="O231" i="20"/>
  <c r="L231" i="20"/>
  <c r="I231" i="20"/>
  <c r="F231" i="20"/>
  <c r="O230" i="20"/>
  <c r="L230" i="20"/>
  <c r="I230" i="20"/>
  <c r="F230" i="20"/>
  <c r="O229" i="20"/>
  <c r="L229" i="20"/>
  <c r="I229" i="20"/>
  <c r="F229" i="20"/>
  <c r="O228" i="20"/>
  <c r="L228" i="20"/>
  <c r="I228" i="20"/>
  <c r="F228" i="20"/>
  <c r="N227" i="20"/>
  <c r="M227" i="20"/>
  <c r="K227" i="20"/>
  <c r="J227" i="20"/>
  <c r="H227" i="20"/>
  <c r="G227" i="20"/>
  <c r="E227" i="20"/>
  <c r="D227" i="20"/>
  <c r="O226" i="20"/>
  <c r="L226" i="20"/>
  <c r="I226" i="20"/>
  <c r="F226" i="20"/>
  <c r="O225" i="20"/>
  <c r="L225" i="20"/>
  <c r="I225" i="20"/>
  <c r="F225" i="20"/>
  <c r="O224" i="20"/>
  <c r="L224" i="20"/>
  <c r="I224" i="20"/>
  <c r="F224" i="20"/>
  <c r="O223" i="20"/>
  <c r="L223" i="20"/>
  <c r="I223" i="20"/>
  <c r="F223" i="20"/>
  <c r="O222" i="20"/>
  <c r="L222" i="20"/>
  <c r="I222" i="20"/>
  <c r="F222" i="20"/>
  <c r="O221" i="20"/>
  <c r="L221" i="20"/>
  <c r="I221" i="20"/>
  <c r="F221" i="20"/>
  <c r="O220" i="20"/>
  <c r="L220" i="20"/>
  <c r="I220" i="20"/>
  <c r="F220" i="20"/>
  <c r="N219" i="20"/>
  <c r="M219" i="20"/>
  <c r="K219" i="20"/>
  <c r="J219" i="20"/>
  <c r="H219" i="20"/>
  <c r="G219" i="20"/>
  <c r="E219" i="20"/>
  <c r="D219" i="20"/>
  <c r="O218" i="20"/>
  <c r="L218" i="20"/>
  <c r="I218" i="20"/>
  <c r="F218" i="20"/>
  <c r="O217" i="20"/>
  <c r="L217" i="20"/>
  <c r="I217" i="20"/>
  <c r="F217" i="20"/>
  <c r="N216" i="20"/>
  <c r="M216" i="20"/>
  <c r="K216" i="20"/>
  <c r="J216" i="20"/>
  <c r="H216" i="20"/>
  <c r="G216" i="20"/>
  <c r="E216" i="20"/>
  <c r="D216" i="20"/>
  <c r="O215" i="20"/>
  <c r="O214" i="20" s="1"/>
  <c r="L215" i="20"/>
  <c r="L214" i="20" s="1"/>
  <c r="I215" i="20"/>
  <c r="I214" i="20" s="1"/>
  <c r="F215" i="20"/>
  <c r="N214" i="20"/>
  <c r="M214" i="20"/>
  <c r="K214" i="20"/>
  <c r="J214" i="20"/>
  <c r="H214" i="20"/>
  <c r="G214" i="20"/>
  <c r="E214" i="20"/>
  <c r="D214" i="20"/>
  <c r="O213" i="20"/>
  <c r="L213" i="20"/>
  <c r="I213" i="20"/>
  <c r="F213" i="20"/>
  <c r="O210" i="20"/>
  <c r="L210" i="20"/>
  <c r="I210" i="20"/>
  <c r="F210" i="20"/>
  <c r="O209" i="20"/>
  <c r="O208" i="20" s="1"/>
  <c r="L209" i="20"/>
  <c r="L208" i="20" s="1"/>
  <c r="I209" i="20"/>
  <c r="I208" i="20" s="1"/>
  <c r="F209" i="20"/>
  <c r="F208" i="20" s="1"/>
  <c r="N208" i="20"/>
  <c r="M208" i="20"/>
  <c r="K208" i="20"/>
  <c r="J208" i="20"/>
  <c r="H208" i="20"/>
  <c r="G208" i="20"/>
  <c r="E208" i="20"/>
  <c r="D208" i="20"/>
  <c r="O207" i="20"/>
  <c r="L207" i="20"/>
  <c r="I207" i="20"/>
  <c r="F207" i="20"/>
  <c r="O206" i="20"/>
  <c r="L206" i="20"/>
  <c r="I206" i="20"/>
  <c r="F206" i="20"/>
  <c r="O205" i="20"/>
  <c r="L205" i="20"/>
  <c r="I205" i="20"/>
  <c r="F205" i="20"/>
  <c r="O204" i="20"/>
  <c r="L204" i="20"/>
  <c r="I204" i="20"/>
  <c r="F204" i="20"/>
  <c r="O203" i="20"/>
  <c r="L203" i="20"/>
  <c r="I203" i="20"/>
  <c r="F203" i="20"/>
  <c r="O202" i="20"/>
  <c r="L202" i="20"/>
  <c r="I202" i="20"/>
  <c r="F202" i="20"/>
  <c r="O201" i="20"/>
  <c r="L201" i="20"/>
  <c r="I201" i="20"/>
  <c r="F201" i="20"/>
  <c r="O200" i="20"/>
  <c r="L200" i="20"/>
  <c r="I200" i="20"/>
  <c r="F200" i="20"/>
  <c r="N199" i="20"/>
  <c r="M199" i="20"/>
  <c r="K199" i="20"/>
  <c r="J199" i="20"/>
  <c r="H199" i="20"/>
  <c r="G199" i="20"/>
  <c r="E199" i="20"/>
  <c r="D199" i="20"/>
  <c r="O198" i="20"/>
  <c r="L198" i="20"/>
  <c r="I198" i="20"/>
  <c r="F198" i="20"/>
  <c r="O197" i="20"/>
  <c r="L197" i="20"/>
  <c r="I197" i="20"/>
  <c r="F197" i="20"/>
  <c r="O196" i="20"/>
  <c r="L196" i="20"/>
  <c r="I196" i="20"/>
  <c r="F196" i="20"/>
  <c r="O195" i="20"/>
  <c r="L195" i="20"/>
  <c r="I195" i="20"/>
  <c r="F195" i="20"/>
  <c r="O194" i="20"/>
  <c r="L194" i="20"/>
  <c r="I194" i="20"/>
  <c r="F194" i="20"/>
  <c r="O193" i="20"/>
  <c r="L193" i="20"/>
  <c r="I193" i="20"/>
  <c r="F193" i="20"/>
  <c r="O192" i="20"/>
  <c r="L192" i="20"/>
  <c r="I192" i="20"/>
  <c r="F192" i="20"/>
  <c r="O191" i="20"/>
  <c r="L191" i="20"/>
  <c r="I191" i="20"/>
  <c r="F191" i="20"/>
  <c r="O190" i="20"/>
  <c r="L190" i="20"/>
  <c r="I190" i="20"/>
  <c r="F190" i="20"/>
  <c r="O189" i="20"/>
  <c r="L189" i="20"/>
  <c r="I189" i="20"/>
  <c r="F189" i="20"/>
  <c r="N188" i="20"/>
  <c r="M188" i="20"/>
  <c r="K188" i="20"/>
  <c r="J188" i="20"/>
  <c r="H188" i="20"/>
  <c r="G188" i="20"/>
  <c r="E188" i="20"/>
  <c r="D188" i="20"/>
  <c r="O186" i="20"/>
  <c r="L186" i="20"/>
  <c r="I186" i="20"/>
  <c r="F186" i="20"/>
  <c r="O185" i="20"/>
  <c r="L185" i="20"/>
  <c r="I185" i="20"/>
  <c r="F185" i="20"/>
  <c r="O184" i="20"/>
  <c r="L184" i="20"/>
  <c r="I184" i="20"/>
  <c r="F184" i="20"/>
  <c r="N183" i="20"/>
  <c r="M183" i="20"/>
  <c r="K183" i="20"/>
  <c r="J183" i="20"/>
  <c r="H183" i="20"/>
  <c r="G183" i="20"/>
  <c r="E183" i="20"/>
  <c r="D183" i="20"/>
  <c r="O180" i="20"/>
  <c r="O179" i="20" s="1"/>
  <c r="O178" i="20" s="1"/>
  <c r="L180" i="20"/>
  <c r="L179" i="20" s="1"/>
  <c r="L178" i="20" s="1"/>
  <c r="I180" i="20"/>
  <c r="I179" i="20" s="1"/>
  <c r="I178" i="20" s="1"/>
  <c r="F180" i="20"/>
  <c r="N179" i="20"/>
  <c r="N178" i="20" s="1"/>
  <c r="M179" i="20"/>
  <c r="M178" i="20" s="1"/>
  <c r="K179" i="20"/>
  <c r="K178" i="20" s="1"/>
  <c r="J179" i="20"/>
  <c r="J178" i="20" s="1"/>
  <c r="H179" i="20"/>
  <c r="H178" i="20" s="1"/>
  <c r="G179" i="20"/>
  <c r="G178" i="20" s="1"/>
  <c r="E179" i="20"/>
  <c r="E178" i="20" s="1"/>
  <c r="D179" i="20"/>
  <c r="D178" i="20" s="1"/>
  <c r="O177" i="20"/>
  <c r="L177" i="20"/>
  <c r="I177" i="20"/>
  <c r="F177" i="20"/>
  <c r="O176" i="20"/>
  <c r="L176" i="20"/>
  <c r="I176" i="20"/>
  <c r="F176" i="20"/>
  <c r="N175" i="20"/>
  <c r="M175" i="20"/>
  <c r="K175" i="20"/>
  <c r="J175" i="20"/>
  <c r="H175" i="20"/>
  <c r="G175" i="20"/>
  <c r="E175" i="20"/>
  <c r="D175" i="20"/>
  <c r="O173" i="20"/>
  <c r="L173" i="20"/>
  <c r="I173" i="20"/>
  <c r="F173" i="20"/>
  <c r="O172" i="20"/>
  <c r="L172" i="20"/>
  <c r="I172" i="20"/>
  <c r="F172" i="20"/>
  <c r="N171" i="20"/>
  <c r="M171" i="20"/>
  <c r="K171" i="20"/>
  <c r="J171" i="20"/>
  <c r="H171" i="20"/>
  <c r="G171" i="20"/>
  <c r="E171" i="20"/>
  <c r="D171" i="20"/>
  <c r="O170" i="20"/>
  <c r="L170" i="20"/>
  <c r="I170" i="20"/>
  <c r="F170" i="20"/>
  <c r="O169" i="20"/>
  <c r="L169" i="20"/>
  <c r="I169" i="20"/>
  <c r="F169" i="20"/>
  <c r="O168" i="20"/>
  <c r="L168" i="20"/>
  <c r="I168" i="20"/>
  <c r="F168" i="20"/>
  <c r="O167" i="20"/>
  <c r="L167" i="20"/>
  <c r="I167" i="20"/>
  <c r="F167" i="20"/>
  <c r="N166" i="20"/>
  <c r="M166" i="20"/>
  <c r="K166" i="20"/>
  <c r="J166" i="20"/>
  <c r="H166" i="20"/>
  <c r="G166" i="20"/>
  <c r="E166" i="20"/>
  <c r="D166" i="20"/>
  <c r="O165" i="20"/>
  <c r="L165" i="20"/>
  <c r="I165" i="20"/>
  <c r="F165" i="20"/>
  <c r="O164" i="20"/>
  <c r="L164" i="20"/>
  <c r="I164" i="20"/>
  <c r="F164" i="20"/>
  <c r="O163" i="20"/>
  <c r="L163" i="20"/>
  <c r="I163" i="20"/>
  <c r="F163" i="20"/>
  <c r="N162" i="20"/>
  <c r="M162" i="20"/>
  <c r="K162" i="20"/>
  <c r="J162" i="20"/>
  <c r="H162" i="20"/>
  <c r="G162" i="20"/>
  <c r="G161" i="20" s="1"/>
  <c r="E162" i="20"/>
  <c r="D162" i="20"/>
  <c r="D161" i="20" s="1"/>
  <c r="O159" i="20"/>
  <c r="L159" i="20"/>
  <c r="I159" i="20"/>
  <c r="F159" i="20"/>
  <c r="O158" i="20"/>
  <c r="L158" i="20"/>
  <c r="I158" i="20"/>
  <c r="F158" i="20"/>
  <c r="O157" i="20"/>
  <c r="L157" i="20"/>
  <c r="I157" i="20"/>
  <c r="F157" i="20"/>
  <c r="O156" i="20"/>
  <c r="L156" i="20"/>
  <c r="I156" i="20"/>
  <c r="F156" i="20"/>
  <c r="O155" i="20"/>
  <c r="L155" i="20"/>
  <c r="I155" i="20"/>
  <c r="F155" i="20"/>
  <c r="O154" i="20"/>
  <c r="L154" i="20"/>
  <c r="I154" i="20"/>
  <c r="F154" i="20"/>
  <c r="N153" i="20"/>
  <c r="N152" i="20" s="1"/>
  <c r="M153" i="20"/>
  <c r="M152" i="20" s="1"/>
  <c r="K153" i="20"/>
  <c r="K152" i="20" s="1"/>
  <c r="J153" i="20"/>
  <c r="J152" i="20" s="1"/>
  <c r="H153" i="20"/>
  <c r="H152" i="20" s="1"/>
  <c r="G153" i="20"/>
  <c r="G152" i="20" s="1"/>
  <c r="E153" i="20"/>
  <c r="E152" i="20" s="1"/>
  <c r="D153" i="20"/>
  <c r="D152" i="20" s="1"/>
  <c r="O151" i="20"/>
  <c r="L151" i="20"/>
  <c r="I151" i="20"/>
  <c r="F151" i="20"/>
  <c r="O150" i="20"/>
  <c r="L150" i="20"/>
  <c r="I150" i="20"/>
  <c r="F150" i="20"/>
  <c r="O149" i="20"/>
  <c r="L149" i="20"/>
  <c r="I149" i="20"/>
  <c r="F149" i="20"/>
  <c r="O148" i="20"/>
  <c r="L148" i="20"/>
  <c r="L147" i="20" s="1"/>
  <c r="I148" i="20"/>
  <c r="I147" i="20" s="1"/>
  <c r="F148" i="20"/>
  <c r="N147" i="20"/>
  <c r="M147" i="20"/>
  <c r="K147" i="20"/>
  <c r="J147" i="20"/>
  <c r="H147" i="20"/>
  <c r="G147" i="20"/>
  <c r="E147" i="20"/>
  <c r="D147" i="20"/>
  <c r="O146" i="20"/>
  <c r="L146" i="20"/>
  <c r="I146" i="20"/>
  <c r="F146" i="20"/>
  <c r="O145" i="20"/>
  <c r="L145" i="20"/>
  <c r="I145" i="20"/>
  <c r="F145" i="20"/>
  <c r="O144" i="20"/>
  <c r="L144" i="20"/>
  <c r="I144" i="20"/>
  <c r="F144" i="20"/>
  <c r="O143" i="20"/>
  <c r="L143" i="20"/>
  <c r="I143" i="20"/>
  <c r="F143" i="20"/>
  <c r="O142" i="20"/>
  <c r="L142" i="20"/>
  <c r="I142" i="20"/>
  <c r="F142" i="20"/>
  <c r="O141" i="20"/>
  <c r="L141" i="20"/>
  <c r="I141" i="20"/>
  <c r="F141" i="20"/>
  <c r="O140" i="20"/>
  <c r="L140" i="20"/>
  <c r="I140" i="20"/>
  <c r="F140" i="20"/>
  <c r="O139" i="20"/>
  <c r="L139" i="20"/>
  <c r="I139" i="20"/>
  <c r="F139" i="20"/>
  <c r="N138" i="20"/>
  <c r="M138" i="20"/>
  <c r="K138" i="20"/>
  <c r="J138" i="20"/>
  <c r="H138" i="20"/>
  <c r="G138" i="20"/>
  <c r="E138" i="20"/>
  <c r="D138" i="20"/>
  <c r="O137" i="20"/>
  <c r="L137" i="20"/>
  <c r="I137" i="20"/>
  <c r="F137" i="20"/>
  <c r="O136" i="20"/>
  <c r="L136" i="20"/>
  <c r="I136" i="20"/>
  <c r="F136" i="20"/>
  <c r="O135" i="20"/>
  <c r="L135" i="20"/>
  <c r="I135" i="20"/>
  <c r="I134" i="20" s="1"/>
  <c r="F135" i="20"/>
  <c r="N134" i="20"/>
  <c r="M134" i="20"/>
  <c r="K134" i="20"/>
  <c r="J134" i="20"/>
  <c r="H134" i="20"/>
  <c r="G134" i="20"/>
  <c r="E134" i="20"/>
  <c r="D134" i="20"/>
  <c r="O133" i="20"/>
  <c r="L133" i="20"/>
  <c r="I133" i="20"/>
  <c r="F133" i="20"/>
  <c r="O132" i="20"/>
  <c r="L132" i="20"/>
  <c r="I132" i="20"/>
  <c r="F132" i="20"/>
  <c r="N131" i="20"/>
  <c r="M131" i="20"/>
  <c r="K131" i="20"/>
  <c r="J131" i="20"/>
  <c r="H131" i="20"/>
  <c r="G131" i="20"/>
  <c r="E131" i="20"/>
  <c r="D131" i="20"/>
  <c r="O130" i="20"/>
  <c r="L130" i="20"/>
  <c r="I130" i="20"/>
  <c r="F130" i="20"/>
  <c r="O129" i="20"/>
  <c r="L129" i="20"/>
  <c r="I129" i="20"/>
  <c r="F129" i="20"/>
  <c r="O128" i="20"/>
  <c r="L128" i="20"/>
  <c r="I128" i="20"/>
  <c r="F128" i="20"/>
  <c r="O127" i="20"/>
  <c r="L127" i="20"/>
  <c r="I127" i="20"/>
  <c r="F127" i="20"/>
  <c r="N126" i="20"/>
  <c r="M126" i="20"/>
  <c r="K126" i="20"/>
  <c r="J126" i="20"/>
  <c r="H126" i="20"/>
  <c r="G126" i="20"/>
  <c r="E126" i="20"/>
  <c r="D126" i="20"/>
  <c r="O125" i="20"/>
  <c r="L125" i="20"/>
  <c r="I125" i="20"/>
  <c r="F125" i="20"/>
  <c r="O124" i="20"/>
  <c r="L124" i="20"/>
  <c r="I124" i="20"/>
  <c r="F124" i="20"/>
  <c r="O123" i="20"/>
  <c r="L123" i="20"/>
  <c r="I123" i="20"/>
  <c r="F123" i="20"/>
  <c r="O122" i="20"/>
  <c r="L122" i="20"/>
  <c r="I122" i="20"/>
  <c r="F122" i="20"/>
  <c r="N121" i="20"/>
  <c r="M121" i="20"/>
  <c r="K121" i="20"/>
  <c r="J121" i="20"/>
  <c r="H121" i="20"/>
  <c r="H120" i="20" s="1"/>
  <c r="G121" i="20"/>
  <c r="E121" i="20"/>
  <c r="D121" i="20"/>
  <c r="O119" i="20"/>
  <c r="L119" i="20"/>
  <c r="I119" i="20"/>
  <c r="F119" i="20"/>
  <c r="O118" i="20"/>
  <c r="L118" i="20"/>
  <c r="I118" i="20"/>
  <c r="F118" i="20"/>
  <c r="O117" i="20"/>
  <c r="L117" i="20"/>
  <c r="I117" i="20"/>
  <c r="F117" i="20"/>
  <c r="O116" i="20"/>
  <c r="L116" i="20"/>
  <c r="I116" i="20"/>
  <c r="F116" i="20"/>
  <c r="O115" i="20"/>
  <c r="L115" i="20"/>
  <c r="I115" i="20"/>
  <c r="F115" i="20"/>
  <c r="N114" i="20"/>
  <c r="M114" i="20"/>
  <c r="K114" i="20"/>
  <c r="J114" i="20"/>
  <c r="H114" i="20"/>
  <c r="G114" i="20"/>
  <c r="E114" i="20"/>
  <c r="D114" i="20"/>
  <c r="O113" i="20"/>
  <c r="L113" i="20"/>
  <c r="I113" i="20"/>
  <c r="F113" i="20"/>
  <c r="O112" i="20"/>
  <c r="L112" i="20"/>
  <c r="I112" i="20"/>
  <c r="F112" i="20"/>
  <c r="O111" i="20"/>
  <c r="L111" i="20"/>
  <c r="I111" i="20"/>
  <c r="F111" i="20"/>
  <c r="O110" i="20"/>
  <c r="L110" i="20"/>
  <c r="I110" i="20"/>
  <c r="F110" i="20"/>
  <c r="O109" i="20"/>
  <c r="L109" i="20"/>
  <c r="I109" i="20"/>
  <c r="F109" i="20"/>
  <c r="N108" i="20"/>
  <c r="M108" i="20"/>
  <c r="K108" i="20"/>
  <c r="J108" i="20"/>
  <c r="H108" i="20"/>
  <c r="G108" i="20"/>
  <c r="E108" i="20"/>
  <c r="D108" i="20"/>
  <c r="O107" i="20"/>
  <c r="L107" i="20"/>
  <c r="I107" i="20"/>
  <c r="F107" i="20"/>
  <c r="O106" i="20"/>
  <c r="L106" i="20"/>
  <c r="I106" i="20"/>
  <c r="F106" i="20"/>
  <c r="O105" i="20"/>
  <c r="L105" i="20"/>
  <c r="I105" i="20"/>
  <c r="F105" i="20"/>
  <c r="O104" i="20"/>
  <c r="L104" i="20"/>
  <c r="I104" i="20"/>
  <c r="F104" i="20"/>
  <c r="O103" i="20"/>
  <c r="L103" i="20"/>
  <c r="I103" i="20"/>
  <c r="F103" i="20"/>
  <c r="O102" i="20"/>
  <c r="L102" i="20"/>
  <c r="I102" i="20"/>
  <c r="F102" i="20"/>
  <c r="O101" i="20"/>
  <c r="L101" i="20"/>
  <c r="I101" i="20"/>
  <c r="F101" i="20"/>
  <c r="O100" i="20"/>
  <c r="L100" i="20"/>
  <c r="I100" i="20"/>
  <c r="F100" i="20"/>
  <c r="N99" i="20"/>
  <c r="M99" i="20"/>
  <c r="K99" i="20"/>
  <c r="J99" i="20"/>
  <c r="H99" i="20"/>
  <c r="G99" i="20"/>
  <c r="E99" i="20"/>
  <c r="D99" i="20"/>
  <c r="O98" i="20"/>
  <c r="L98" i="20"/>
  <c r="I98" i="20"/>
  <c r="F98" i="20"/>
  <c r="O97" i="20"/>
  <c r="L97" i="20"/>
  <c r="I97" i="20"/>
  <c r="F97" i="20"/>
  <c r="O96" i="20"/>
  <c r="L96" i="20"/>
  <c r="I96" i="20"/>
  <c r="F96" i="20"/>
  <c r="O95" i="20"/>
  <c r="L95" i="20"/>
  <c r="I95" i="20"/>
  <c r="F95" i="20"/>
  <c r="O94" i="20"/>
  <c r="L94" i="20"/>
  <c r="I94" i="20"/>
  <c r="F94" i="20"/>
  <c r="O93" i="20"/>
  <c r="L93" i="20"/>
  <c r="I93" i="20"/>
  <c r="F93" i="20"/>
  <c r="O92" i="20"/>
  <c r="L92" i="20"/>
  <c r="I92" i="20"/>
  <c r="F92" i="20"/>
  <c r="N91" i="20"/>
  <c r="M91" i="20"/>
  <c r="K91" i="20"/>
  <c r="J91" i="20"/>
  <c r="H91" i="20"/>
  <c r="G91" i="20"/>
  <c r="E91" i="20"/>
  <c r="D91" i="20"/>
  <c r="O90" i="20"/>
  <c r="L90" i="20"/>
  <c r="I90" i="20"/>
  <c r="F90" i="20"/>
  <c r="O89" i="20"/>
  <c r="L89" i="20"/>
  <c r="I89" i="20"/>
  <c r="F89" i="20"/>
  <c r="O88" i="20"/>
  <c r="L88" i="20"/>
  <c r="I88" i="20"/>
  <c r="F88" i="20"/>
  <c r="O87" i="20"/>
  <c r="L87" i="20"/>
  <c r="I87" i="20"/>
  <c r="F87" i="20"/>
  <c r="O86" i="20"/>
  <c r="L86" i="20"/>
  <c r="I86" i="20"/>
  <c r="F86" i="20"/>
  <c r="N85" i="20"/>
  <c r="M85" i="20"/>
  <c r="K85" i="20"/>
  <c r="J85" i="20"/>
  <c r="H85" i="20"/>
  <c r="G85" i="20"/>
  <c r="E85" i="20"/>
  <c r="D85" i="20"/>
  <c r="O84" i="20"/>
  <c r="L84" i="20"/>
  <c r="I84" i="20"/>
  <c r="F84" i="20"/>
  <c r="O82" i="20"/>
  <c r="L82" i="20"/>
  <c r="I82" i="20"/>
  <c r="F82" i="20"/>
  <c r="O81" i="20"/>
  <c r="L81" i="20"/>
  <c r="I81" i="20"/>
  <c r="F81" i="20"/>
  <c r="F80" i="20" s="1"/>
  <c r="N80" i="20"/>
  <c r="M80" i="20"/>
  <c r="K80" i="20"/>
  <c r="J80" i="20"/>
  <c r="H80" i="20"/>
  <c r="G80" i="20"/>
  <c r="E80" i="20"/>
  <c r="D80" i="20"/>
  <c r="O79" i="20"/>
  <c r="L79" i="20"/>
  <c r="I79" i="20"/>
  <c r="F79" i="20"/>
  <c r="O78" i="20"/>
  <c r="L78" i="20"/>
  <c r="I78" i="20"/>
  <c r="F78" i="20"/>
  <c r="N77" i="20"/>
  <c r="M77" i="20"/>
  <c r="K77" i="20"/>
  <c r="J77" i="20"/>
  <c r="H77" i="20"/>
  <c r="G77" i="20"/>
  <c r="G76" i="20" s="1"/>
  <c r="E77" i="20"/>
  <c r="D77" i="20"/>
  <c r="O74" i="20"/>
  <c r="L74" i="20"/>
  <c r="I74" i="20"/>
  <c r="F74" i="20"/>
  <c r="O73" i="20"/>
  <c r="L73" i="20"/>
  <c r="I73" i="20"/>
  <c r="F73" i="20"/>
  <c r="O72" i="20"/>
  <c r="L72" i="20"/>
  <c r="I72" i="20"/>
  <c r="F72" i="20"/>
  <c r="O71" i="20"/>
  <c r="L71" i="20"/>
  <c r="I71" i="20"/>
  <c r="F71" i="20"/>
  <c r="O70" i="20"/>
  <c r="L70" i="20"/>
  <c r="I70" i="20"/>
  <c r="F70" i="20"/>
  <c r="N69" i="20"/>
  <c r="N67" i="20" s="1"/>
  <c r="M69" i="20"/>
  <c r="M67" i="20" s="1"/>
  <c r="K69" i="20"/>
  <c r="K67" i="20" s="1"/>
  <c r="J69" i="20"/>
  <c r="J67" i="20" s="1"/>
  <c r="H69" i="20"/>
  <c r="H67" i="20" s="1"/>
  <c r="G69" i="20"/>
  <c r="G67" i="20" s="1"/>
  <c r="E69" i="20"/>
  <c r="E67" i="20" s="1"/>
  <c r="D69" i="20"/>
  <c r="D67" i="20" s="1"/>
  <c r="O68" i="20"/>
  <c r="L68" i="20"/>
  <c r="I68" i="20"/>
  <c r="F68" i="20"/>
  <c r="O66" i="20"/>
  <c r="L66" i="20"/>
  <c r="I66" i="20"/>
  <c r="F66" i="20"/>
  <c r="O65" i="20"/>
  <c r="L65" i="20"/>
  <c r="I65" i="20"/>
  <c r="F65" i="20"/>
  <c r="O64" i="20"/>
  <c r="L64" i="20"/>
  <c r="I64" i="20"/>
  <c r="F64" i="20"/>
  <c r="O63" i="20"/>
  <c r="L63" i="20"/>
  <c r="I63" i="20"/>
  <c r="F63" i="20"/>
  <c r="O62" i="20"/>
  <c r="L62" i="20"/>
  <c r="I62" i="20"/>
  <c r="F62" i="20"/>
  <c r="O61" i="20"/>
  <c r="L61" i="20"/>
  <c r="I61" i="20"/>
  <c r="F61" i="20"/>
  <c r="O60" i="20"/>
  <c r="L60" i="20"/>
  <c r="I60" i="20"/>
  <c r="F60" i="20"/>
  <c r="O59" i="20"/>
  <c r="L59" i="20"/>
  <c r="I59" i="20"/>
  <c r="F59" i="20"/>
  <c r="N58" i="20"/>
  <c r="M58" i="20"/>
  <c r="K58" i="20"/>
  <c r="J58" i="20"/>
  <c r="H58" i="20"/>
  <c r="G58" i="20"/>
  <c r="E58" i="20"/>
  <c r="D58" i="20"/>
  <c r="O57" i="20"/>
  <c r="L57" i="20"/>
  <c r="I57" i="20"/>
  <c r="F57" i="20"/>
  <c r="O56" i="20"/>
  <c r="L56" i="20"/>
  <c r="I56" i="20"/>
  <c r="F56" i="20"/>
  <c r="N55" i="20"/>
  <c r="M55" i="20"/>
  <c r="M54" i="20" s="1"/>
  <c r="K55" i="20"/>
  <c r="J55" i="20"/>
  <c r="H55" i="20"/>
  <c r="G55" i="20"/>
  <c r="E55" i="20"/>
  <c r="D55" i="20"/>
  <c r="O47" i="20"/>
  <c r="C47" i="20" s="1"/>
  <c r="O46" i="20"/>
  <c r="N45" i="20"/>
  <c r="M45" i="20"/>
  <c r="L44" i="20"/>
  <c r="L43" i="20" s="1"/>
  <c r="I44" i="20"/>
  <c r="I43" i="20" s="1"/>
  <c r="F44" i="20"/>
  <c r="F43" i="20" s="1"/>
  <c r="K43" i="20"/>
  <c r="J43" i="20"/>
  <c r="H43" i="20"/>
  <c r="G43" i="20"/>
  <c r="E43" i="20"/>
  <c r="D43" i="20"/>
  <c r="F42" i="20"/>
  <c r="E41" i="20"/>
  <c r="D41" i="20"/>
  <c r="L40" i="20"/>
  <c r="C40" i="20" s="1"/>
  <c r="L39" i="20"/>
  <c r="C39" i="20" s="1"/>
  <c r="L38" i="20"/>
  <c r="C38" i="20" s="1"/>
  <c r="L37" i="20"/>
  <c r="C37" i="20" s="1"/>
  <c r="K36" i="20"/>
  <c r="J36" i="20"/>
  <c r="L35" i="20"/>
  <c r="C35" i="20" s="1"/>
  <c r="L34" i="20"/>
  <c r="K33" i="20"/>
  <c r="J33" i="20"/>
  <c r="L32" i="20"/>
  <c r="L31" i="20" s="1"/>
  <c r="C31" i="20" s="1"/>
  <c r="K31" i="20"/>
  <c r="J31" i="20"/>
  <c r="L30" i="20"/>
  <c r="C30" i="20" s="1"/>
  <c r="L29" i="20"/>
  <c r="C29" i="20" s="1"/>
  <c r="L28" i="20"/>
  <c r="C28" i="20" s="1"/>
  <c r="K27" i="20"/>
  <c r="J27" i="20"/>
  <c r="F25" i="20"/>
  <c r="C25" i="20" s="1"/>
  <c r="I24" i="20"/>
  <c r="F24" i="20"/>
  <c r="O23" i="20"/>
  <c r="L23" i="20"/>
  <c r="I23" i="20"/>
  <c r="F23" i="20"/>
  <c r="O22" i="20"/>
  <c r="L22" i="20"/>
  <c r="I22" i="20"/>
  <c r="F22" i="20"/>
  <c r="N21" i="20"/>
  <c r="N275" i="20" s="1"/>
  <c r="N274" i="20" s="1"/>
  <c r="M21" i="20"/>
  <c r="M275" i="20" s="1"/>
  <c r="M274" i="20" s="1"/>
  <c r="K21" i="20"/>
  <c r="K275" i="20" s="1"/>
  <c r="J21" i="20"/>
  <c r="H21" i="20"/>
  <c r="G21" i="20"/>
  <c r="E21" i="20"/>
  <c r="D21" i="20"/>
  <c r="C136" i="20" l="1"/>
  <c r="C156" i="20"/>
  <c r="C158" i="20"/>
  <c r="C165" i="20"/>
  <c r="C169" i="20"/>
  <c r="C200" i="20"/>
  <c r="C215" i="20"/>
  <c r="C223" i="20"/>
  <c r="C279" i="20"/>
  <c r="C92" i="20"/>
  <c r="C172" i="20"/>
  <c r="C190" i="20"/>
  <c r="C283" i="20"/>
  <c r="C56" i="20"/>
  <c r="C237" i="20"/>
  <c r="C239" i="20"/>
  <c r="C262" i="20"/>
  <c r="C284" i="20"/>
  <c r="C145" i="20"/>
  <c r="C163" i="20"/>
  <c r="F269" i="20"/>
  <c r="C177" i="20"/>
  <c r="C242" i="20"/>
  <c r="C244" i="20"/>
  <c r="C248" i="20"/>
  <c r="C281" i="20"/>
  <c r="D83" i="20"/>
  <c r="E76" i="20"/>
  <c r="C98" i="20"/>
  <c r="C129" i="20"/>
  <c r="C133" i="20"/>
  <c r="C150" i="20"/>
  <c r="K120" i="20"/>
  <c r="F199" i="20"/>
  <c r="J54" i="20"/>
  <c r="J53" i="20" s="1"/>
  <c r="C119" i="20"/>
  <c r="O21" i="20"/>
  <c r="C82" i="20"/>
  <c r="C122" i="20"/>
  <c r="C192" i="20"/>
  <c r="C197" i="20"/>
  <c r="C195" i="20"/>
  <c r="C270" i="20"/>
  <c r="J252" i="20"/>
  <c r="D275" i="20"/>
  <c r="D274" i="20" s="1"/>
  <c r="K76" i="20"/>
  <c r="M161" i="20"/>
  <c r="E275" i="20"/>
  <c r="E274" i="20" s="1"/>
  <c r="C68" i="20"/>
  <c r="C60" i="20"/>
  <c r="F147" i="20"/>
  <c r="E161" i="20"/>
  <c r="E160" i="20" s="1"/>
  <c r="E252" i="20"/>
  <c r="K83" i="20"/>
  <c r="C87" i="20"/>
  <c r="C101" i="20"/>
  <c r="C110" i="20"/>
  <c r="C194" i="20"/>
  <c r="C209" i="20"/>
  <c r="I183" i="20"/>
  <c r="L219" i="20"/>
  <c r="J212" i="20"/>
  <c r="J211" i="20" s="1"/>
  <c r="M76" i="20"/>
  <c r="C127" i="20"/>
  <c r="C170" i="20"/>
  <c r="N212" i="20"/>
  <c r="O219" i="20"/>
  <c r="K212" i="20"/>
  <c r="K211" i="20" s="1"/>
  <c r="N76" i="20"/>
  <c r="F121" i="20"/>
  <c r="J174" i="20"/>
  <c r="C246" i="20"/>
  <c r="I216" i="20"/>
  <c r="D54" i="20"/>
  <c r="D53" i="20" s="1"/>
  <c r="C32" i="20"/>
  <c r="L55" i="20"/>
  <c r="C105" i="20"/>
  <c r="F108" i="20"/>
  <c r="L114" i="20"/>
  <c r="I171" i="20"/>
  <c r="H174" i="20"/>
  <c r="H187" i="20"/>
  <c r="H182" i="20" s="1"/>
  <c r="C210" i="20"/>
  <c r="C224" i="20"/>
  <c r="C235" i="20"/>
  <c r="O55" i="20"/>
  <c r="C107" i="20"/>
  <c r="I108" i="20"/>
  <c r="L131" i="20"/>
  <c r="C143" i="20"/>
  <c r="C164" i="20"/>
  <c r="C204" i="20"/>
  <c r="O257" i="20"/>
  <c r="O253" i="20" s="1"/>
  <c r="O252" i="20" s="1"/>
  <c r="C261" i="20"/>
  <c r="I138" i="20"/>
  <c r="E20" i="20"/>
  <c r="I21" i="20"/>
  <c r="C57" i="20"/>
  <c r="E120" i="20"/>
  <c r="C255" i="20"/>
  <c r="C259" i="20"/>
  <c r="E54" i="20"/>
  <c r="E53" i="20" s="1"/>
  <c r="I91" i="20"/>
  <c r="C106" i="20"/>
  <c r="C112" i="20"/>
  <c r="F114" i="20"/>
  <c r="I121" i="20"/>
  <c r="C132" i="20"/>
  <c r="L138" i="20"/>
  <c r="F171" i="20"/>
  <c r="G252" i="20"/>
  <c r="C137" i="20"/>
  <c r="G54" i="20"/>
  <c r="G53" i="20" s="1"/>
  <c r="C84" i="20"/>
  <c r="I85" i="20"/>
  <c r="D160" i="20"/>
  <c r="F162" i="20"/>
  <c r="O188" i="20"/>
  <c r="G212" i="20"/>
  <c r="G211" i="20" s="1"/>
  <c r="C226" i="20"/>
  <c r="C230" i="20"/>
  <c r="N240" i="20"/>
  <c r="L269" i="20"/>
  <c r="C65" i="20"/>
  <c r="I69" i="20"/>
  <c r="I67" i="20" s="1"/>
  <c r="O91" i="20"/>
  <c r="O126" i="20"/>
  <c r="D120" i="20"/>
  <c r="O153" i="20"/>
  <c r="O152" i="20" s="1"/>
  <c r="H212" i="20"/>
  <c r="H211" i="20" s="1"/>
  <c r="L233" i="20"/>
  <c r="L232" i="20" s="1"/>
  <c r="M252" i="20"/>
  <c r="E83" i="20"/>
  <c r="J120" i="20"/>
  <c r="F153" i="20"/>
  <c r="F152" i="20" s="1"/>
  <c r="G160" i="20"/>
  <c r="C228" i="20"/>
  <c r="O233" i="20"/>
  <c r="O232" i="20" s="1"/>
  <c r="N252" i="20"/>
  <c r="O162" i="20"/>
  <c r="K54" i="20"/>
  <c r="K53" i="20" s="1"/>
  <c r="F126" i="20"/>
  <c r="J187" i="20"/>
  <c r="J182" i="20" s="1"/>
  <c r="L241" i="20"/>
  <c r="I276" i="20"/>
  <c r="I188" i="20"/>
  <c r="C63" i="20"/>
  <c r="J275" i="20"/>
  <c r="J274" i="20" s="1"/>
  <c r="K274" i="20"/>
  <c r="C61" i="20"/>
  <c r="C96" i="20"/>
  <c r="C125" i="20"/>
  <c r="C154" i="20"/>
  <c r="C167" i="20"/>
  <c r="O171" i="20"/>
  <c r="I175" i="20"/>
  <c r="I174" i="20" s="1"/>
  <c r="K187" i="20"/>
  <c r="K182" i="20" s="1"/>
  <c r="C206" i="20"/>
  <c r="O241" i="20"/>
  <c r="C258" i="20"/>
  <c r="C264" i="20"/>
  <c r="C282" i="20"/>
  <c r="O275" i="20"/>
  <c r="C24" i="20"/>
  <c r="N54" i="20"/>
  <c r="N53" i="20" s="1"/>
  <c r="H76" i="20"/>
  <c r="C115" i="20"/>
  <c r="C146" i="20"/>
  <c r="I153" i="20"/>
  <c r="I152" i="20" s="1"/>
  <c r="C168" i="20"/>
  <c r="L175" i="20"/>
  <c r="L174" i="20" s="1"/>
  <c r="C186" i="20"/>
  <c r="O227" i="20"/>
  <c r="C247" i="20"/>
  <c r="D252" i="20"/>
  <c r="C280" i="20"/>
  <c r="L134" i="20"/>
  <c r="G83" i="20"/>
  <c r="L58" i="20"/>
  <c r="J76" i="20"/>
  <c r="C81" i="20"/>
  <c r="C94" i="20"/>
  <c r="C103" i="20"/>
  <c r="C117" i="20"/>
  <c r="C124" i="20"/>
  <c r="L126" i="20"/>
  <c r="H161" i="20"/>
  <c r="H160" i="20" s="1"/>
  <c r="O175" i="20"/>
  <c r="O174" i="20" s="1"/>
  <c r="C193" i="20"/>
  <c r="C202" i="20"/>
  <c r="O216" i="20"/>
  <c r="C220" i="20"/>
  <c r="C225" i="20"/>
  <c r="C229" i="20"/>
  <c r="L257" i="20"/>
  <c r="L253" i="20" s="1"/>
  <c r="L252" i="20" s="1"/>
  <c r="C278" i="20"/>
  <c r="C208" i="20"/>
  <c r="C72" i="20"/>
  <c r="C236" i="20"/>
  <c r="C260" i="20"/>
  <c r="C271" i="20"/>
  <c r="C59" i="20"/>
  <c r="C66" i="20"/>
  <c r="C79" i="20"/>
  <c r="F91" i="20"/>
  <c r="I99" i="20"/>
  <c r="O114" i="20"/>
  <c r="C123" i="20"/>
  <c r="O134" i="20"/>
  <c r="C148" i="20"/>
  <c r="C222" i="20"/>
  <c r="M53" i="20"/>
  <c r="N20" i="20"/>
  <c r="D20" i="20"/>
  <c r="I58" i="20"/>
  <c r="C64" i="20"/>
  <c r="C70" i="20"/>
  <c r="O85" i="20"/>
  <c r="L99" i="20"/>
  <c r="C118" i="20"/>
  <c r="O121" i="20"/>
  <c r="C189" i="20"/>
  <c r="I241" i="20"/>
  <c r="I257" i="20"/>
  <c r="I253" i="20" s="1"/>
  <c r="I252" i="20" s="1"/>
  <c r="L91" i="20"/>
  <c r="C116" i="20"/>
  <c r="M160" i="20"/>
  <c r="C213" i="20"/>
  <c r="C217" i="20"/>
  <c r="I219" i="20"/>
  <c r="I245" i="20"/>
  <c r="H83" i="20"/>
  <c r="I126" i="20"/>
  <c r="C142" i="20"/>
  <c r="E174" i="20"/>
  <c r="E187" i="20"/>
  <c r="E182" i="20" s="1"/>
  <c r="D212" i="20"/>
  <c r="D211" i="20" s="1"/>
  <c r="L245" i="20"/>
  <c r="C249" i="20"/>
  <c r="F69" i="20"/>
  <c r="F67" i="20" s="1"/>
  <c r="F85" i="20"/>
  <c r="I131" i="20"/>
  <c r="C140" i="20"/>
  <c r="O166" i="20"/>
  <c r="G174" i="20"/>
  <c r="E212" i="20"/>
  <c r="E211" i="20" s="1"/>
  <c r="F241" i="20"/>
  <c r="O245" i="20"/>
  <c r="F276" i="20"/>
  <c r="G120" i="20"/>
  <c r="O138" i="20"/>
  <c r="J161" i="20"/>
  <c r="J160" i="20" s="1"/>
  <c r="F219" i="20"/>
  <c r="K252" i="20"/>
  <c r="F257" i="20"/>
  <c r="F253" i="20" s="1"/>
  <c r="H54" i="20"/>
  <c r="H53" i="20" s="1"/>
  <c r="C73" i="20"/>
  <c r="L80" i="20"/>
  <c r="C97" i="20"/>
  <c r="C113" i="20"/>
  <c r="I77" i="20"/>
  <c r="O80" i="20"/>
  <c r="M83" i="20"/>
  <c r="C95" i="20"/>
  <c r="C111" i="20"/>
  <c r="O131" i="20"/>
  <c r="L153" i="20"/>
  <c r="L152" i="20" s="1"/>
  <c r="C159" i="20"/>
  <c r="K161" i="20"/>
  <c r="K160" i="20" s="1"/>
  <c r="M240" i="20"/>
  <c r="C263" i="20"/>
  <c r="I269" i="20"/>
  <c r="C269" i="20" s="1"/>
  <c r="L276" i="20"/>
  <c r="I80" i="20"/>
  <c r="F21" i="20"/>
  <c r="F275" i="20" s="1"/>
  <c r="L121" i="20"/>
  <c r="L120" i="20" s="1"/>
  <c r="K26" i="20"/>
  <c r="K20" i="20" s="1"/>
  <c r="C44" i="20"/>
  <c r="O58" i="20"/>
  <c r="L69" i="20"/>
  <c r="L67" i="20" s="1"/>
  <c r="C74" i="20"/>
  <c r="D76" i="20"/>
  <c r="L77" i="20"/>
  <c r="N83" i="20"/>
  <c r="C90" i="20"/>
  <c r="C93" i="20"/>
  <c r="C109" i="20"/>
  <c r="N120" i="20"/>
  <c r="F134" i="20"/>
  <c r="C151" i="20"/>
  <c r="I162" i="20"/>
  <c r="F166" i="20"/>
  <c r="F161" i="20" s="1"/>
  <c r="I166" i="20"/>
  <c r="C191" i="20"/>
  <c r="I199" i="20"/>
  <c r="C238" i="20"/>
  <c r="O276" i="20"/>
  <c r="J26" i="20"/>
  <c r="J20" i="20" s="1"/>
  <c r="I55" i="20"/>
  <c r="L27" i="20"/>
  <c r="C43" i="20"/>
  <c r="F55" i="20"/>
  <c r="O69" i="20"/>
  <c r="O67" i="20" s="1"/>
  <c r="O77" i="20"/>
  <c r="O76" i="20" s="1"/>
  <c r="C86" i="20"/>
  <c r="C88" i="20"/>
  <c r="I114" i="20"/>
  <c r="M120" i="20"/>
  <c r="C139" i="20"/>
  <c r="C144" i="20"/>
  <c r="C149" i="20"/>
  <c r="N161" i="20"/>
  <c r="N160" i="20" s="1"/>
  <c r="L162" i="20"/>
  <c r="L166" i="20"/>
  <c r="M174" i="20"/>
  <c r="K174" i="20"/>
  <c r="C198" i="20"/>
  <c r="O199" i="20"/>
  <c r="F214" i="20"/>
  <c r="C214" i="20" s="1"/>
  <c r="C256" i="20"/>
  <c r="C22" i="20"/>
  <c r="L21" i="20"/>
  <c r="C153" i="20"/>
  <c r="H275" i="20"/>
  <c r="H274" i="20" s="1"/>
  <c r="H20" i="20"/>
  <c r="O147" i="20"/>
  <c r="I266" i="20"/>
  <c r="M20" i="20"/>
  <c r="C23" i="20"/>
  <c r="C34" i="20"/>
  <c r="L33" i="20"/>
  <c r="C33" i="20" s="1"/>
  <c r="C62" i="20"/>
  <c r="C89" i="20"/>
  <c r="O99" i="20"/>
  <c r="C141" i="20"/>
  <c r="C218" i="20"/>
  <c r="C243" i="20"/>
  <c r="L85" i="20"/>
  <c r="J83" i="20"/>
  <c r="L188" i="20"/>
  <c r="C254" i="20"/>
  <c r="C78" i="20"/>
  <c r="F77" i="20"/>
  <c r="M187" i="20"/>
  <c r="M182" i="20" s="1"/>
  <c r="O108" i="20"/>
  <c r="F131" i="20"/>
  <c r="C180" i="20"/>
  <c r="F179" i="20"/>
  <c r="C184" i="20"/>
  <c r="F183" i="20"/>
  <c r="D187" i="20"/>
  <c r="D182" i="20" s="1"/>
  <c r="N187" i="20"/>
  <c r="N182" i="20" s="1"/>
  <c r="C135" i="20"/>
  <c r="L171" i="20"/>
  <c r="C207" i="20"/>
  <c r="D174" i="20"/>
  <c r="C157" i="20"/>
  <c r="L183" i="20"/>
  <c r="F188" i="20"/>
  <c r="L199" i="20"/>
  <c r="C205" i="20"/>
  <c r="C234" i="20"/>
  <c r="F233" i="20"/>
  <c r="C251" i="20"/>
  <c r="C71" i="20"/>
  <c r="I20" i="20"/>
  <c r="L36" i="20"/>
  <c r="C36" i="20" s="1"/>
  <c r="F58" i="20"/>
  <c r="C102" i="20"/>
  <c r="C130" i="20"/>
  <c r="C155" i="20"/>
  <c r="C173" i="20"/>
  <c r="N174" i="20"/>
  <c r="O183" i="20"/>
  <c r="G187" i="20"/>
  <c r="G182" i="20" s="1"/>
  <c r="C203" i="20"/>
  <c r="M212" i="20"/>
  <c r="M211" i="20" s="1"/>
  <c r="L216" i="20"/>
  <c r="I227" i="20"/>
  <c r="I233" i="20"/>
  <c r="I232" i="20" s="1"/>
  <c r="C268" i="20"/>
  <c r="L267" i="20"/>
  <c r="L266" i="20" s="1"/>
  <c r="L265" i="20" s="1"/>
  <c r="C46" i="20"/>
  <c r="O45" i="20"/>
  <c r="C104" i="20"/>
  <c r="G275" i="20"/>
  <c r="G274" i="20" s="1"/>
  <c r="G20" i="20"/>
  <c r="C42" i="20"/>
  <c r="F41" i="20"/>
  <c r="C41" i="20" s="1"/>
  <c r="C100" i="20"/>
  <c r="F99" i="20"/>
  <c r="L108" i="20"/>
  <c r="C128" i="20"/>
  <c r="C176" i="20"/>
  <c r="F175" i="20"/>
  <c r="C185" i="20"/>
  <c r="C196" i="20"/>
  <c r="C201" i="20"/>
  <c r="C221" i="20"/>
  <c r="L227" i="20"/>
  <c r="C231" i="20"/>
  <c r="F216" i="20"/>
  <c r="F227" i="20"/>
  <c r="F245" i="20"/>
  <c r="F250" i="20"/>
  <c r="C250" i="20" s="1"/>
  <c r="F138" i="20"/>
  <c r="K181" i="20" l="1"/>
  <c r="O212" i="20"/>
  <c r="E75" i="20"/>
  <c r="E52" i="20" s="1"/>
  <c r="I240" i="20"/>
  <c r="O274" i="20"/>
  <c r="N211" i="20"/>
  <c r="K75" i="20"/>
  <c r="K272" i="20" s="1"/>
  <c r="H75" i="20"/>
  <c r="H52" i="20" s="1"/>
  <c r="C147" i="20"/>
  <c r="L54" i="20"/>
  <c r="E181" i="20"/>
  <c r="L161" i="20"/>
  <c r="L160" i="20" s="1"/>
  <c r="O54" i="20"/>
  <c r="C171" i="20"/>
  <c r="C199" i="20"/>
  <c r="I161" i="20"/>
  <c r="I160" i="20" s="1"/>
  <c r="C80" i="20"/>
  <c r="O161" i="20"/>
  <c r="O160" i="20" s="1"/>
  <c r="H181" i="20"/>
  <c r="C91" i="20"/>
  <c r="I275" i="20"/>
  <c r="I274" i="20" s="1"/>
  <c r="J75" i="20"/>
  <c r="J272" i="20" s="1"/>
  <c r="I54" i="20"/>
  <c r="I53" i="20" s="1"/>
  <c r="C152" i="20"/>
  <c r="C241" i="20"/>
  <c r="C114" i="20"/>
  <c r="O240" i="20"/>
  <c r="O211" i="20" s="1"/>
  <c r="L240" i="20"/>
  <c r="O120" i="20"/>
  <c r="C108" i="20"/>
  <c r="C121" i="20"/>
  <c r="C131" i="20"/>
  <c r="D75" i="20"/>
  <c r="D52" i="20" s="1"/>
  <c r="L26" i="20"/>
  <c r="L20" i="20" s="1"/>
  <c r="L53" i="20"/>
  <c r="I76" i="20"/>
  <c r="C126" i="20"/>
  <c r="C21" i="20"/>
  <c r="N181" i="20"/>
  <c r="C267" i="20"/>
  <c r="C134" i="20"/>
  <c r="O53" i="20"/>
  <c r="G75" i="20"/>
  <c r="G52" i="20" s="1"/>
  <c r="C162" i="20"/>
  <c r="C166" i="20"/>
  <c r="C58" i="20"/>
  <c r="C216" i="20"/>
  <c r="D181" i="20"/>
  <c r="G181" i="20"/>
  <c r="O187" i="20"/>
  <c r="O182" i="20" s="1"/>
  <c r="K52" i="20"/>
  <c r="K51" i="20" s="1"/>
  <c r="I83" i="20"/>
  <c r="C67" i="20"/>
  <c r="J181" i="20"/>
  <c r="N75" i="20"/>
  <c r="N52" i="20" s="1"/>
  <c r="I187" i="20"/>
  <c r="I182" i="20" s="1"/>
  <c r="C276" i="20"/>
  <c r="C69" i="20"/>
  <c r="C27" i="20"/>
  <c r="L76" i="20"/>
  <c r="L187" i="20"/>
  <c r="L182" i="20" s="1"/>
  <c r="M181" i="20"/>
  <c r="C138" i="20"/>
  <c r="I120" i="20"/>
  <c r="C245" i="20"/>
  <c r="I212" i="20"/>
  <c r="M75" i="20"/>
  <c r="M52" i="20" s="1"/>
  <c r="C219" i="20"/>
  <c r="O83" i="20"/>
  <c r="C55" i="20"/>
  <c r="C257" i="20"/>
  <c r="F120" i="20"/>
  <c r="C120" i="20" s="1"/>
  <c r="C227" i="20"/>
  <c r="L212" i="20"/>
  <c r="C45" i="20"/>
  <c r="C77" i="20"/>
  <c r="F76" i="20"/>
  <c r="C175" i="20"/>
  <c r="F178" i="20"/>
  <c r="C178" i="20" s="1"/>
  <c r="C179" i="20"/>
  <c r="C99" i="20"/>
  <c r="C233" i="20"/>
  <c r="F232" i="20"/>
  <c r="C232" i="20" s="1"/>
  <c r="O20" i="20"/>
  <c r="L83" i="20"/>
  <c r="F20" i="20"/>
  <c r="F83" i="20"/>
  <c r="F160" i="20"/>
  <c r="E272" i="20"/>
  <c r="F240" i="20"/>
  <c r="C85" i="20"/>
  <c r="L275" i="20"/>
  <c r="L274" i="20" s="1"/>
  <c r="F187" i="20"/>
  <c r="C188" i="20"/>
  <c r="I265" i="20"/>
  <c r="C266" i="20"/>
  <c r="C253" i="20"/>
  <c r="F252" i="20"/>
  <c r="F212" i="20"/>
  <c r="C183" i="20"/>
  <c r="F274" i="20"/>
  <c r="F54" i="20"/>
  <c r="I211" i="20" l="1"/>
  <c r="H51" i="20"/>
  <c r="H273" i="20" s="1"/>
  <c r="L211" i="20"/>
  <c r="H272" i="20"/>
  <c r="E51" i="20"/>
  <c r="E50" i="20" s="1"/>
  <c r="C161" i="20"/>
  <c r="C240" i="20"/>
  <c r="G272" i="20"/>
  <c r="J52" i="20"/>
  <c r="J51" i="20" s="1"/>
  <c r="J50" i="20" s="1"/>
  <c r="I75" i="20"/>
  <c r="I52" i="20" s="1"/>
  <c r="K50" i="20"/>
  <c r="K273" i="20"/>
  <c r="C274" i="20"/>
  <c r="I181" i="20"/>
  <c r="C26" i="20"/>
  <c r="D51" i="20"/>
  <c r="D50" i="20" s="1"/>
  <c r="N51" i="20"/>
  <c r="N50" i="20" s="1"/>
  <c r="D272" i="20"/>
  <c r="L181" i="20"/>
  <c r="H50" i="20"/>
  <c r="O75" i="20"/>
  <c r="O272" i="20" s="1"/>
  <c r="C160" i="20"/>
  <c r="G51" i="20"/>
  <c r="G273" i="20" s="1"/>
  <c r="C275" i="20"/>
  <c r="M51" i="20"/>
  <c r="M50" i="20" s="1"/>
  <c r="O181" i="20"/>
  <c r="L75" i="20"/>
  <c r="L52" i="20" s="1"/>
  <c r="C187" i="20"/>
  <c r="N272" i="20"/>
  <c r="M272" i="20"/>
  <c r="C20" i="20"/>
  <c r="I272" i="20"/>
  <c r="C265" i="20"/>
  <c r="C252" i="20"/>
  <c r="F53" i="20"/>
  <c r="C54" i="20"/>
  <c r="F174" i="20"/>
  <c r="C174" i="20" s="1"/>
  <c r="F182" i="20"/>
  <c r="C83" i="20"/>
  <c r="C76" i="20"/>
  <c r="F75" i="20"/>
  <c r="C212" i="20"/>
  <c r="F211" i="20"/>
  <c r="C211" i="20" s="1"/>
  <c r="E273" i="20" l="1"/>
  <c r="I51" i="20"/>
  <c r="I273" i="20" s="1"/>
  <c r="D273" i="20"/>
  <c r="J273" i="20"/>
  <c r="G50" i="20"/>
  <c r="M273" i="20"/>
  <c r="L51" i="20"/>
  <c r="L50" i="20" s="1"/>
  <c r="N273" i="20"/>
  <c r="O52" i="20"/>
  <c r="O51" i="20" s="1"/>
  <c r="O50" i="20" s="1"/>
  <c r="L272" i="20"/>
  <c r="C75" i="20"/>
  <c r="C182" i="20"/>
  <c r="F181" i="20"/>
  <c r="C181" i="20" s="1"/>
  <c r="F272" i="20"/>
  <c r="C53" i="20"/>
  <c r="F52" i="20"/>
  <c r="I50" i="20" l="1"/>
  <c r="L273" i="20"/>
  <c r="C272" i="20"/>
  <c r="O273" i="20"/>
  <c r="C52" i="20"/>
  <c r="F51" i="20"/>
  <c r="C51" i="20" l="1"/>
  <c r="F273" i="20"/>
  <c r="C273" i="20" s="1"/>
  <c r="F50" i="20"/>
  <c r="C50" i="20" s="1"/>
  <c r="O284" i="19" l="1"/>
  <c r="L284" i="19"/>
  <c r="I284" i="19"/>
  <c r="F284" i="19"/>
  <c r="O283" i="19"/>
  <c r="L283" i="19"/>
  <c r="I283" i="19"/>
  <c r="F283" i="19"/>
  <c r="O282" i="19"/>
  <c r="L282" i="19"/>
  <c r="I282" i="19"/>
  <c r="F282" i="19"/>
  <c r="O281" i="19"/>
  <c r="L281" i="19"/>
  <c r="I281" i="19"/>
  <c r="F281" i="19"/>
  <c r="O280" i="19"/>
  <c r="L280" i="19"/>
  <c r="I280" i="19"/>
  <c r="F280" i="19"/>
  <c r="O279" i="19"/>
  <c r="L279" i="19"/>
  <c r="I279" i="19"/>
  <c r="F279" i="19"/>
  <c r="O278" i="19"/>
  <c r="L278" i="19"/>
  <c r="I278" i="19"/>
  <c r="F278" i="19"/>
  <c r="O277" i="19"/>
  <c r="L277" i="19"/>
  <c r="I277" i="19"/>
  <c r="F277" i="19"/>
  <c r="N276" i="19"/>
  <c r="M276" i="19"/>
  <c r="K276" i="19"/>
  <c r="J276" i="19"/>
  <c r="H276" i="19"/>
  <c r="G276" i="19"/>
  <c r="E276" i="19"/>
  <c r="D276" i="19"/>
  <c r="O271" i="19"/>
  <c r="L271" i="19"/>
  <c r="I271" i="19"/>
  <c r="F271" i="19"/>
  <c r="O270" i="19"/>
  <c r="L270" i="19"/>
  <c r="L269" i="19" s="1"/>
  <c r="I270" i="19"/>
  <c r="F270" i="19"/>
  <c r="N269" i="19"/>
  <c r="M269" i="19"/>
  <c r="K269" i="19"/>
  <c r="J269" i="19"/>
  <c r="H269" i="19"/>
  <c r="G269" i="19"/>
  <c r="E269" i="19"/>
  <c r="D269" i="19"/>
  <c r="O268" i="19"/>
  <c r="O267" i="19" s="1"/>
  <c r="O266" i="19" s="1"/>
  <c r="O265" i="19" s="1"/>
  <c r="L268" i="19"/>
  <c r="I268" i="19"/>
  <c r="I267" i="19" s="1"/>
  <c r="F268" i="19"/>
  <c r="F267" i="19" s="1"/>
  <c r="F266" i="19" s="1"/>
  <c r="F265" i="19" s="1"/>
  <c r="N267" i="19"/>
  <c r="N266" i="19" s="1"/>
  <c r="N265" i="19" s="1"/>
  <c r="M267" i="19"/>
  <c r="M266" i="19" s="1"/>
  <c r="M265" i="19" s="1"/>
  <c r="K267" i="19"/>
  <c r="K266" i="19" s="1"/>
  <c r="K265" i="19" s="1"/>
  <c r="J267" i="19"/>
  <c r="J266" i="19" s="1"/>
  <c r="J265" i="19" s="1"/>
  <c r="H267" i="19"/>
  <c r="H266" i="19" s="1"/>
  <c r="H265" i="19" s="1"/>
  <c r="G267" i="19"/>
  <c r="G266" i="19" s="1"/>
  <c r="G265" i="19" s="1"/>
  <c r="E267" i="19"/>
  <c r="E266" i="19" s="1"/>
  <c r="E265" i="19" s="1"/>
  <c r="D267" i="19"/>
  <c r="D266" i="19" s="1"/>
  <c r="D265" i="19" s="1"/>
  <c r="O264" i="19"/>
  <c r="O263" i="19" s="1"/>
  <c r="L264" i="19"/>
  <c r="L263" i="19" s="1"/>
  <c r="I264" i="19"/>
  <c r="I263" i="19" s="1"/>
  <c r="F264" i="19"/>
  <c r="F263" i="19" s="1"/>
  <c r="N263" i="19"/>
  <c r="M263" i="19"/>
  <c r="K263" i="19"/>
  <c r="J263" i="19"/>
  <c r="H263" i="19"/>
  <c r="G263" i="19"/>
  <c r="E263" i="19"/>
  <c r="D263" i="19"/>
  <c r="O262" i="19"/>
  <c r="L262" i="19"/>
  <c r="I262" i="19"/>
  <c r="F262" i="19"/>
  <c r="O261" i="19"/>
  <c r="L261" i="19"/>
  <c r="I261" i="19"/>
  <c r="F261" i="19"/>
  <c r="O260" i="19"/>
  <c r="L260" i="19"/>
  <c r="I260" i="19"/>
  <c r="F260" i="19"/>
  <c r="O259" i="19"/>
  <c r="L259" i="19"/>
  <c r="I259" i="19"/>
  <c r="F259" i="19"/>
  <c r="O258" i="19"/>
  <c r="L258" i="19"/>
  <c r="I258" i="19"/>
  <c r="F258" i="19"/>
  <c r="N257" i="19"/>
  <c r="N253" i="19" s="1"/>
  <c r="M257" i="19"/>
  <c r="M253" i="19" s="1"/>
  <c r="K257" i="19"/>
  <c r="K253" i="19" s="1"/>
  <c r="J257" i="19"/>
  <c r="J253" i="19" s="1"/>
  <c r="H257" i="19"/>
  <c r="H253" i="19" s="1"/>
  <c r="G257" i="19"/>
  <c r="G253" i="19" s="1"/>
  <c r="E257" i="19"/>
  <c r="E253" i="19" s="1"/>
  <c r="D257" i="19"/>
  <c r="D253" i="19" s="1"/>
  <c r="O256" i="19"/>
  <c r="L256" i="19"/>
  <c r="I256" i="19"/>
  <c r="F256" i="19"/>
  <c r="O255" i="19"/>
  <c r="L255" i="19"/>
  <c r="I255" i="19"/>
  <c r="F255" i="19"/>
  <c r="O254" i="19"/>
  <c r="L254" i="19"/>
  <c r="I254" i="19"/>
  <c r="F254" i="19"/>
  <c r="O251" i="19"/>
  <c r="L251" i="19"/>
  <c r="L250" i="19" s="1"/>
  <c r="I251" i="19"/>
  <c r="I250" i="19" s="1"/>
  <c r="F251" i="19"/>
  <c r="F250" i="19" s="1"/>
  <c r="N250" i="19"/>
  <c r="M250" i="19"/>
  <c r="K250" i="19"/>
  <c r="J250" i="19"/>
  <c r="H250" i="19"/>
  <c r="G250" i="19"/>
  <c r="E250" i="19"/>
  <c r="D250" i="19"/>
  <c r="O249" i="19"/>
  <c r="L249" i="19"/>
  <c r="I249" i="19"/>
  <c r="F249" i="19"/>
  <c r="O248" i="19"/>
  <c r="L248" i="19"/>
  <c r="I248" i="19"/>
  <c r="F248" i="19"/>
  <c r="O247" i="19"/>
  <c r="L247" i="19"/>
  <c r="I247" i="19"/>
  <c r="F247" i="19"/>
  <c r="O246" i="19"/>
  <c r="L246" i="19"/>
  <c r="I246" i="19"/>
  <c r="F246" i="19"/>
  <c r="N245" i="19"/>
  <c r="M245" i="19"/>
  <c r="K245" i="19"/>
  <c r="J245" i="19"/>
  <c r="H245" i="19"/>
  <c r="G245" i="19"/>
  <c r="E245" i="19"/>
  <c r="D245" i="19"/>
  <c r="O244" i="19"/>
  <c r="L244" i="19"/>
  <c r="I244" i="19"/>
  <c r="F244" i="19"/>
  <c r="O243" i="19"/>
  <c r="L243" i="19"/>
  <c r="I243" i="19"/>
  <c r="F243" i="19"/>
  <c r="O242" i="19"/>
  <c r="L242" i="19"/>
  <c r="I242" i="19"/>
  <c r="F242" i="19"/>
  <c r="N241" i="19"/>
  <c r="N240" i="19" s="1"/>
  <c r="M241" i="19"/>
  <c r="M240" i="19" s="1"/>
  <c r="K241" i="19"/>
  <c r="J241" i="19"/>
  <c r="J240" i="19" s="1"/>
  <c r="H241" i="19"/>
  <c r="G241" i="19"/>
  <c r="E241" i="19"/>
  <c r="D241" i="19"/>
  <c r="D240" i="19" s="1"/>
  <c r="O239" i="19"/>
  <c r="L239" i="19"/>
  <c r="I239" i="19"/>
  <c r="F239" i="19"/>
  <c r="O238" i="19"/>
  <c r="L238" i="19"/>
  <c r="I238" i="19"/>
  <c r="F238" i="19"/>
  <c r="O237" i="19"/>
  <c r="L237" i="19"/>
  <c r="I237" i="19"/>
  <c r="F237" i="19"/>
  <c r="O236" i="19"/>
  <c r="L236" i="19"/>
  <c r="I236" i="19"/>
  <c r="F236" i="19"/>
  <c r="O235" i="19"/>
  <c r="L235" i="19"/>
  <c r="I235" i="19"/>
  <c r="F235" i="19"/>
  <c r="O234" i="19"/>
  <c r="L234" i="19"/>
  <c r="I234" i="19"/>
  <c r="F234" i="19"/>
  <c r="N233" i="19"/>
  <c r="N232" i="19" s="1"/>
  <c r="M233" i="19"/>
  <c r="M232" i="19" s="1"/>
  <c r="K233" i="19"/>
  <c r="K232" i="19" s="1"/>
  <c r="J233" i="19"/>
  <c r="J232" i="19" s="1"/>
  <c r="H233" i="19"/>
  <c r="H232" i="19" s="1"/>
  <c r="G233" i="19"/>
  <c r="G232" i="19" s="1"/>
  <c r="E233" i="19"/>
  <c r="E232" i="19" s="1"/>
  <c r="D233" i="19"/>
  <c r="D232" i="19" s="1"/>
  <c r="O231" i="19"/>
  <c r="L231" i="19"/>
  <c r="I231" i="19"/>
  <c r="F231" i="19"/>
  <c r="O230" i="19"/>
  <c r="L230" i="19"/>
  <c r="I230" i="19"/>
  <c r="F230" i="19"/>
  <c r="O229" i="19"/>
  <c r="L229" i="19"/>
  <c r="I229" i="19"/>
  <c r="F229" i="19"/>
  <c r="O228" i="19"/>
  <c r="L228" i="19"/>
  <c r="I228" i="19"/>
  <c r="F228" i="19"/>
  <c r="N227" i="19"/>
  <c r="M227" i="19"/>
  <c r="K227" i="19"/>
  <c r="J227" i="19"/>
  <c r="H227" i="19"/>
  <c r="G227" i="19"/>
  <c r="E227" i="19"/>
  <c r="D227" i="19"/>
  <c r="O226" i="19"/>
  <c r="L226" i="19"/>
  <c r="I226" i="19"/>
  <c r="F226" i="19"/>
  <c r="O225" i="19"/>
  <c r="L225" i="19"/>
  <c r="I225" i="19"/>
  <c r="F225" i="19"/>
  <c r="O224" i="19"/>
  <c r="L224" i="19"/>
  <c r="I224" i="19"/>
  <c r="F224" i="19"/>
  <c r="O223" i="19"/>
  <c r="L223" i="19"/>
  <c r="I223" i="19"/>
  <c r="F223" i="19"/>
  <c r="O222" i="19"/>
  <c r="L222" i="19"/>
  <c r="I222" i="19"/>
  <c r="F222" i="19"/>
  <c r="O221" i="19"/>
  <c r="L221" i="19"/>
  <c r="I221" i="19"/>
  <c r="F221" i="19"/>
  <c r="O220" i="19"/>
  <c r="L220" i="19"/>
  <c r="I220" i="19"/>
  <c r="F220" i="19"/>
  <c r="N219" i="19"/>
  <c r="M219" i="19"/>
  <c r="K219" i="19"/>
  <c r="J219" i="19"/>
  <c r="H219" i="19"/>
  <c r="G219" i="19"/>
  <c r="E219" i="19"/>
  <c r="D219" i="19"/>
  <c r="O218" i="19"/>
  <c r="L218" i="19"/>
  <c r="I218" i="19"/>
  <c r="F218" i="19"/>
  <c r="O217" i="19"/>
  <c r="L217" i="19"/>
  <c r="I217" i="19"/>
  <c r="F217" i="19"/>
  <c r="N216" i="19"/>
  <c r="M216" i="19"/>
  <c r="K216" i="19"/>
  <c r="J216" i="19"/>
  <c r="H216" i="19"/>
  <c r="G216" i="19"/>
  <c r="E216" i="19"/>
  <c r="D216" i="19"/>
  <c r="O215" i="19"/>
  <c r="O214" i="19" s="1"/>
  <c r="L215" i="19"/>
  <c r="L214" i="19" s="1"/>
  <c r="I215" i="19"/>
  <c r="I214" i="19" s="1"/>
  <c r="F215" i="19"/>
  <c r="F214" i="19" s="1"/>
  <c r="N214" i="19"/>
  <c r="M214" i="19"/>
  <c r="K214" i="19"/>
  <c r="J214" i="19"/>
  <c r="H214" i="19"/>
  <c r="G214" i="19"/>
  <c r="E214" i="19"/>
  <c r="D214" i="19"/>
  <c r="O213" i="19"/>
  <c r="L213" i="19"/>
  <c r="I213" i="19"/>
  <c r="F213" i="19"/>
  <c r="O210" i="19"/>
  <c r="L210" i="19"/>
  <c r="I210" i="19"/>
  <c r="F210" i="19"/>
  <c r="O209" i="19"/>
  <c r="O208" i="19" s="1"/>
  <c r="L209" i="19"/>
  <c r="L208" i="19" s="1"/>
  <c r="I209" i="19"/>
  <c r="I208" i="19" s="1"/>
  <c r="F209" i="19"/>
  <c r="N208" i="19"/>
  <c r="M208" i="19"/>
  <c r="K208" i="19"/>
  <c r="J208" i="19"/>
  <c r="H208" i="19"/>
  <c r="G208" i="19"/>
  <c r="E208" i="19"/>
  <c r="D208" i="19"/>
  <c r="O207" i="19"/>
  <c r="L207" i="19"/>
  <c r="I207" i="19"/>
  <c r="F207" i="19"/>
  <c r="O206" i="19"/>
  <c r="L206" i="19"/>
  <c r="I206" i="19"/>
  <c r="F206" i="19"/>
  <c r="O205" i="19"/>
  <c r="L205" i="19"/>
  <c r="I205" i="19"/>
  <c r="F205" i="19"/>
  <c r="O204" i="19"/>
  <c r="L204" i="19"/>
  <c r="I204" i="19"/>
  <c r="F204" i="19"/>
  <c r="O203" i="19"/>
  <c r="L203" i="19"/>
  <c r="I203" i="19"/>
  <c r="F203" i="19"/>
  <c r="O202" i="19"/>
  <c r="L202" i="19"/>
  <c r="I202" i="19"/>
  <c r="F202" i="19"/>
  <c r="O201" i="19"/>
  <c r="L201" i="19"/>
  <c r="I201" i="19"/>
  <c r="F201" i="19"/>
  <c r="O200" i="19"/>
  <c r="L200" i="19"/>
  <c r="I200" i="19"/>
  <c r="F200" i="19"/>
  <c r="N199" i="19"/>
  <c r="M199" i="19"/>
  <c r="K199" i="19"/>
  <c r="J199" i="19"/>
  <c r="H199" i="19"/>
  <c r="G199" i="19"/>
  <c r="E199" i="19"/>
  <c r="D199" i="19"/>
  <c r="O198" i="19"/>
  <c r="L198" i="19"/>
  <c r="I198" i="19"/>
  <c r="F198" i="19"/>
  <c r="O197" i="19"/>
  <c r="L197" i="19"/>
  <c r="I197" i="19"/>
  <c r="F197" i="19"/>
  <c r="O196" i="19"/>
  <c r="L196" i="19"/>
  <c r="I196" i="19"/>
  <c r="F196" i="19"/>
  <c r="O195" i="19"/>
  <c r="L195" i="19"/>
  <c r="I195" i="19"/>
  <c r="F195" i="19"/>
  <c r="O194" i="19"/>
  <c r="L194" i="19"/>
  <c r="I194" i="19"/>
  <c r="F194" i="19"/>
  <c r="O193" i="19"/>
  <c r="L193" i="19"/>
  <c r="I193" i="19"/>
  <c r="F193" i="19"/>
  <c r="O192" i="19"/>
  <c r="L192" i="19"/>
  <c r="I192" i="19"/>
  <c r="F192" i="19"/>
  <c r="O191" i="19"/>
  <c r="L191" i="19"/>
  <c r="I191" i="19"/>
  <c r="F191" i="19"/>
  <c r="O190" i="19"/>
  <c r="L190" i="19"/>
  <c r="I190" i="19"/>
  <c r="F190" i="19"/>
  <c r="O189" i="19"/>
  <c r="L189" i="19"/>
  <c r="I189" i="19"/>
  <c r="F189" i="19"/>
  <c r="N188" i="19"/>
  <c r="M188" i="19"/>
  <c r="K188" i="19"/>
  <c r="J188" i="19"/>
  <c r="H188" i="19"/>
  <c r="G188" i="19"/>
  <c r="E188" i="19"/>
  <c r="D188" i="19"/>
  <c r="O186" i="19"/>
  <c r="L186" i="19"/>
  <c r="I186" i="19"/>
  <c r="F186" i="19"/>
  <c r="O185" i="19"/>
  <c r="L185" i="19"/>
  <c r="I185" i="19"/>
  <c r="F185" i="19"/>
  <c r="O184" i="19"/>
  <c r="L184" i="19"/>
  <c r="I184" i="19"/>
  <c r="F184" i="19"/>
  <c r="N183" i="19"/>
  <c r="M183" i="19"/>
  <c r="K183" i="19"/>
  <c r="J183" i="19"/>
  <c r="H183" i="19"/>
  <c r="G183" i="19"/>
  <c r="E183" i="19"/>
  <c r="D183" i="19"/>
  <c r="O180" i="19"/>
  <c r="O179" i="19" s="1"/>
  <c r="O178" i="19" s="1"/>
  <c r="L180" i="19"/>
  <c r="L179" i="19" s="1"/>
  <c r="L178" i="19" s="1"/>
  <c r="I180" i="19"/>
  <c r="I179" i="19" s="1"/>
  <c r="I178" i="19" s="1"/>
  <c r="F180" i="19"/>
  <c r="N179" i="19"/>
  <c r="N178" i="19" s="1"/>
  <c r="M179" i="19"/>
  <c r="M178" i="19" s="1"/>
  <c r="K179" i="19"/>
  <c r="K178" i="19" s="1"/>
  <c r="J179" i="19"/>
  <c r="J178" i="19" s="1"/>
  <c r="H179" i="19"/>
  <c r="H178" i="19" s="1"/>
  <c r="G179" i="19"/>
  <c r="G178" i="19" s="1"/>
  <c r="E179" i="19"/>
  <c r="E178" i="19" s="1"/>
  <c r="D179" i="19"/>
  <c r="D178" i="19" s="1"/>
  <c r="O177" i="19"/>
  <c r="L177" i="19"/>
  <c r="I177" i="19"/>
  <c r="F177" i="19"/>
  <c r="O176" i="19"/>
  <c r="L176" i="19"/>
  <c r="I176" i="19"/>
  <c r="I175" i="19" s="1"/>
  <c r="F176" i="19"/>
  <c r="F175" i="19" s="1"/>
  <c r="N175" i="19"/>
  <c r="M175" i="19"/>
  <c r="K175" i="19"/>
  <c r="J175" i="19"/>
  <c r="H175" i="19"/>
  <c r="G175" i="19"/>
  <c r="E175" i="19"/>
  <c r="D175" i="19"/>
  <c r="O173" i="19"/>
  <c r="L173" i="19"/>
  <c r="I173" i="19"/>
  <c r="F173" i="19"/>
  <c r="O172" i="19"/>
  <c r="L172" i="19"/>
  <c r="I172" i="19"/>
  <c r="F172" i="19"/>
  <c r="N171" i="19"/>
  <c r="M171" i="19"/>
  <c r="K171" i="19"/>
  <c r="J171" i="19"/>
  <c r="H171" i="19"/>
  <c r="G171" i="19"/>
  <c r="E171" i="19"/>
  <c r="D171" i="19"/>
  <c r="O170" i="19"/>
  <c r="L170" i="19"/>
  <c r="I170" i="19"/>
  <c r="F170" i="19"/>
  <c r="O169" i="19"/>
  <c r="L169" i="19"/>
  <c r="I169" i="19"/>
  <c r="F169" i="19"/>
  <c r="O168" i="19"/>
  <c r="L168" i="19"/>
  <c r="I168" i="19"/>
  <c r="F168" i="19"/>
  <c r="O167" i="19"/>
  <c r="L167" i="19"/>
  <c r="I167" i="19"/>
  <c r="F167" i="19"/>
  <c r="N166" i="19"/>
  <c r="M166" i="19"/>
  <c r="K166" i="19"/>
  <c r="J166" i="19"/>
  <c r="H166" i="19"/>
  <c r="G166" i="19"/>
  <c r="E166" i="19"/>
  <c r="D166" i="19"/>
  <c r="O165" i="19"/>
  <c r="L165" i="19"/>
  <c r="I165" i="19"/>
  <c r="F165" i="19"/>
  <c r="O164" i="19"/>
  <c r="L164" i="19"/>
  <c r="I164" i="19"/>
  <c r="F164" i="19"/>
  <c r="O163" i="19"/>
  <c r="L163" i="19"/>
  <c r="I163" i="19"/>
  <c r="F163" i="19"/>
  <c r="N162" i="19"/>
  <c r="M162" i="19"/>
  <c r="K162" i="19"/>
  <c r="J162" i="19"/>
  <c r="J161" i="19" s="1"/>
  <c r="H162" i="19"/>
  <c r="G162" i="19"/>
  <c r="G161" i="19" s="1"/>
  <c r="E162" i="19"/>
  <c r="D162" i="19"/>
  <c r="O159" i="19"/>
  <c r="L159" i="19"/>
  <c r="I159" i="19"/>
  <c r="F159" i="19"/>
  <c r="O158" i="19"/>
  <c r="L158" i="19"/>
  <c r="I158" i="19"/>
  <c r="F158" i="19"/>
  <c r="O157" i="19"/>
  <c r="L157" i="19"/>
  <c r="I157" i="19"/>
  <c r="F157" i="19"/>
  <c r="O156" i="19"/>
  <c r="L156" i="19"/>
  <c r="I156" i="19"/>
  <c r="F156" i="19"/>
  <c r="O155" i="19"/>
  <c r="L155" i="19"/>
  <c r="I155" i="19"/>
  <c r="F155" i="19"/>
  <c r="O154" i="19"/>
  <c r="J154" i="19"/>
  <c r="J153" i="19" s="1"/>
  <c r="J152" i="19" s="1"/>
  <c r="I154" i="19"/>
  <c r="F154" i="19"/>
  <c r="N153" i="19"/>
  <c r="N152" i="19" s="1"/>
  <c r="M153" i="19"/>
  <c r="M152" i="19" s="1"/>
  <c r="K153" i="19"/>
  <c r="K152" i="19" s="1"/>
  <c r="H153" i="19"/>
  <c r="H152" i="19" s="1"/>
  <c r="G153" i="19"/>
  <c r="G152" i="19" s="1"/>
  <c r="E153" i="19"/>
  <c r="E152" i="19" s="1"/>
  <c r="D153" i="19"/>
  <c r="D152" i="19" s="1"/>
  <c r="O151" i="19"/>
  <c r="L151" i="19"/>
  <c r="I151" i="19"/>
  <c r="F151" i="19"/>
  <c r="O150" i="19"/>
  <c r="L150" i="19"/>
  <c r="I150" i="19"/>
  <c r="F150" i="19"/>
  <c r="O149" i="19"/>
  <c r="L149" i="19"/>
  <c r="I149" i="19"/>
  <c r="F149" i="19"/>
  <c r="O148" i="19"/>
  <c r="L148" i="19"/>
  <c r="I148" i="19"/>
  <c r="F148" i="19"/>
  <c r="N147" i="19"/>
  <c r="M147" i="19"/>
  <c r="K147" i="19"/>
  <c r="J147" i="19"/>
  <c r="H147" i="19"/>
  <c r="G147" i="19"/>
  <c r="E147" i="19"/>
  <c r="D147" i="19"/>
  <c r="O146" i="19"/>
  <c r="L146" i="19"/>
  <c r="I146" i="19"/>
  <c r="F146" i="19"/>
  <c r="O145" i="19"/>
  <c r="L145" i="19"/>
  <c r="I145" i="19"/>
  <c r="F145" i="19"/>
  <c r="O144" i="19"/>
  <c r="L144" i="19"/>
  <c r="I144" i="19"/>
  <c r="F144" i="19"/>
  <c r="O143" i="19"/>
  <c r="L143" i="19"/>
  <c r="I143" i="19"/>
  <c r="F143" i="19"/>
  <c r="O142" i="19"/>
  <c r="L142" i="19"/>
  <c r="I142" i="19"/>
  <c r="F142" i="19"/>
  <c r="O141" i="19"/>
  <c r="L141" i="19"/>
  <c r="I141" i="19"/>
  <c r="F141" i="19"/>
  <c r="O140" i="19"/>
  <c r="L140" i="19"/>
  <c r="I140" i="19"/>
  <c r="F140" i="19"/>
  <c r="O139" i="19"/>
  <c r="L139" i="19"/>
  <c r="I139" i="19"/>
  <c r="F139" i="19"/>
  <c r="N138" i="19"/>
  <c r="M138" i="19"/>
  <c r="K138" i="19"/>
  <c r="J138" i="19"/>
  <c r="H138" i="19"/>
  <c r="G138" i="19"/>
  <c r="E138" i="19"/>
  <c r="D138" i="19"/>
  <c r="O137" i="19"/>
  <c r="L137" i="19"/>
  <c r="I137" i="19"/>
  <c r="F137" i="19"/>
  <c r="O136" i="19"/>
  <c r="J136" i="19"/>
  <c r="L136" i="19" s="1"/>
  <c r="I136" i="19"/>
  <c r="D136" i="19"/>
  <c r="F136" i="19" s="1"/>
  <c r="O135" i="19"/>
  <c r="J135" i="19"/>
  <c r="J134" i="19" s="1"/>
  <c r="I135" i="19"/>
  <c r="F135" i="19"/>
  <c r="N134" i="19"/>
  <c r="M134" i="19"/>
  <c r="K134" i="19"/>
  <c r="H134" i="19"/>
  <c r="G134" i="19"/>
  <c r="E134" i="19"/>
  <c r="D134" i="19"/>
  <c r="O133" i="19"/>
  <c r="L133" i="19"/>
  <c r="I133" i="19"/>
  <c r="F133" i="19"/>
  <c r="O132" i="19"/>
  <c r="L132" i="19"/>
  <c r="I132" i="19"/>
  <c r="F132" i="19"/>
  <c r="N131" i="19"/>
  <c r="M131" i="19"/>
  <c r="K131" i="19"/>
  <c r="J131" i="19"/>
  <c r="H131" i="19"/>
  <c r="G131" i="19"/>
  <c r="E131" i="19"/>
  <c r="D131" i="19"/>
  <c r="O130" i="19"/>
  <c r="L130" i="19"/>
  <c r="I130" i="19"/>
  <c r="F130" i="19"/>
  <c r="O129" i="19"/>
  <c r="L129" i="19"/>
  <c r="I129" i="19"/>
  <c r="F129" i="19"/>
  <c r="O128" i="19"/>
  <c r="L128" i="19"/>
  <c r="I128" i="19"/>
  <c r="D128" i="19"/>
  <c r="D126" i="19" s="1"/>
  <c r="O127" i="19"/>
  <c r="L127" i="19"/>
  <c r="I127" i="19"/>
  <c r="F127" i="19"/>
  <c r="N126" i="19"/>
  <c r="M126" i="19"/>
  <c r="K126" i="19"/>
  <c r="J126" i="19"/>
  <c r="H126" i="19"/>
  <c r="G126" i="19"/>
  <c r="E126" i="19"/>
  <c r="O125" i="19"/>
  <c r="L125" i="19"/>
  <c r="I125" i="19"/>
  <c r="F125" i="19"/>
  <c r="O124" i="19"/>
  <c r="L124" i="19"/>
  <c r="I124" i="19"/>
  <c r="F124" i="19"/>
  <c r="O123" i="19"/>
  <c r="L123" i="19"/>
  <c r="I123" i="19"/>
  <c r="F123" i="19"/>
  <c r="O122" i="19"/>
  <c r="L122" i="19"/>
  <c r="I122" i="19"/>
  <c r="D122" i="19"/>
  <c r="F122" i="19" s="1"/>
  <c r="N121" i="19"/>
  <c r="M121" i="19"/>
  <c r="K121" i="19"/>
  <c r="J121" i="19"/>
  <c r="H121" i="19"/>
  <c r="G121" i="19"/>
  <c r="E121" i="19"/>
  <c r="O119" i="19"/>
  <c r="L119" i="19"/>
  <c r="I119" i="19"/>
  <c r="F119" i="19"/>
  <c r="O118" i="19"/>
  <c r="L118" i="19"/>
  <c r="I118" i="19"/>
  <c r="F118" i="19"/>
  <c r="O117" i="19"/>
  <c r="L117" i="19"/>
  <c r="I117" i="19"/>
  <c r="F117" i="19"/>
  <c r="O116" i="19"/>
  <c r="L116" i="19"/>
  <c r="I116" i="19"/>
  <c r="F116" i="19"/>
  <c r="O115" i="19"/>
  <c r="L115" i="19"/>
  <c r="I115" i="19"/>
  <c r="F115" i="19"/>
  <c r="N114" i="19"/>
  <c r="M114" i="19"/>
  <c r="K114" i="19"/>
  <c r="J114" i="19"/>
  <c r="H114" i="19"/>
  <c r="G114" i="19"/>
  <c r="E114" i="19"/>
  <c r="D114" i="19"/>
  <c r="O113" i="19"/>
  <c r="L113" i="19"/>
  <c r="I113" i="19"/>
  <c r="F113" i="19"/>
  <c r="O112" i="19"/>
  <c r="L112" i="19"/>
  <c r="I112" i="19"/>
  <c r="F112" i="19"/>
  <c r="O111" i="19"/>
  <c r="L111" i="19"/>
  <c r="I111" i="19"/>
  <c r="F111" i="19"/>
  <c r="O110" i="19"/>
  <c r="L110" i="19"/>
  <c r="I110" i="19"/>
  <c r="F110" i="19"/>
  <c r="O109" i="19"/>
  <c r="L109" i="19"/>
  <c r="I109" i="19"/>
  <c r="F109" i="19"/>
  <c r="N108" i="19"/>
  <c r="M108" i="19"/>
  <c r="K108" i="19"/>
  <c r="J108" i="19"/>
  <c r="H108" i="19"/>
  <c r="G108" i="19"/>
  <c r="E108" i="19"/>
  <c r="D108" i="19"/>
  <c r="O107" i="19"/>
  <c r="L107" i="19"/>
  <c r="I107" i="19"/>
  <c r="F107" i="19"/>
  <c r="O106" i="19"/>
  <c r="L106" i="19"/>
  <c r="I106" i="19"/>
  <c r="F106" i="19"/>
  <c r="O105" i="19"/>
  <c r="L105" i="19"/>
  <c r="I105" i="19"/>
  <c r="F105" i="19"/>
  <c r="O104" i="19"/>
  <c r="L104" i="19"/>
  <c r="I104" i="19"/>
  <c r="F104" i="19"/>
  <c r="O103" i="19"/>
  <c r="L103" i="19"/>
  <c r="I103" i="19"/>
  <c r="F103" i="19"/>
  <c r="O102" i="19"/>
  <c r="L102" i="19"/>
  <c r="I102" i="19"/>
  <c r="F102" i="19"/>
  <c r="O101" i="19"/>
  <c r="L101" i="19"/>
  <c r="I101" i="19"/>
  <c r="F101" i="19"/>
  <c r="O100" i="19"/>
  <c r="L100" i="19"/>
  <c r="I100" i="19"/>
  <c r="F100" i="19"/>
  <c r="N99" i="19"/>
  <c r="M99" i="19"/>
  <c r="K99" i="19"/>
  <c r="J99" i="19"/>
  <c r="H99" i="19"/>
  <c r="G99" i="19"/>
  <c r="E99" i="19"/>
  <c r="D99" i="19"/>
  <c r="O98" i="19"/>
  <c r="L98" i="19"/>
  <c r="I98" i="19"/>
  <c r="F98" i="19"/>
  <c r="O97" i="19"/>
  <c r="L97" i="19"/>
  <c r="I97" i="19"/>
  <c r="F97" i="19"/>
  <c r="O96" i="19"/>
  <c r="L96" i="19"/>
  <c r="I96" i="19"/>
  <c r="F96" i="19"/>
  <c r="O95" i="19"/>
  <c r="L95" i="19"/>
  <c r="I95" i="19"/>
  <c r="F95" i="19"/>
  <c r="O94" i="19"/>
  <c r="L94" i="19"/>
  <c r="I94" i="19"/>
  <c r="F94" i="19"/>
  <c r="O93" i="19"/>
  <c r="L93" i="19"/>
  <c r="I93" i="19"/>
  <c r="F93" i="19"/>
  <c r="O92" i="19"/>
  <c r="L92" i="19"/>
  <c r="I92" i="19"/>
  <c r="F92" i="19"/>
  <c r="N91" i="19"/>
  <c r="M91" i="19"/>
  <c r="K91" i="19"/>
  <c r="J91" i="19"/>
  <c r="H91" i="19"/>
  <c r="G91" i="19"/>
  <c r="E91" i="19"/>
  <c r="D91" i="19"/>
  <c r="O90" i="19"/>
  <c r="L90" i="19"/>
  <c r="I90" i="19"/>
  <c r="F90" i="19"/>
  <c r="O89" i="19"/>
  <c r="L89" i="19"/>
  <c r="I89" i="19"/>
  <c r="F89" i="19"/>
  <c r="O88" i="19"/>
  <c r="L88" i="19"/>
  <c r="I88" i="19"/>
  <c r="F88" i="19"/>
  <c r="O87" i="19"/>
  <c r="L87" i="19"/>
  <c r="I87" i="19"/>
  <c r="F87" i="19"/>
  <c r="O86" i="19"/>
  <c r="L86" i="19"/>
  <c r="I86" i="19"/>
  <c r="I85" i="19" s="1"/>
  <c r="F86" i="19"/>
  <c r="N85" i="19"/>
  <c r="M85" i="19"/>
  <c r="K85" i="19"/>
  <c r="J85" i="19"/>
  <c r="H85" i="19"/>
  <c r="G85" i="19"/>
  <c r="E85" i="19"/>
  <c r="D85" i="19"/>
  <c r="O84" i="19"/>
  <c r="L84" i="19"/>
  <c r="I84" i="19"/>
  <c r="F84" i="19"/>
  <c r="O82" i="19"/>
  <c r="L82" i="19"/>
  <c r="I82" i="19"/>
  <c r="F82" i="19"/>
  <c r="O81" i="19"/>
  <c r="L81" i="19"/>
  <c r="I81" i="19"/>
  <c r="F81" i="19"/>
  <c r="F80" i="19" s="1"/>
  <c r="N80" i="19"/>
  <c r="M80" i="19"/>
  <c r="K80" i="19"/>
  <c r="J80" i="19"/>
  <c r="H80" i="19"/>
  <c r="G80" i="19"/>
  <c r="E80" i="19"/>
  <c r="D80" i="19"/>
  <c r="O79" i="19"/>
  <c r="L79" i="19"/>
  <c r="I79" i="19"/>
  <c r="F79" i="19"/>
  <c r="O78" i="19"/>
  <c r="L78" i="19"/>
  <c r="I78" i="19"/>
  <c r="I77" i="19" s="1"/>
  <c r="F78" i="19"/>
  <c r="N77" i="19"/>
  <c r="M77" i="19"/>
  <c r="M76" i="19" s="1"/>
  <c r="K77" i="19"/>
  <c r="K76" i="19" s="1"/>
  <c r="J77" i="19"/>
  <c r="J76" i="19" s="1"/>
  <c r="H77" i="19"/>
  <c r="G77" i="19"/>
  <c r="E77" i="19"/>
  <c r="D77" i="19"/>
  <c r="O74" i="19"/>
  <c r="L74" i="19"/>
  <c r="I74" i="19"/>
  <c r="F74" i="19"/>
  <c r="O73" i="19"/>
  <c r="L73" i="19"/>
  <c r="I73" i="19"/>
  <c r="F73" i="19"/>
  <c r="O72" i="19"/>
  <c r="L72" i="19"/>
  <c r="I72" i="19"/>
  <c r="F72" i="19"/>
  <c r="O71" i="19"/>
  <c r="L71" i="19"/>
  <c r="I71" i="19"/>
  <c r="F71" i="19"/>
  <c r="O70" i="19"/>
  <c r="L70" i="19"/>
  <c r="I70" i="19"/>
  <c r="F70" i="19"/>
  <c r="N69" i="19"/>
  <c r="N67" i="19" s="1"/>
  <c r="M69" i="19"/>
  <c r="M67" i="19" s="1"/>
  <c r="K69" i="19"/>
  <c r="K67" i="19" s="1"/>
  <c r="J69" i="19"/>
  <c r="J67" i="19" s="1"/>
  <c r="H69" i="19"/>
  <c r="H67" i="19" s="1"/>
  <c r="G69" i="19"/>
  <c r="G67" i="19" s="1"/>
  <c r="E69" i="19"/>
  <c r="E67" i="19" s="1"/>
  <c r="D69" i="19"/>
  <c r="D67" i="19" s="1"/>
  <c r="O68" i="19"/>
  <c r="L68" i="19"/>
  <c r="I68" i="19"/>
  <c r="F68" i="19"/>
  <c r="O66" i="19"/>
  <c r="L66" i="19"/>
  <c r="I66" i="19"/>
  <c r="F66" i="19"/>
  <c r="O65" i="19"/>
  <c r="L65" i="19"/>
  <c r="I65" i="19"/>
  <c r="F65" i="19"/>
  <c r="O64" i="19"/>
  <c r="L64" i="19"/>
  <c r="I64" i="19"/>
  <c r="F64" i="19"/>
  <c r="O63" i="19"/>
  <c r="L63" i="19"/>
  <c r="I63" i="19"/>
  <c r="F63" i="19"/>
  <c r="O62" i="19"/>
  <c r="L62" i="19"/>
  <c r="I62" i="19"/>
  <c r="F62" i="19"/>
  <c r="O61" i="19"/>
  <c r="L61" i="19"/>
  <c r="I61" i="19"/>
  <c r="F61" i="19"/>
  <c r="O60" i="19"/>
  <c r="L60" i="19"/>
  <c r="I60" i="19"/>
  <c r="F60" i="19"/>
  <c r="O59" i="19"/>
  <c r="L59" i="19"/>
  <c r="I59" i="19"/>
  <c r="F59" i="19"/>
  <c r="N58" i="19"/>
  <c r="M58" i="19"/>
  <c r="K58" i="19"/>
  <c r="J58" i="19"/>
  <c r="H58" i="19"/>
  <c r="G58" i="19"/>
  <c r="E58" i="19"/>
  <c r="D58" i="19"/>
  <c r="O57" i="19"/>
  <c r="L57" i="19"/>
  <c r="I57" i="19"/>
  <c r="F57" i="19"/>
  <c r="O56" i="19"/>
  <c r="L56" i="19"/>
  <c r="I56" i="19"/>
  <c r="F56" i="19"/>
  <c r="F55" i="19" s="1"/>
  <c r="N55" i="19"/>
  <c r="M55" i="19"/>
  <c r="K55" i="19"/>
  <c r="J55" i="19"/>
  <c r="J54" i="19" s="1"/>
  <c r="H55" i="19"/>
  <c r="H54" i="19" s="1"/>
  <c r="G55" i="19"/>
  <c r="E55" i="19"/>
  <c r="D55" i="19"/>
  <c r="O47" i="19"/>
  <c r="C47" i="19" s="1"/>
  <c r="O46" i="19"/>
  <c r="C46" i="19" s="1"/>
  <c r="N45" i="19"/>
  <c r="M45" i="19"/>
  <c r="L44" i="19"/>
  <c r="L43" i="19" s="1"/>
  <c r="I44" i="19"/>
  <c r="I43" i="19" s="1"/>
  <c r="F44" i="19"/>
  <c r="F43" i="19" s="1"/>
  <c r="K43" i="19"/>
  <c r="J43" i="19"/>
  <c r="H43" i="19"/>
  <c r="G43" i="19"/>
  <c r="E43" i="19"/>
  <c r="D43" i="19"/>
  <c r="F42" i="19"/>
  <c r="C42" i="19" s="1"/>
  <c r="E41" i="19"/>
  <c r="D41" i="19"/>
  <c r="L40" i="19"/>
  <c r="C40" i="19" s="1"/>
  <c r="L39" i="19"/>
  <c r="C39" i="19" s="1"/>
  <c r="L38" i="19"/>
  <c r="C38" i="19" s="1"/>
  <c r="L37" i="19"/>
  <c r="C37" i="19" s="1"/>
  <c r="K36" i="19"/>
  <c r="J36" i="19"/>
  <c r="L35" i="19"/>
  <c r="C35" i="19" s="1"/>
  <c r="L34" i="19"/>
  <c r="C34" i="19" s="1"/>
  <c r="K33" i="19"/>
  <c r="J33" i="19"/>
  <c r="L32" i="19"/>
  <c r="C32" i="19" s="1"/>
  <c r="K31" i="19"/>
  <c r="J31" i="19"/>
  <c r="L30" i="19"/>
  <c r="C30" i="19" s="1"/>
  <c r="L29" i="19"/>
  <c r="C29" i="19" s="1"/>
  <c r="L28" i="19"/>
  <c r="C28" i="19" s="1"/>
  <c r="K27" i="19"/>
  <c r="J27" i="19"/>
  <c r="F25" i="19"/>
  <c r="C25" i="19" s="1"/>
  <c r="I24" i="19"/>
  <c r="F24" i="19"/>
  <c r="O23" i="19"/>
  <c r="J23" i="19"/>
  <c r="L23" i="19" s="1"/>
  <c r="I23" i="19"/>
  <c r="F23" i="19"/>
  <c r="O22" i="19"/>
  <c r="L22" i="19"/>
  <c r="L21" i="19" s="1"/>
  <c r="I22" i="19"/>
  <c r="F22" i="19"/>
  <c r="N21" i="19"/>
  <c r="M21" i="19"/>
  <c r="M275" i="19" s="1"/>
  <c r="K21" i="19"/>
  <c r="H21" i="19"/>
  <c r="H275" i="19" s="1"/>
  <c r="G21" i="19"/>
  <c r="G275" i="19" s="1"/>
  <c r="E21" i="19"/>
  <c r="E275" i="19" s="1"/>
  <c r="D21" i="19"/>
  <c r="C68" i="19" l="1"/>
  <c r="C100" i="19"/>
  <c r="C148" i="19"/>
  <c r="C150" i="19"/>
  <c r="C155" i="19"/>
  <c r="C279" i="19"/>
  <c r="O45" i="19"/>
  <c r="C45" i="19" s="1"/>
  <c r="L108" i="19"/>
  <c r="C277" i="19"/>
  <c r="F131" i="19"/>
  <c r="O55" i="19"/>
  <c r="I108" i="19"/>
  <c r="C146" i="19"/>
  <c r="C281" i="19"/>
  <c r="C283" i="19"/>
  <c r="C284" i="19"/>
  <c r="C72" i="19"/>
  <c r="J187" i="19"/>
  <c r="J182" i="19" s="1"/>
  <c r="C111" i="19"/>
  <c r="C113" i="19"/>
  <c r="C186" i="19"/>
  <c r="E187" i="19"/>
  <c r="C259" i="19"/>
  <c r="C140" i="19"/>
  <c r="H187" i="19"/>
  <c r="E274" i="19"/>
  <c r="N83" i="19"/>
  <c r="M274" i="19"/>
  <c r="F171" i="19"/>
  <c r="C220" i="19"/>
  <c r="C225" i="19"/>
  <c r="C22" i="19"/>
  <c r="C209" i="19"/>
  <c r="L31" i="19"/>
  <c r="C31" i="19" s="1"/>
  <c r="C74" i="19"/>
  <c r="C89" i="19"/>
  <c r="F91" i="19"/>
  <c r="C129" i="19"/>
  <c r="L188" i="19"/>
  <c r="C236" i="19"/>
  <c r="H240" i="19"/>
  <c r="J252" i="19"/>
  <c r="C262" i="19"/>
  <c r="F99" i="19"/>
  <c r="K187" i="19"/>
  <c r="J212" i="19"/>
  <c r="C115" i="19"/>
  <c r="L162" i="19"/>
  <c r="O21" i="19"/>
  <c r="I80" i="19"/>
  <c r="I76" i="19" s="1"/>
  <c r="C109" i="19"/>
  <c r="L126" i="19"/>
  <c r="C130" i="19"/>
  <c r="N187" i="19"/>
  <c r="I199" i="19"/>
  <c r="N252" i="19"/>
  <c r="G83" i="19"/>
  <c r="C56" i="19"/>
  <c r="L77" i="19"/>
  <c r="L121" i="19"/>
  <c r="C184" i="19"/>
  <c r="C189" i="19"/>
  <c r="C194" i="19"/>
  <c r="D212" i="19"/>
  <c r="D211" i="19" s="1"/>
  <c r="C237" i="19"/>
  <c r="C258" i="19"/>
  <c r="I171" i="19"/>
  <c r="C217" i="19"/>
  <c r="C221" i="19"/>
  <c r="G274" i="19"/>
  <c r="E76" i="19"/>
  <c r="F41" i="19"/>
  <c r="C41" i="19" s="1"/>
  <c r="C73" i="19"/>
  <c r="G76" i="19"/>
  <c r="C97" i="19"/>
  <c r="C112" i="19"/>
  <c r="I131" i="19"/>
  <c r="I183" i="19"/>
  <c r="C210" i="19"/>
  <c r="I216" i="19"/>
  <c r="L257" i="19"/>
  <c r="L253" i="19" s="1"/>
  <c r="L252" i="19" s="1"/>
  <c r="E240" i="19"/>
  <c r="H53" i="19"/>
  <c r="C119" i="19"/>
  <c r="L131" i="19"/>
  <c r="O175" i="19"/>
  <c r="O174" i="19" s="1"/>
  <c r="L219" i="19"/>
  <c r="L241" i="19"/>
  <c r="J21" i="19"/>
  <c r="J275" i="19" s="1"/>
  <c r="J274" i="19" s="1"/>
  <c r="L27" i="19"/>
  <c r="C27" i="19" s="1"/>
  <c r="I69" i="19"/>
  <c r="I67" i="19" s="1"/>
  <c r="H76" i="19"/>
  <c r="C105" i="19"/>
  <c r="O134" i="19"/>
  <c r="C142" i="19"/>
  <c r="F147" i="19"/>
  <c r="L154" i="19"/>
  <c r="L153" i="19" s="1"/>
  <c r="L152" i="19" s="1"/>
  <c r="C167" i="19"/>
  <c r="C169" i="19"/>
  <c r="F208" i="19"/>
  <c r="C208" i="19" s="1"/>
  <c r="E212" i="19"/>
  <c r="C239" i="19"/>
  <c r="C243" i="19"/>
  <c r="G252" i="19"/>
  <c r="C271" i="19"/>
  <c r="D252" i="19"/>
  <c r="F85" i="19"/>
  <c r="O245" i="19"/>
  <c r="C223" i="19"/>
  <c r="F227" i="19"/>
  <c r="L276" i="19"/>
  <c r="L135" i="19"/>
  <c r="C135" i="19" s="1"/>
  <c r="H182" i="19"/>
  <c r="C64" i="19"/>
  <c r="O153" i="19"/>
  <c r="O152" i="19" s="1"/>
  <c r="G187" i="19"/>
  <c r="G182" i="19" s="1"/>
  <c r="O227" i="19"/>
  <c r="I174" i="19"/>
  <c r="C24" i="19"/>
  <c r="M83" i="19"/>
  <c r="C94" i="19"/>
  <c r="D121" i="19"/>
  <c r="D120" i="19" s="1"/>
  <c r="O131" i="19"/>
  <c r="C131" i="19" s="1"/>
  <c r="C195" i="19"/>
  <c r="O199" i="19"/>
  <c r="O241" i="19"/>
  <c r="O269" i="19"/>
  <c r="F276" i="19"/>
  <c r="I138" i="19"/>
  <c r="C156" i="19"/>
  <c r="H274" i="19"/>
  <c r="C98" i="19"/>
  <c r="I227" i="19"/>
  <c r="C261" i="19"/>
  <c r="E54" i="19"/>
  <c r="E53" i="19" s="1"/>
  <c r="L80" i="19"/>
  <c r="E120" i="19"/>
  <c r="O121" i="19"/>
  <c r="C133" i="19"/>
  <c r="C158" i="19"/>
  <c r="G160" i="19"/>
  <c r="F162" i="19"/>
  <c r="F183" i="19"/>
  <c r="K182" i="19"/>
  <c r="C198" i="19"/>
  <c r="C207" i="19"/>
  <c r="C224" i="19"/>
  <c r="C244" i="19"/>
  <c r="O257" i="19"/>
  <c r="O253" i="19" s="1"/>
  <c r="O252" i="19" s="1"/>
  <c r="C141" i="19"/>
  <c r="C144" i="19"/>
  <c r="N161" i="19"/>
  <c r="N160" i="19" s="1"/>
  <c r="D187" i="19"/>
  <c r="D182" i="19" s="1"/>
  <c r="E252" i="19"/>
  <c r="C96" i="19"/>
  <c r="K83" i="19"/>
  <c r="D161" i="19"/>
  <c r="D160" i="19" s="1"/>
  <c r="F77" i="19"/>
  <c r="F76" i="19" s="1"/>
  <c r="C92" i="19"/>
  <c r="C95" i="19"/>
  <c r="C110" i="19"/>
  <c r="C123" i="19"/>
  <c r="C137" i="19"/>
  <c r="C149" i="19"/>
  <c r="I162" i="19"/>
  <c r="H161" i="19"/>
  <c r="H160" i="19" s="1"/>
  <c r="G174" i="19"/>
  <c r="O188" i="19"/>
  <c r="O187" i="19" s="1"/>
  <c r="O219" i="19"/>
  <c r="M252" i="19"/>
  <c r="C260" i="19"/>
  <c r="F21" i="19"/>
  <c r="F20" i="19" s="1"/>
  <c r="G54" i="19"/>
  <c r="G53" i="19" s="1"/>
  <c r="K54" i="19"/>
  <c r="K53" i="19" s="1"/>
  <c r="O58" i="19"/>
  <c r="O54" i="19" s="1"/>
  <c r="D83" i="19"/>
  <c r="O91" i="19"/>
  <c r="C104" i="19"/>
  <c r="F108" i="19"/>
  <c r="O114" i="19"/>
  <c r="I126" i="19"/>
  <c r="J160" i="19"/>
  <c r="H174" i="19"/>
  <c r="M187" i="19"/>
  <c r="M182" i="19" s="1"/>
  <c r="C196" i="19"/>
  <c r="C205" i="19"/>
  <c r="N212" i="19"/>
  <c r="N211" i="19" s="1"/>
  <c r="C222" i="19"/>
  <c r="C238" i="19"/>
  <c r="C242" i="19"/>
  <c r="F245" i="19"/>
  <c r="C248" i="19"/>
  <c r="C270" i="19"/>
  <c r="D54" i="19"/>
  <c r="D53" i="19" s="1"/>
  <c r="C71" i="19"/>
  <c r="N76" i="19"/>
  <c r="C81" i="19"/>
  <c r="J83" i="19"/>
  <c r="C107" i="19"/>
  <c r="L114" i="19"/>
  <c r="C118" i="19"/>
  <c r="C125" i="19"/>
  <c r="G120" i="19"/>
  <c r="G75" i="19" s="1"/>
  <c r="C139" i="19"/>
  <c r="C159" i="19"/>
  <c r="C163" i="19"/>
  <c r="E161" i="19"/>
  <c r="E160" i="19" s="1"/>
  <c r="C185" i="19"/>
  <c r="C206" i="19"/>
  <c r="C226" i="19"/>
  <c r="C62" i="19"/>
  <c r="I21" i="19"/>
  <c r="I20" i="19" s="1"/>
  <c r="C60" i="19"/>
  <c r="C65" i="19"/>
  <c r="L69" i="19"/>
  <c r="L67" i="19" s="1"/>
  <c r="C78" i="19"/>
  <c r="C93" i="19"/>
  <c r="I99" i="19"/>
  <c r="O138" i="19"/>
  <c r="C157" i="19"/>
  <c r="C193" i="19"/>
  <c r="C218" i="19"/>
  <c r="M212" i="19"/>
  <c r="M211" i="19" s="1"/>
  <c r="C256" i="19"/>
  <c r="J53" i="19"/>
  <c r="L91" i="19"/>
  <c r="H83" i="19"/>
  <c r="C116" i="19"/>
  <c r="C173" i="19"/>
  <c r="N174" i="19"/>
  <c r="C204" i="19"/>
  <c r="L58" i="19"/>
  <c r="C63" i="19"/>
  <c r="I121" i="19"/>
  <c r="F138" i="19"/>
  <c r="I153" i="19"/>
  <c r="I152" i="19" s="1"/>
  <c r="K161" i="19"/>
  <c r="K160" i="19" s="1"/>
  <c r="D174" i="19"/>
  <c r="J174" i="19"/>
  <c r="C191" i="19"/>
  <c r="C90" i="19"/>
  <c r="H120" i="19"/>
  <c r="L166" i="19"/>
  <c r="L161" i="19" s="1"/>
  <c r="O166" i="19"/>
  <c r="O171" i="19"/>
  <c r="E174" i="19"/>
  <c r="K174" i="19"/>
  <c r="O183" i="19"/>
  <c r="C202" i="19"/>
  <c r="I219" i="19"/>
  <c r="C230" i="19"/>
  <c r="I241" i="19"/>
  <c r="I257" i="19"/>
  <c r="I253" i="19" s="1"/>
  <c r="I252" i="19" s="1"/>
  <c r="J26" i="19"/>
  <c r="C43" i="19"/>
  <c r="O77" i="19"/>
  <c r="C88" i="19"/>
  <c r="M120" i="19"/>
  <c r="O126" i="19"/>
  <c r="I147" i="19"/>
  <c r="M161" i="19"/>
  <c r="M160" i="19" s="1"/>
  <c r="L175" i="19"/>
  <c r="L174" i="19" s="1"/>
  <c r="I188" i="19"/>
  <c r="I187" i="19" s="1"/>
  <c r="I182" i="19" s="1"/>
  <c r="H212" i="19"/>
  <c r="L233" i="19"/>
  <c r="L232" i="19" s="1"/>
  <c r="G240" i="19"/>
  <c r="I269" i="19"/>
  <c r="I276" i="19"/>
  <c r="K275" i="19"/>
  <c r="K274" i="19" s="1"/>
  <c r="C86" i="19"/>
  <c r="C106" i="19"/>
  <c r="N120" i="19"/>
  <c r="C124" i="19"/>
  <c r="L147" i="19"/>
  <c r="E182" i="19"/>
  <c r="C192" i="19"/>
  <c r="C203" i="19"/>
  <c r="L227" i="19"/>
  <c r="C231" i="19"/>
  <c r="O233" i="19"/>
  <c r="O232" i="19" s="1"/>
  <c r="H252" i="19"/>
  <c r="C282" i="19"/>
  <c r="C57" i="19"/>
  <c r="G20" i="19"/>
  <c r="M54" i="19"/>
  <c r="M53" i="19" s="1"/>
  <c r="L55" i="19"/>
  <c r="L54" i="19" s="1"/>
  <c r="C59" i="19"/>
  <c r="C82" i="19"/>
  <c r="O85" i="19"/>
  <c r="O99" i="19"/>
  <c r="J120" i="19"/>
  <c r="C145" i="19"/>
  <c r="O147" i="19"/>
  <c r="F166" i="19"/>
  <c r="C172" i="19"/>
  <c r="C177" i="19"/>
  <c r="C197" i="19"/>
  <c r="C235" i="19"/>
  <c r="O276" i="19"/>
  <c r="C280" i="19"/>
  <c r="K26" i="19"/>
  <c r="H20" i="19"/>
  <c r="N54" i="19"/>
  <c r="N53" i="19" s="1"/>
  <c r="I58" i="19"/>
  <c r="C66" i="19"/>
  <c r="C87" i="19"/>
  <c r="C102" i="19"/>
  <c r="O108" i="19"/>
  <c r="C117" i="19"/>
  <c r="K120" i="19"/>
  <c r="C143" i="19"/>
  <c r="C151" i="19"/>
  <c r="C165" i="19"/>
  <c r="L183" i="19"/>
  <c r="F199" i="19"/>
  <c r="G212" i="19"/>
  <c r="O216" i="19"/>
  <c r="K212" i="19"/>
  <c r="I233" i="19"/>
  <c r="I232" i="19" s="1"/>
  <c r="K240" i="19"/>
  <c r="L245" i="19"/>
  <c r="C249" i="19"/>
  <c r="C255" i="19"/>
  <c r="K252" i="19"/>
  <c r="C263" i="19"/>
  <c r="C278" i="19"/>
  <c r="F134" i="19"/>
  <c r="C136" i="19"/>
  <c r="K20" i="19"/>
  <c r="L275" i="19"/>
  <c r="F121" i="19"/>
  <c r="C122" i="19"/>
  <c r="O80" i="19"/>
  <c r="C213" i="19"/>
  <c r="I266" i="19"/>
  <c r="C84" i="19"/>
  <c r="I114" i="19"/>
  <c r="F128" i="19"/>
  <c r="C128" i="19" s="1"/>
  <c r="C164" i="19"/>
  <c r="N182" i="19"/>
  <c r="C247" i="19"/>
  <c r="C214" i="19"/>
  <c r="I245" i="19"/>
  <c r="C61" i="19"/>
  <c r="L85" i="19"/>
  <c r="L138" i="19"/>
  <c r="F153" i="19"/>
  <c r="C200" i="19"/>
  <c r="L199" i="19"/>
  <c r="C234" i="19"/>
  <c r="F233" i="19"/>
  <c r="I55" i="19"/>
  <c r="C79" i="19"/>
  <c r="L99" i="19"/>
  <c r="C127" i="19"/>
  <c r="O162" i="19"/>
  <c r="I166" i="19"/>
  <c r="C23" i="19"/>
  <c r="L36" i="19"/>
  <c r="C36" i="19" s="1"/>
  <c r="C70" i="19"/>
  <c r="F69" i="19"/>
  <c r="C103" i="19"/>
  <c r="M174" i="19"/>
  <c r="C190" i="19"/>
  <c r="F188" i="19"/>
  <c r="J211" i="19"/>
  <c r="J181" i="19" s="1"/>
  <c r="C254" i="19"/>
  <c r="C132" i="19"/>
  <c r="I134" i="19"/>
  <c r="C170" i="19"/>
  <c r="C180" i="19"/>
  <c r="F179" i="19"/>
  <c r="L216" i="19"/>
  <c r="M20" i="19"/>
  <c r="E83" i="19"/>
  <c r="I91" i="19"/>
  <c r="C101" i="19"/>
  <c r="E20" i="19"/>
  <c r="F114" i="19"/>
  <c r="C168" i="19"/>
  <c r="C251" i="19"/>
  <c r="O250" i="19"/>
  <c r="C250" i="19" s="1"/>
  <c r="C268" i="19"/>
  <c r="L267" i="19"/>
  <c r="L266" i="19" s="1"/>
  <c r="L265" i="19" s="1"/>
  <c r="L33" i="19"/>
  <c r="C33" i="19" s="1"/>
  <c r="D20" i="19"/>
  <c r="D275" i="19"/>
  <c r="D274" i="19" s="1"/>
  <c r="N20" i="19"/>
  <c r="N275" i="19"/>
  <c r="N274" i="19" s="1"/>
  <c r="C44" i="19"/>
  <c r="O69" i="19"/>
  <c r="O67" i="19" s="1"/>
  <c r="D76" i="19"/>
  <c r="L171" i="19"/>
  <c r="C176" i="19"/>
  <c r="C229" i="19"/>
  <c r="C201" i="19"/>
  <c r="F216" i="19"/>
  <c r="C228" i="19"/>
  <c r="C246" i="19"/>
  <c r="C264" i="19"/>
  <c r="C215" i="19"/>
  <c r="F219" i="19"/>
  <c r="F241" i="19"/>
  <c r="F257" i="19"/>
  <c r="F253" i="19" s="1"/>
  <c r="F269" i="19"/>
  <c r="F58" i="19"/>
  <c r="K75" i="19" l="1"/>
  <c r="L240" i="19"/>
  <c r="O20" i="19"/>
  <c r="C227" i="19"/>
  <c r="O240" i="19"/>
  <c r="H75" i="19"/>
  <c r="N75" i="19"/>
  <c r="D181" i="19"/>
  <c r="C21" i="19"/>
  <c r="E211" i="19"/>
  <c r="F161" i="19"/>
  <c r="H211" i="19"/>
  <c r="H181" i="19" s="1"/>
  <c r="J20" i="19"/>
  <c r="L134" i="19"/>
  <c r="C134" i="19" s="1"/>
  <c r="I83" i="19"/>
  <c r="L274" i="19"/>
  <c r="C171" i="19"/>
  <c r="I240" i="19"/>
  <c r="O120" i="19"/>
  <c r="O275" i="19"/>
  <c r="O274" i="19" s="1"/>
  <c r="I212" i="19"/>
  <c r="L76" i="19"/>
  <c r="L120" i="19"/>
  <c r="O83" i="19"/>
  <c r="O212" i="19"/>
  <c r="O211" i="19" s="1"/>
  <c r="C108" i="19"/>
  <c r="M75" i="19"/>
  <c r="M52" i="19" s="1"/>
  <c r="N181" i="19"/>
  <c r="I120" i="19"/>
  <c r="C99" i="19"/>
  <c r="C175" i="19"/>
  <c r="C276" i="19"/>
  <c r="C91" i="19"/>
  <c r="E75" i="19"/>
  <c r="E272" i="19" s="1"/>
  <c r="N52" i="19"/>
  <c r="C154" i="19"/>
  <c r="G211" i="19"/>
  <c r="G272" i="19" s="1"/>
  <c r="C77" i="19"/>
  <c r="N272" i="19"/>
  <c r="M181" i="19"/>
  <c r="O182" i="19"/>
  <c r="C183" i="19"/>
  <c r="E181" i="19"/>
  <c r="D75" i="19"/>
  <c r="D52" i="19" s="1"/>
  <c r="D51" i="19" s="1"/>
  <c r="D273" i="19" s="1"/>
  <c r="G52" i="19"/>
  <c r="O53" i="19"/>
  <c r="I161" i="19"/>
  <c r="I160" i="19" s="1"/>
  <c r="C147" i="19"/>
  <c r="F83" i="19"/>
  <c r="C219" i="19"/>
  <c r="L212" i="19"/>
  <c r="L211" i="19" s="1"/>
  <c r="L83" i="19"/>
  <c r="L75" i="19" s="1"/>
  <c r="C267" i="19"/>
  <c r="L26" i="19"/>
  <c r="C26" i="19" s="1"/>
  <c r="J75" i="19"/>
  <c r="J52" i="19" s="1"/>
  <c r="J51" i="19" s="1"/>
  <c r="J50" i="19" s="1"/>
  <c r="L160" i="19"/>
  <c r="H52" i="19"/>
  <c r="K211" i="19"/>
  <c r="K181" i="19" s="1"/>
  <c r="C199" i="19"/>
  <c r="I275" i="19"/>
  <c r="I274" i="19" s="1"/>
  <c r="O161" i="19"/>
  <c r="O160" i="19" s="1"/>
  <c r="O76" i="19"/>
  <c r="O75" i="19" s="1"/>
  <c r="C245" i="19"/>
  <c r="F126" i="19"/>
  <c r="C126" i="19" s="1"/>
  <c r="L53" i="19"/>
  <c r="C257" i="19"/>
  <c r="C138" i="19"/>
  <c r="K52" i="19"/>
  <c r="C188" i="19"/>
  <c r="F187" i="19"/>
  <c r="C253" i="19"/>
  <c r="F252" i="19"/>
  <c r="C252" i="19" s="1"/>
  <c r="C80" i="19"/>
  <c r="C216" i="19"/>
  <c r="F212" i="19"/>
  <c r="C121" i="19"/>
  <c r="C58" i="19"/>
  <c r="F54" i="19"/>
  <c r="C162" i="19"/>
  <c r="C269" i="19"/>
  <c r="C69" i="19"/>
  <c r="F67" i="19"/>
  <c r="C67" i="19" s="1"/>
  <c r="F152" i="19"/>
  <c r="C152" i="19" s="1"/>
  <c r="C153" i="19"/>
  <c r="F160" i="19"/>
  <c r="C233" i="19"/>
  <c r="F232" i="19"/>
  <c r="C232" i="19" s="1"/>
  <c r="C85" i="19"/>
  <c r="C241" i="19"/>
  <c r="F240" i="19"/>
  <c r="C240" i="19" s="1"/>
  <c r="L187" i="19"/>
  <c r="L182" i="19" s="1"/>
  <c r="I54" i="19"/>
  <c r="I53" i="19" s="1"/>
  <c r="C55" i="19"/>
  <c r="I265" i="19"/>
  <c r="C266" i="19"/>
  <c r="C179" i="19"/>
  <c r="F178" i="19"/>
  <c r="F275" i="19"/>
  <c r="J272" i="19"/>
  <c r="C166" i="19"/>
  <c r="C114" i="19"/>
  <c r="I211" i="19" l="1"/>
  <c r="N51" i="19"/>
  <c r="N273" i="19" s="1"/>
  <c r="I75" i="19"/>
  <c r="H272" i="19"/>
  <c r="C76" i="19"/>
  <c r="K51" i="19"/>
  <c r="K50" i="19" s="1"/>
  <c r="M51" i="19"/>
  <c r="K273" i="19"/>
  <c r="E52" i="19"/>
  <c r="E51" i="19" s="1"/>
  <c r="M272" i="19"/>
  <c r="L20" i="19"/>
  <c r="C20" i="19" s="1"/>
  <c r="I52" i="19"/>
  <c r="L52" i="19"/>
  <c r="G181" i="19"/>
  <c r="G51" i="19" s="1"/>
  <c r="N50" i="19"/>
  <c r="I181" i="19"/>
  <c r="H51" i="19"/>
  <c r="H273" i="19" s="1"/>
  <c r="O52" i="19"/>
  <c r="D272" i="19"/>
  <c r="K272" i="19"/>
  <c r="F120" i="19"/>
  <c r="C120" i="19" s="1"/>
  <c r="C83" i="19"/>
  <c r="D50" i="19"/>
  <c r="C161" i="19"/>
  <c r="J273" i="19"/>
  <c r="C160" i="19"/>
  <c r="C187" i="19"/>
  <c r="F182" i="19"/>
  <c r="L181" i="19"/>
  <c r="L272" i="19"/>
  <c r="C54" i="19"/>
  <c r="F53" i="19"/>
  <c r="C212" i="19"/>
  <c r="F211" i="19"/>
  <c r="C178" i="19"/>
  <c r="F174" i="19"/>
  <c r="C174" i="19" s="1"/>
  <c r="O181" i="19"/>
  <c r="O272" i="19"/>
  <c r="C275" i="19"/>
  <c r="F274" i="19"/>
  <c r="C274" i="19" s="1"/>
  <c r="C265" i="19"/>
  <c r="I272" i="19"/>
  <c r="M50" i="19"/>
  <c r="M273" i="19"/>
  <c r="I51" i="19" l="1"/>
  <c r="O51" i="19"/>
  <c r="O273" i="19" s="1"/>
  <c r="G273" i="19"/>
  <c r="G50" i="19"/>
  <c r="L51" i="19"/>
  <c r="E273" i="19"/>
  <c r="E50" i="19"/>
  <c r="F75" i="19"/>
  <c r="C75" i="19" s="1"/>
  <c r="H50" i="19"/>
  <c r="L50" i="19"/>
  <c r="L273" i="19"/>
  <c r="O50" i="19"/>
  <c r="C182" i="19"/>
  <c r="F181" i="19"/>
  <c r="C181" i="19" s="1"/>
  <c r="C53" i="19"/>
  <c r="I273" i="19"/>
  <c r="I50" i="19"/>
  <c r="C211" i="19"/>
  <c r="F272" i="19" l="1"/>
  <c r="C272" i="19" s="1"/>
  <c r="F52" i="19"/>
  <c r="C52" i="19" s="1"/>
  <c r="F51" i="19" l="1"/>
  <c r="F273" i="19"/>
  <c r="C273" i="19" s="1"/>
  <c r="C51" i="19"/>
  <c r="F50" i="19"/>
  <c r="C50" i="19" s="1"/>
  <c r="O284" i="18" l="1"/>
  <c r="L284" i="18"/>
  <c r="I284" i="18"/>
  <c r="F284" i="18"/>
  <c r="O283" i="18"/>
  <c r="L283" i="18"/>
  <c r="I283" i="18"/>
  <c r="F283" i="18"/>
  <c r="O282" i="18"/>
  <c r="L282" i="18"/>
  <c r="I282" i="18"/>
  <c r="F282" i="18"/>
  <c r="O281" i="18"/>
  <c r="L281" i="18"/>
  <c r="I281" i="18"/>
  <c r="F281" i="18"/>
  <c r="O280" i="18"/>
  <c r="L280" i="18"/>
  <c r="I280" i="18"/>
  <c r="F280" i="18"/>
  <c r="O279" i="18"/>
  <c r="L279" i="18"/>
  <c r="I279" i="18"/>
  <c r="F279" i="18"/>
  <c r="O278" i="18"/>
  <c r="L278" i="18"/>
  <c r="I278" i="18"/>
  <c r="F278" i="18"/>
  <c r="O277" i="18"/>
  <c r="L277" i="18"/>
  <c r="I277" i="18"/>
  <c r="F277" i="18"/>
  <c r="N276" i="18"/>
  <c r="M276" i="18"/>
  <c r="K276" i="18"/>
  <c r="J276" i="18"/>
  <c r="H276" i="18"/>
  <c r="G276" i="18"/>
  <c r="E276" i="18"/>
  <c r="D276" i="18"/>
  <c r="O271" i="18"/>
  <c r="L271" i="18"/>
  <c r="I271" i="18"/>
  <c r="F271" i="18"/>
  <c r="O270" i="18"/>
  <c r="L270" i="18"/>
  <c r="I270" i="18"/>
  <c r="F270" i="18"/>
  <c r="N269" i="18"/>
  <c r="M269" i="18"/>
  <c r="K269" i="18"/>
  <c r="J269" i="18"/>
  <c r="H269" i="18"/>
  <c r="G269" i="18"/>
  <c r="E269" i="18"/>
  <c r="D269" i="18"/>
  <c r="O268" i="18"/>
  <c r="O267" i="18" s="1"/>
  <c r="O266" i="18" s="1"/>
  <c r="O265" i="18" s="1"/>
  <c r="L268" i="18"/>
  <c r="L267" i="18" s="1"/>
  <c r="L266" i="18" s="1"/>
  <c r="L265" i="18" s="1"/>
  <c r="I268" i="18"/>
  <c r="I267" i="18" s="1"/>
  <c r="I266" i="18" s="1"/>
  <c r="I265" i="18" s="1"/>
  <c r="F268" i="18"/>
  <c r="N267" i="18"/>
  <c r="N266" i="18" s="1"/>
  <c r="N265" i="18" s="1"/>
  <c r="M267" i="18"/>
  <c r="M266" i="18" s="1"/>
  <c r="M265" i="18" s="1"/>
  <c r="K267" i="18"/>
  <c r="K266" i="18" s="1"/>
  <c r="K265" i="18" s="1"/>
  <c r="J267" i="18"/>
  <c r="J266" i="18" s="1"/>
  <c r="J265" i="18" s="1"/>
  <c r="H267" i="18"/>
  <c r="H266" i="18" s="1"/>
  <c r="H265" i="18" s="1"/>
  <c r="G267" i="18"/>
  <c r="G266" i="18" s="1"/>
  <c r="G265" i="18" s="1"/>
  <c r="E267" i="18"/>
  <c r="E266" i="18" s="1"/>
  <c r="E265" i="18" s="1"/>
  <c r="D267" i="18"/>
  <c r="D266" i="18" s="1"/>
  <c r="D265" i="18" s="1"/>
  <c r="O264" i="18"/>
  <c r="O263" i="18" s="1"/>
  <c r="L264" i="18"/>
  <c r="L263" i="18" s="1"/>
  <c r="I264" i="18"/>
  <c r="I263" i="18" s="1"/>
  <c r="F264" i="18"/>
  <c r="F263" i="18" s="1"/>
  <c r="N263" i="18"/>
  <c r="M263" i="18"/>
  <c r="K263" i="18"/>
  <c r="J263" i="18"/>
  <c r="H263" i="18"/>
  <c r="G263" i="18"/>
  <c r="E263" i="18"/>
  <c r="D263" i="18"/>
  <c r="O262" i="18"/>
  <c r="L262" i="18"/>
  <c r="I262" i="18"/>
  <c r="F262" i="18"/>
  <c r="O261" i="18"/>
  <c r="L261" i="18"/>
  <c r="I261" i="18"/>
  <c r="F261" i="18"/>
  <c r="O260" i="18"/>
  <c r="L260" i="18"/>
  <c r="I260" i="18"/>
  <c r="F260" i="18"/>
  <c r="O259" i="18"/>
  <c r="L259" i="18"/>
  <c r="I259" i="18"/>
  <c r="F259" i="18"/>
  <c r="O258" i="18"/>
  <c r="L258" i="18"/>
  <c r="I258" i="18"/>
  <c r="F258" i="18"/>
  <c r="N257" i="18"/>
  <c r="N253" i="18" s="1"/>
  <c r="M257" i="18"/>
  <c r="M253" i="18" s="1"/>
  <c r="K257" i="18"/>
  <c r="K253" i="18" s="1"/>
  <c r="J257" i="18"/>
  <c r="J253" i="18" s="1"/>
  <c r="H257" i="18"/>
  <c r="H253" i="18" s="1"/>
  <c r="G257" i="18"/>
  <c r="G253" i="18" s="1"/>
  <c r="G252" i="18" s="1"/>
  <c r="E257" i="18"/>
  <c r="E253" i="18" s="1"/>
  <c r="D257" i="18"/>
  <c r="D253" i="18" s="1"/>
  <c r="O256" i="18"/>
  <c r="L256" i="18"/>
  <c r="I256" i="18"/>
  <c r="F256" i="18"/>
  <c r="O255" i="18"/>
  <c r="L255" i="18"/>
  <c r="I255" i="18"/>
  <c r="F255" i="18"/>
  <c r="O254" i="18"/>
  <c r="L254" i="18"/>
  <c r="I254" i="18"/>
  <c r="F254" i="18"/>
  <c r="O251" i="18"/>
  <c r="O250" i="18" s="1"/>
  <c r="L251" i="18"/>
  <c r="L250" i="18" s="1"/>
  <c r="I251" i="18"/>
  <c r="I250" i="18" s="1"/>
  <c r="F251" i="18"/>
  <c r="F250" i="18" s="1"/>
  <c r="N250" i="18"/>
  <c r="M250" i="18"/>
  <c r="K250" i="18"/>
  <c r="J250" i="18"/>
  <c r="H250" i="18"/>
  <c r="G250" i="18"/>
  <c r="E250" i="18"/>
  <c r="D250" i="18"/>
  <c r="O249" i="18"/>
  <c r="L249" i="18"/>
  <c r="I249" i="18"/>
  <c r="F249" i="18"/>
  <c r="O248" i="18"/>
  <c r="L248" i="18"/>
  <c r="I248" i="18"/>
  <c r="F248" i="18"/>
  <c r="O247" i="18"/>
  <c r="L247" i="18"/>
  <c r="I247" i="18"/>
  <c r="F247" i="18"/>
  <c r="O246" i="18"/>
  <c r="L246" i="18"/>
  <c r="I246" i="18"/>
  <c r="F246" i="18"/>
  <c r="N245" i="18"/>
  <c r="M245" i="18"/>
  <c r="K245" i="18"/>
  <c r="J245" i="18"/>
  <c r="H245" i="18"/>
  <c r="G245" i="18"/>
  <c r="E245" i="18"/>
  <c r="D245" i="18"/>
  <c r="O244" i="18"/>
  <c r="L244" i="18"/>
  <c r="I244" i="18"/>
  <c r="F244" i="18"/>
  <c r="O243" i="18"/>
  <c r="L243" i="18"/>
  <c r="I243" i="18"/>
  <c r="F243" i="18"/>
  <c r="O242" i="18"/>
  <c r="L242" i="18"/>
  <c r="I242" i="18"/>
  <c r="F242" i="18"/>
  <c r="N241" i="18"/>
  <c r="M241" i="18"/>
  <c r="K241" i="18"/>
  <c r="J241" i="18"/>
  <c r="J240" i="18" s="1"/>
  <c r="H241" i="18"/>
  <c r="G241" i="18"/>
  <c r="E241" i="18"/>
  <c r="E240" i="18" s="1"/>
  <c r="D241" i="18"/>
  <c r="O239" i="18"/>
  <c r="L239" i="18"/>
  <c r="I239" i="18"/>
  <c r="F239" i="18"/>
  <c r="O238" i="18"/>
  <c r="L238" i="18"/>
  <c r="I238" i="18"/>
  <c r="F238" i="18"/>
  <c r="O237" i="18"/>
  <c r="L237" i="18"/>
  <c r="I237" i="18"/>
  <c r="F237" i="18"/>
  <c r="O236" i="18"/>
  <c r="L236" i="18"/>
  <c r="I236" i="18"/>
  <c r="F236" i="18"/>
  <c r="O235" i="18"/>
  <c r="L235" i="18"/>
  <c r="I235" i="18"/>
  <c r="F235" i="18"/>
  <c r="O234" i="18"/>
  <c r="L234" i="18"/>
  <c r="I234" i="18"/>
  <c r="F234" i="18"/>
  <c r="N233" i="18"/>
  <c r="N232" i="18" s="1"/>
  <c r="M233" i="18"/>
  <c r="M232" i="18" s="1"/>
  <c r="K233" i="18"/>
  <c r="K232" i="18" s="1"/>
  <c r="J233" i="18"/>
  <c r="J232" i="18" s="1"/>
  <c r="H233" i="18"/>
  <c r="H232" i="18" s="1"/>
  <c r="G233" i="18"/>
  <c r="G232" i="18" s="1"/>
  <c r="E233" i="18"/>
  <c r="E232" i="18" s="1"/>
  <c r="D233" i="18"/>
  <c r="D232" i="18" s="1"/>
  <c r="O231" i="18"/>
  <c r="L231" i="18"/>
  <c r="I231" i="18"/>
  <c r="F231" i="18"/>
  <c r="O230" i="18"/>
  <c r="L230" i="18"/>
  <c r="I230" i="18"/>
  <c r="F230" i="18"/>
  <c r="O229" i="18"/>
  <c r="L229" i="18"/>
  <c r="I229" i="18"/>
  <c r="F229" i="18"/>
  <c r="O228" i="18"/>
  <c r="O227" i="18" s="1"/>
  <c r="L228" i="18"/>
  <c r="I228" i="18"/>
  <c r="F228" i="18"/>
  <c r="N227" i="18"/>
  <c r="M227" i="18"/>
  <c r="K227" i="18"/>
  <c r="J227" i="18"/>
  <c r="H227" i="18"/>
  <c r="G227" i="18"/>
  <c r="E227" i="18"/>
  <c r="D227" i="18"/>
  <c r="O226" i="18"/>
  <c r="L226" i="18"/>
  <c r="I226" i="18"/>
  <c r="F226" i="18"/>
  <c r="O225" i="18"/>
  <c r="L225" i="18"/>
  <c r="I225" i="18"/>
  <c r="F225" i="18"/>
  <c r="O224" i="18"/>
  <c r="L224" i="18"/>
  <c r="I224" i="18"/>
  <c r="F224" i="18"/>
  <c r="O223" i="18"/>
  <c r="L223" i="18"/>
  <c r="I223" i="18"/>
  <c r="F223" i="18"/>
  <c r="O222" i="18"/>
  <c r="L222" i="18"/>
  <c r="I222" i="18"/>
  <c r="F222" i="18"/>
  <c r="O221" i="18"/>
  <c r="L221" i="18"/>
  <c r="I221" i="18"/>
  <c r="F221" i="18"/>
  <c r="O220" i="18"/>
  <c r="L220" i="18"/>
  <c r="I220" i="18"/>
  <c r="F220" i="18"/>
  <c r="N219" i="18"/>
  <c r="M219" i="18"/>
  <c r="K219" i="18"/>
  <c r="J219" i="18"/>
  <c r="H219" i="18"/>
  <c r="G219" i="18"/>
  <c r="E219" i="18"/>
  <c r="D219" i="18"/>
  <c r="O218" i="18"/>
  <c r="L218" i="18"/>
  <c r="I218" i="18"/>
  <c r="F218" i="18"/>
  <c r="O217" i="18"/>
  <c r="L217" i="18"/>
  <c r="I217" i="18"/>
  <c r="I216" i="18" s="1"/>
  <c r="F217" i="18"/>
  <c r="N216" i="18"/>
  <c r="M216" i="18"/>
  <c r="K216" i="18"/>
  <c r="J216" i="18"/>
  <c r="H216" i="18"/>
  <c r="G216" i="18"/>
  <c r="E216" i="18"/>
  <c r="D216" i="18"/>
  <c r="O215" i="18"/>
  <c r="O214" i="18" s="1"/>
  <c r="L215" i="18"/>
  <c r="L214" i="18" s="1"/>
  <c r="I215" i="18"/>
  <c r="I214" i="18" s="1"/>
  <c r="F215" i="18"/>
  <c r="N214" i="18"/>
  <c r="M214" i="18"/>
  <c r="M212" i="18" s="1"/>
  <c r="K214" i="18"/>
  <c r="J214" i="18"/>
  <c r="H214" i="18"/>
  <c r="G214" i="18"/>
  <c r="E214" i="18"/>
  <c r="D214" i="18"/>
  <c r="O213" i="18"/>
  <c r="L213" i="18"/>
  <c r="I213" i="18"/>
  <c r="F213" i="18"/>
  <c r="O210" i="18"/>
  <c r="L210" i="18"/>
  <c r="I210" i="18"/>
  <c r="F210" i="18"/>
  <c r="O209" i="18"/>
  <c r="O208" i="18" s="1"/>
  <c r="L209" i="18"/>
  <c r="L208" i="18" s="1"/>
  <c r="I209" i="18"/>
  <c r="I208" i="18" s="1"/>
  <c r="F209" i="18"/>
  <c r="F208" i="18" s="1"/>
  <c r="N208" i="18"/>
  <c r="M208" i="18"/>
  <c r="K208" i="18"/>
  <c r="J208" i="18"/>
  <c r="H208" i="18"/>
  <c r="G208" i="18"/>
  <c r="E208" i="18"/>
  <c r="D208" i="18"/>
  <c r="O207" i="18"/>
  <c r="L207" i="18"/>
  <c r="I207" i="18"/>
  <c r="F207" i="18"/>
  <c r="O206" i="18"/>
  <c r="L206" i="18"/>
  <c r="I206" i="18"/>
  <c r="F206" i="18"/>
  <c r="O205" i="18"/>
  <c r="L205" i="18"/>
  <c r="I205" i="18"/>
  <c r="F205" i="18"/>
  <c r="O204" i="18"/>
  <c r="L204" i="18"/>
  <c r="I204" i="18"/>
  <c r="F204" i="18"/>
  <c r="O203" i="18"/>
  <c r="L203" i="18"/>
  <c r="I203" i="18"/>
  <c r="F203" i="18"/>
  <c r="O202" i="18"/>
  <c r="L202" i="18"/>
  <c r="I202" i="18"/>
  <c r="F202" i="18"/>
  <c r="O201" i="18"/>
  <c r="L201" i="18"/>
  <c r="I201" i="18"/>
  <c r="F201" i="18"/>
  <c r="O200" i="18"/>
  <c r="L200" i="18"/>
  <c r="I200" i="18"/>
  <c r="I199" i="18" s="1"/>
  <c r="F200" i="18"/>
  <c r="N199" i="18"/>
  <c r="M199" i="18"/>
  <c r="K199" i="18"/>
  <c r="J199" i="18"/>
  <c r="H199" i="18"/>
  <c r="G199" i="18"/>
  <c r="E199" i="18"/>
  <c r="D199" i="18"/>
  <c r="O198" i="18"/>
  <c r="L198" i="18"/>
  <c r="I198" i="18"/>
  <c r="F198" i="18"/>
  <c r="O197" i="18"/>
  <c r="L197" i="18"/>
  <c r="I197" i="18"/>
  <c r="F197" i="18"/>
  <c r="O196" i="18"/>
  <c r="L196" i="18"/>
  <c r="I196" i="18"/>
  <c r="F196" i="18"/>
  <c r="O195" i="18"/>
  <c r="L195" i="18"/>
  <c r="I195" i="18"/>
  <c r="F195" i="18"/>
  <c r="O194" i="18"/>
  <c r="L194" i="18"/>
  <c r="I194" i="18"/>
  <c r="F194" i="18"/>
  <c r="O193" i="18"/>
  <c r="L193" i="18"/>
  <c r="I193" i="18"/>
  <c r="F193" i="18"/>
  <c r="O192" i="18"/>
  <c r="L192" i="18"/>
  <c r="I192" i="18"/>
  <c r="F192" i="18"/>
  <c r="O191" i="18"/>
  <c r="L191" i="18"/>
  <c r="I191" i="18"/>
  <c r="F191" i="18"/>
  <c r="O190" i="18"/>
  <c r="L190" i="18"/>
  <c r="I190" i="18"/>
  <c r="F190" i="18"/>
  <c r="O189" i="18"/>
  <c r="L189" i="18"/>
  <c r="I189" i="18"/>
  <c r="F189" i="18"/>
  <c r="N188" i="18"/>
  <c r="M188" i="18"/>
  <c r="M187" i="18" s="1"/>
  <c r="K188" i="18"/>
  <c r="J188" i="18"/>
  <c r="J187" i="18" s="1"/>
  <c r="H188" i="18"/>
  <c r="G188" i="18"/>
  <c r="E188" i="18"/>
  <c r="D188" i="18"/>
  <c r="H187" i="18"/>
  <c r="O186" i="18"/>
  <c r="L186" i="18"/>
  <c r="I186" i="18"/>
  <c r="F186" i="18"/>
  <c r="O185" i="18"/>
  <c r="L185" i="18"/>
  <c r="I185" i="18"/>
  <c r="F185" i="18"/>
  <c r="O184" i="18"/>
  <c r="L184" i="18"/>
  <c r="I184" i="18"/>
  <c r="F184" i="18"/>
  <c r="N183" i="18"/>
  <c r="M183" i="18"/>
  <c r="K183" i="18"/>
  <c r="J183" i="18"/>
  <c r="H183" i="18"/>
  <c r="G183" i="18"/>
  <c r="E183" i="18"/>
  <c r="D183" i="18"/>
  <c r="O180" i="18"/>
  <c r="O179" i="18" s="1"/>
  <c r="O178" i="18" s="1"/>
  <c r="L180" i="18"/>
  <c r="L179" i="18" s="1"/>
  <c r="L178" i="18" s="1"/>
  <c r="I180" i="18"/>
  <c r="I179" i="18" s="1"/>
  <c r="I178" i="18" s="1"/>
  <c r="F180" i="18"/>
  <c r="N179" i="18"/>
  <c r="N178" i="18" s="1"/>
  <c r="M179" i="18"/>
  <c r="M178" i="18" s="1"/>
  <c r="K179" i="18"/>
  <c r="K178" i="18" s="1"/>
  <c r="J179" i="18"/>
  <c r="J178" i="18" s="1"/>
  <c r="H179" i="18"/>
  <c r="H178" i="18" s="1"/>
  <c r="G179" i="18"/>
  <c r="G178" i="18" s="1"/>
  <c r="E179" i="18"/>
  <c r="E178" i="18" s="1"/>
  <c r="D179" i="18"/>
  <c r="D178" i="18" s="1"/>
  <c r="O177" i="18"/>
  <c r="L177" i="18"/>
  <c r="I177" i="18"/>
  <c r="F177" i="18"/>
  <c r="O176" i="18"/>
  <c r="L176" i="18"/>
  <c r="I176" i="18"/>
  <c r="F176" i="18"/>
  <c r="F175" i="18" s="1"/>
  <c r="N175" i="18"/>
  <c r="M175" i="18"/>
  <c r="K175" i="18"/>
  <c r="J175" i="18"/>
  <c r="H175" i="18"/>
  <c r="G175" i="18"/>
  <c r="E175" i="18"/>
  <c r="D175" i="18"/>
  <c r="O173" i="18"/>
  <c r="L173" i="18"/>
  <c r="I173" i="18"/>
  <c r="F173" i="18"/>
  <c r="O172" i="18"/>
  <c r="L172" i="18"/>
  <c r="I172" i="18"/>
  <c r="F172" i="18"/>
  <c r="N171" i="18"/>
  <c r="M171" i="18"/>
  <c r="K171" i="18"/>
  <c r="J171" i="18"/>
  <c r="H171" i="18"/>
  <c r="G171" i="18"/>
  <c r="E171" i="18"/>
  <c r="D171" i="18"/>
  <c r="O170" i="18"/>
  <c r="L170" i="18"/>
  <c r="I170" i="18"/>
  <c r="F170" i="18"/>
  <c r="O169" i="18"/>
  <c r="L169" i="18"/>
  <c r="I169" i="18"/>
  <c r="F169" i="18"/>
  <c r="O168" i="18"/>
  <c r="L168" i="18"/>
  <c r="I168" i="18"/>
  <c r="F168" i="18"/>
  <c r="O167" i="18"/>
  <c r="L167" i="18"/>
  <c r="I167" i="18"/>
  <c r="F167" i="18"/>
  <c r="N166" i="18"/>
  <c r="M166" i="18"/>
  <c r="K166" i="18"/>
  <c r="J166" i="18"/>
  <c r="H166" i="18"/>
  <c r="G166" i="18"/>
  <c r="E166" i="18"/>
  <c r="D166" i="18"/>
  <c r="O165" i="18"/>
  <c r="L165" i="18"/>
  <c r="I165" i="18"/>
  <c r="F165" i="18"/>
  <c r="O164" i="18"/>
  <c r="L164" i="18"/>
  <c r="I164" i="18"/>
  <c r="F164" i="18"/>
  <c r="O163" i="18"/>
  <c r="L163" i="18"/>
  <c r="I163" i="18"/>
  <c r="F163" i="18"/>
  <c r="N162" i="18"/>
  <c r="N161" i="18" s="1"/>
  <c r="N160" i="18" s="1"/>
  <c r="M162" i="18"/>
  <c r="K162" i="18"/>
  <c r="K161" i="18" s="1"/>
  <c r="J162" i="18"/>
  <c r="H162" i="18"/>
  <c r="H161" i="18" s="1"/>
  <c r="G162" i="18"/>
  <c r="G161" i="18" s="1"/>
  <c r="G160" i="18" s="1"/>
  <c r="E162" i="18"/>
  <c r="D162" i="18"/>
  <c r="D161" i="18" s="1"/>
  <c r="D160" i="18" s="1"/>
  <c r="M161" i="18"/>
  <c r="O159" i="18"/>
  <c r="L159" i="18"/>
  <c r="I159" i="18"/>
  <c r="F159" i="18"/>
  <c r="O158" i="18"/>
  <c r="L158" i="18"/>
  <c r="I158" i="18"/>
  <c r="F158" i="18"/>
  <c r="O157" i="18"/>
  <c r="L157" i="18"/>
  <c r="I157" i="18"/>
  <c r="F157" i="18"/>
  <c r="O156" i="18"/>
  <c r="L156" i="18"/>
  <c r="I156" i="18"/>
  <c r="F156" i="18"/>
  <c r="O155" i="18"/>
  <c r="L155" i="18"/>
  <c r="I155" i="18"/>
  <c r="F155" i="18"/>
  <c r="O154" i="18"/>
  <c r="L154" i="18"/>
  <c r="I154" i="18"/>
  <c r="F154" i="18"/>
  <c r="N153" i="18"/>
  <c r="N152" i="18" s="1"/>
  <c r="M153" i="18"/>
  <c r="M152" i="18" s="1"/>
  <c r="K153" i="18"/>
  <c r="K152" i="18" s="1"/>
  <c r="J153" i="18"/>
  <c r="J152" i="18" s="1"/>
  <c r="H153" i="18"/>
  <c r="H152" i="18" s="1"/>
  <c r="G153" i="18"/>
  <c r="G152" i="18" s="1"/>
  <c r="E153" i="18"/>
  <c r="E152" i="18" s="1"/>
  <c r="D153" i="18"/>
  <c r="D152" i="18" s="1"/>
  <c r="O151" i="18"/>
  <c r="L151" i="18"/>
  <c r="I151" i="18"/>
  <c r="F151" i="18"/>
  <c r="O150" i="18"/>
  <c r="L150" i="18"/>
  <c r="I150" i="18"/>
  <c r="F150" i="18"/>
  <c r="O149" i="18"/>
  <c r="L149" i="18"/>
  <c r="I149" i="18"/>
  <c r="F149" i="18"/>
  <c r="O148" i="18"/>
  <c r="L148" i="18"/>
  <c r="L147" i="18" s="1"/>
  <c r="I148" i="18"/>
  <c r="I147" i="18" s="1"/>
  <c r="F148" i="18"/>
  <c r="O147" i="18"/>
  <c r="N147" i="18"/>
  <c r="M147" i="18"/>
  <c r="K147" i="18"/>
  <c r="J147" i="18"/>
  <c r="H147" i="18"/>
  <c r="G147" i="18"/>
  <c r="E147" i="18"/>
  <c r="D147" i="18"/>
  <c r="O146" i="18"/>
  <c r="L146" i="18"/>
  <c r="I146" i="18"/>
  <c r="F146" i="18"/>
  <c r="O145" i="18"/>
  <c r="L145" i="18"/>
  <c r="I145" i="18"/>
  <c r="F145" i="18"/>
  <c r="O144" i="18"/>
  <c r="L144" i="18"/>
  <c r="I144" i="18"/>
  <c r="F144" i="18"/>
  <c r="O143" i="18"/>
  <c r="L143" i="18"/>
  <c r="I143" i="18"/>
  <c r="F143" i="18"/>
  <c r="O142" i="18"/>
  <c r="L142" i="18"/>
  <c r="I142" i="18"/>
  <c r="F142" i="18"/>
  <c r="O141" i="18"/>
  <c r="L141" i="18"/>
  <c r="I141" i="18"/>
  <c r="F141" i="18"/>
  <c r="O140" i="18"/>
  <c r="L140" i="18"/>
  <c r="I140" i="18"/>
  <c r="F140" i="18"/>
  <c r="O139" i="18"/>
  <c r="L139" i="18"/>
  <c r="I139" i="18"/>
  <c r="F139" i="18"/>
  <c r="N138" i="18"/>
  <c r="M138" i="18"/>
  <c r="K138" i="18"/>
  <c r="J138" i="18"/>
  <c r="H138" i="18"/>
  <c r="G138" i="18"/>
  <c r="E138" i="18"/>
  <c r="D138" i="18"/>
  <c r="O137" i="18"/>
  <c r="L137" i="18"/>
  <c r="I137" i="18"/>
  <c r="F137" i="18"/>
  <c r="O136" i="18"/>
  <c r="L136" i="18"/>
  <c r="I136" i="18"/>
  <c r="F136" i="18"/>
  <c r="O135" i="18"/>
  <c r="L135" i="18"/>
  <c r="I135" i="18"/>
  <c r="F135" i="18"/>
  <c r="N134" i="18"/>
  <c r="M134" i="18"/>
  <c r="K134" i="18"/>
  <c r="J134" i="18"/>
  <c r="H134" i="18"/>
  <c r="G134" i="18"/>
  <c r="E134" i="18"/>
  <c r="D134" i="18"/>
  <c r="O133" i="18"/>
  <c r="L133" i="18"/>
  <c r="I133" i="18"/>
  <c r="F133" i="18"/>
  <c r="O132" i="18"/>
  <c r="L132" i="18"/>
  <c r="I132" i="18"/>
  <c r="F132" i="18"/>
  <c r="N131" i="18"/>
  <c r="M131" i="18"/>
  <c r="K131" i="18"/>
  <c r="J131" i="18"/>
  <c r="H131" i="18"/>
  <c r="G131" i="18"/>
  <c r="E131" i="18"/>
  <c r="D131" i="18"/>
  <c r="O130" i="18"/>
  <c r="L130" i="18"/>
  <c r="I130" i="18"/>
  <c r="F130" i="18"/>
  <c r="O129" i="18"/>
  <c r="L129" i="18"/>
  <c r="I129" i="18"/>
  <c r="F129" i="18"/>
  <c r="O128" i="18"/>
  <c r="L128" i="18"/>
  <c r="I128" i="18"/>
  <c r="F128" i="18"/>
  <c r="O127" i="18"/>
  <c r="L127" i="18"/>
  <c r="I127" i="18"/>
  <c r="F127" i="18"/>
  <c r="N126" i="18"/>
  <c r="M126" i="18"/>
  <c r="K126" i="18"/>
  <c r="J126" i="18"/>
  <c r="H126" i="18"/>
  <c r="G126" i="18"/>
  <c r="E126" i="18"/>
  <c r="D126" i="18"/>
  <c r="O125" i="18"/>
  <c r="L125" i="18"/>
  <c r="I125" i="18"/>
  <c r="F125" i="18"/>
  <c r="O124" i="18"/>
  <c r="L124" i="18"/>
  <c r="I124" i="18"/>
  <c r="F124" i="18"/>
  <c r="O123" i="18"/>
  <c r="L123" i="18"/>
  <c r="I123" i="18"/>
  <c r="F123" i="18"/>
  <c r="O122" i="18"/>
  <c r="L122" i="18"/>
  <c r="I122" i="18"/>
  <c r="F122" i="18"/>
  <c r="N121" i="18"/>
  <c r="M121" i="18"/>
  <c r="K121" i="18"/>
  <c r="J121" i="18"/>
  <c r="H121" i="18"/>
  <c r="G121" i="18"/>
  <c r="E121" i="18"/>
  <c r="D121" i="18"/>
  <c r="O119" i="18"/>
  <c r="L119" i="18"/>
  <c r="I119" i="18"/>
  <c r="F119" i="18"/>
  <c r="O118" i="18"/>
  <c r="L118" i="18"/>
  <c r="I118" i="18"/>
  <c r="F118" i="18"/>
  <c r="O117" i="18"/>
  <c r="L117" i="18"/>
  <c r="I117" i="18"/>
  <c r="F117" i="18"/>
  <c r="O116" i="18"/>
  <c r="L116" i="18"/>
  <c r="I116" i="18"/>
  <c r="F116" i="18"/>
  <c r="O115" i="18"/>
  <c r="L115" i="18"/>
  <c r="I115" i="18"/>
  <c r="F115" i="18"/>
  <c r="N114" i="18"/>
  <c r="M114" i="18"/>
  <c r="K114" i="18"/>
  <c r="J114" i="18"/>
  <c r="H114" i="18"/>
  <c r="G114" i="18"/>
  <c r="E114" i="18"/>
  <c r="D114" i="18"/>
  <c r="O113" i="18"/>
  <c r="L113" i="18"/>
  <c r="I113" i="18"/>
  <c r="F113" i="18"/>
  <c r="O112" i="18"/>
  <c r="L112" i="18"/>
  <c r="I112" i="18"/>
  <c r="F112" i="18"/>
  <c r="O111" i="18"/>
  <c r="L111" i="18"/>
  <c r="I111" i="18"/>
  <c r="F111" i="18"/>
  <c r="O110" i="18"/>
  <c r="L110" i="18"/>
  <c r="I110" i="18"/>
  <c r="F110" i="18"/>
  <c r="O109" i="18"/>
  <c r="L109" i="18"/>
  <c r="I109" i="18"/>
  <c r="F109" i="18"/>
  <c r="N108" i="18"/>
  <c r="M108" i="18"/>
  <c r="K108" i="18"/>
  <c r="J108" i="18"/>
  <c r="H108" i="18"/>
  <c r="G108" i="18"/>
  <c r="E108" i="18"/>
  <c r="D108" i="18"/>
  <c r="O107" i="18"/>
  <c r="L107" i="18"/>
  <c r="I107" i="18"/>
  <c r="F107" i="18"/>
  <c r="O106" i="18"/>
  <c r="L106" i="18"/>
  <c r="I106" i="18"/>
  <c r="F106" i="18"/>
  <c r="O105" i="18"/>
  <c r="L105" i="18"/>
  <c r="I105" i="18"/>
  <c r="F105" i="18"/>
  <c r="O104" i="18"/>
  <c r="L104" i="18"/>
  <c r="I104" i="18"/>
  <c r="F104" i="18"/>
  <c r="O103" i="18"/>
  <c r="L103" i="18"/>
  <c r="I103" i="18"/>
  <c r="F103" i="18"/>
  <c r="O102" i="18"/>
  <c r="L102" i="18"/>
  <c r="I102" i="18"/>
  <c r="F102" i="18"/>
  <c r="O101" i="18"/>
  <c r="L101" i="18"/>
  <c r="I101" i="18"/>
  <c r="F101" i="18"/>
  <c r="O100" i="18"/>
  <c r="L100" i="18"/>
  <c r="I100" i="18"/>
  <c r="F100" i="18"/>
  <c r="N99" i="18"/>
  <c r="M99" i="18"/>
  <c r="K99" i="18"/>
  <c r="J99" i="18"/>
  <c r="H99" i="18"/>
  <c r="G99" i="18"/>
  <c r="E99" i="18"/>
  <c r="D99" i="18"/>
  <c r="O98" i="18"/>
  <c r="L98" i="18"/>
  <c r="I98" i="18"/>
  <c r="F98" i="18"/>
  <c r="O97" i="18"/>
  <c r="L97" i="18"/>
  <c r="I97" i="18"/>
  <c r="F97" i="18"/>
  <c r="O96" i="18"/>
  <c r="L96" i="18"/>
  <c r="I96" i="18"/>
  <c r="F96" i="18"/>
  <c r="O95" i="18"/>
  <c r="L95" i="18"/>
  <c r="I95" i="18"/>
  <c r="F95" i="18"/>
  <c r="O94" i="18"/>
  <c r="L94" i="18"/>
  <c r="I94" i="18"/>
  <c r="F94" i="18"/>
  <c r="O93" i="18"/>
  <c r="L93" i="18"/>
  <c r="I93" i="18"/>
  <c r="F93" i="18"/>
  <c r="O92" i="18"/>
  <c r="L92" i="18"/>
  <c r="I92" i="18"/>
  <c r="F92" i="18"/>
  <c r="N91" i="18"/>
  <c r="M91" i="18"/>
  <c r="K91" i="18"/>
  <c r="J91" i="18"/>
  <c r="H91" i="18"/>
  <c r="G91" i="18"/>
  <c r="E91" i="18"/>
  <c r="D91" i="18"/>
  <c r="O90" i="18"/>
  <c r="L90" i="18"/>
  <c r="I90" i="18"/>
  <c r="F90" i="18"/>
  <c r="O89" i="18"/>
  <c r="L89" i="18"/>
  <c r="I89" i="18"/>
  <c r="F89" i="18"/>
  <c r="O88" i="18"/>
  <c r="L88" i="18"/>
  <c r="I88" i="18"/>
  <c r="F88" i="18"/>
  <c r="O87" i="18"/>
  <c r="L87" i="18"/>
  <c r="I87" i="18"/>
  <c r="F87" i="18"/>
  <c r="O86" i="18"/>
  <c r="L86" i="18"/>
  <c r="I86" i="18"/>
  <c r="F86" i="18"/>
  <c r="N85" i="18"/>
  <c r="M85" i="18"/>
  <c r="K85" i="18"/>
  <c r="J85" i="18"/>
  <c r="H85" i="18"/>
  <c r="G85" i="18"/>
  <c r="E85" i="18"/>
  <c r="D85" i="18"/>
  <c r="O84" i="18"/>
  <c r="L84" i="18"/>
  <c r="I84" i="18"/>
  <c r="F84" i="18"/>
  <c r="O82" i="18"/>
  <c r="L82" i="18"/>
  <c r="I82" i="18"/>
  <c r="F82" i="18"/>
  <c r="O81" i="18"/>
  <c r="L81" i="18"/>
  <c r="I81" i="18"/>
  <c r="F81" i="18"/>
  <c r="N80" i="18"/>
  <c r="M80" i="18"/>
  <c r="K80" i="18"/>
  <c r="J80" i="18"/>
  <c r="H80" i="18"/>
  <c r="G80" i="18"/>
  <c r="E80" i="18"/>
  <c r="D80" i="18"/>
  <c r="O79" i="18"/>
  <c r="L79" i="18"/>
  <c r="I79" i="18"/>
  <c r="F79" i="18"/>
  <c r="O78" i="18"/>
  <c r="O77" i="18" s="1"/>
  <c r="L78" i="18"/>
  <c r="I78" i="18"/>
  <c r="F78" i="18"/>
  <c r="N77" i="18"/>
  <c r="M77" i="18"/>
  <c r="M76" i="18" s="1"/>
  <c r="K77" i="18"/>
  <c r="J77" i="18"/>
  <c r="H77" i="18"/>
  <c r="G77" i="18"/>
  <c r="E77" i="18"/>
  <c r="D77" i="18"/>
  <c r="O74" i="18"/>
  <c r="L74" i="18"/>
  <c r="I74" i="18"/>
  <c r="F74" i="18"/>
  <c r="O73" i="18"/>
  <c r="L73" i="18"/>
  <c r="I73" i="18"/>
  <c r="F73" i="18"/>
  <c r="O72" i="18"/>
  <c r="L72" i="18"/>
  <c r="I72" i="18"/>
  <c r="F72" i="18"/>
  <c r="O71" i="18"/>
  <c r="L71" i="18"/>
  <c r="I71" i="18"/>
  <c r="F71" i="18"/>
  <c r="O70" i="18"/>
  <c r="L70" i="18"/>
  <c r="I70" i="18"/>
  <c r="F70" i="18"/>
  <c r="N69" i="18"/>
  <c r="N67" i="18" s="1"/>
  <c r="M69" i="18"/>
  <c r="M67" i="18" s="1"/>
  <c r="K69" i="18"/>
  <c r="K67" i="18" s="1"/>
  <c r="J69" i="18"/>
  <c r="J67" i="18" s="1"/>
  <c r="H69" i="18"/>
  <c r="H67" i="18" s="1"/>
  <c r="G69" i="18"/>
  <c r="G67" i="18" s="1"/>
  <c r="E69" i="18"/>
  <c r="E67" i="18" s="1"/>
  <c r="D69" i="18"/>
  <c r="D67" i="18" s="1"/>
  <c r="O68" i="18"/>
  <c r="L68" i="18"/>
  <c r="I68" i="18"/>
  <c r="F68" i="18"/>
  <c r="O66" i="18"/>
  <c r="L66" i="18"/>
  <c r="I66" i="18"/>
  <c r="F66" i="18"/>
  <c r="O65" i="18"/>
  <c r="L65" i="18"/>
  <c r="I65" i="18"/>
  <c r="F65" i="18"/>
  <c r="O64" i="18"/>
  <c r="L64" i="18"/>
  <c r="I64" i="18"/>
  <c r="F64" i="18"/>
  <c r="O63" i="18"/>
  <c r="L63" i="18"/>
  <c r="I63" i="18"/>
  <c r="F63" i="18"/>
  <c r="O62" i="18"/>
  <c r="L62" i="18"/>
  <c r="I62" i="18"/>
  <c r="F62" i="18"/>
  <c r="O61" i="18"/>
  <c r="L61" i="18"/>
  <c r="I61" i="18"/>
  <c r="F61" i="18"/>
  <c r="O60" i="18"/>
  <c r="L60" i="18"/>
  <c r="I60" i="18"/>
  <c r="F60" i="18"/>
  <c r="O59" i="18"/>
  <c r="L59" i="18"/>
  <c r="I59" i="18"/>
  <c r="F59" i="18"/>
  <c r="N58" i="18"/>
  <c r="M58" i="18"/>
  <c r="K58" i="18"/>
  <c r="J58" i="18"/>
  <c r="H58" i="18"/>
  <c r="G58" i="18"/>
  <c r="E58" i="18"/>
  <c r="D58" i="18"/>
  <c r="O57" i="18"/>
  <c r="L57" i="18"/>
  <c r="I57" i="18"/>
  <c r="F57" i="18"/>
  <c r="O56" i="18"/>
  <c r="L56" i="18"/>
  <c r="I56" i="18"/>
  <c r="I55" i="18" s="1"/>
  <c r="F56" i="18"/>
  <c r="N55" i="18"/>
  <c r="M55" i="18"/>
  <c r="M54" i="18" s="1"/>
  <c r="K55" i="18"/>
  <c r="K54" i="18" s="1"/>
  <c r="K53" i="18" s="1"/>
  <c r="J55" i="18"/>
  <c r="H55" i="18"/>
  <c r="G55" i="18"/>
  <c r="E55" i="18"/>
  <c r="D55" i="18"/>
  <c r="H54" i="18"/>
  <c r="O47" i="18"/>
  <c r="C47" i="18" s="1"/>
  <c r="O46" i="18"/>
  <c r="C46" i="18" s="1"/>
  <c r="N45" i="18"/>
  <c r="M45" i="18"/>
  <c r="L44" i="18"/>
  <c r="L43" i="18" s="1"/>
  <c r="I44" i="18"/>
  <c r="I43" i="18" s="1"/>
  <c r="F44" i="18"/>
  <c r="F43" i="18" s="1"/>
  <c r="K43" i="18"/>
  <c r="J43" i="18"/>
  <c r="H43" i="18"/>
  <c r="G43" i="18"/>
  <c r="E43" i="18"/>
  <c r="D43" i="18"/>
  <c r="F42" i="18"/>
  <c r="C42" i="18" s="1"/>
  <c r="E41" i="18"/>
  <c r="D41" i="18"/>
  <c r="L40" i="18"/>
  <c r="C40" i="18" s="1"/>
  <c r="L39" i="18"/>
  <c r="C39" i="18" s="1"/>
  <c r="L38" i="18"/>
  <c r="C38" i="18" s="1"/>
  <c r="L37" i="18"/>
  <c r="K36" i="18"/>
  <c r="J36" i="18"/>
  <c r="L35" i="18"/>
  <c r="C35" i="18" s="1"/>
  <c r="L34" i="18"/>
  <c r="C34" i="18" s="1"/>
  <c r="K33" i="18"/>
  <c r="J33" i="18"/>
  <c r="L32" i="18"/>
  <c r="C32" i="18" s="1"/>
  <c r="K31" i="18"/>
  <c r="J31" i="18"/>
  <c r="L30" i="18"/>
  <c r="C30" i="18" s="1"/>
  <c r="L29" i="18"/>
  <c r="C29" i="18" s="1"/>
  <c r="L28" i="18"/>
  <c r="C28" i="18" s="1"/>
  <c r="K27" i="18"/>
  <c r="J27" i="18"/>
  <c r="F25" i="18"/>
  <c r="C25" i="18" s="1"/>
  <c r="I24" i="18"/>
  <c r="F24" i="18"/>
  <c r="O23" i="18"/>
  <c r="L23" i="18"/>
  <c r="I23" i="18"/>
  <c r="F23" i="18"/>
  <c r="O22" i="18"/>
  <c r="L22" i="18"/>
  <c r="I22" i="18"/>
  <c r="F22" i="18"/>
  <c r="N21" i="18"/>
  <c r="M21" i="18"/>
  <c r="M275" i="18" s="1"/>
  <c r="M274" i="18" s="1"/>
  <c r="K21" i="18"/>
  <c r="J21" i="18"/>
  <c r="H21" i="18"/>
  <c r="G21" i="18"/>
  <c r="E21" i="18"/>
  <c r="D21" i="18"/>
  <c r="C248" i="18" l="1"/>
  <c r="C279" i="18"/>
  <c r="C281" i="18"/>
  <c r="O55" i="18"/>
  <c r="M20" i="18"/>
  <c r="C88" i="18"/>
  <c r="C142" i="18"/>
  <c r="O241" i="18"/>
  <c r="C246" i="18"/>
  <c r="C149" i="18"/>
  <c r="L171" i="18"/>
  <c r="J182" i="18"/>
  <c r="C200" i="18"/>
  <c r="C205" i="18"/>
  <c r="C221" i="18"/>
  <c r="C225" i="18"/>
  <c r="C230" i="18"/>
  <c r="C237" i="18"/>
  <c r="C277" i="18"/>
  <c r="K275" i="18"/>
  <c r="K274" i="18" s="1"/>
  <c r="G174" i="18"/>
  <c r="C231" i="18"/>
  <c r="C283" i="18"/>
  <c r="M252" i="18"/>
  <c r="F162" i="18"/>
  <c r="N240" i="18"/>
  <c r="N252" i="18"/>
  <c r="C271" i="18"/>
  <c r="C90" i="18"/>
  <c r="K120" i="18"/>
  <c r="D187" i="18"/>
  <c r="D182" i="18" s="1"/>
  <c r="O69" i="18"/>
  <c r="O67" i="18" s="1"/>
  <c r="H76" i="18"/>
  <c r="I126" i="18"/>
  <c r="I131" i="18"/>
  <c r="H160" i="18"/>
  <c r="H212" i="18"/>
  <c r="C228" i="18"/>
  <c r="L269" i="18"/>
  <c r="O245" i="18"/>
  <c r="O240" i="18" s="1"/>
  <c r="L33" i="18"/>
  <c r="C33" i="18" s="1"/>
  <c r="L108" i="18"/>
  <c r="C113" i="18"/>
  <c r="L131" i="18"/>
  <c r="O216" i="18"/>
  <c r="E275" i="18"/>
  <c r="E274" i="18" s="1"/>
  <c r="K76" i="18"/>
  <c r="I80" i="18"/>
  <c r="J212" i="18"/>
  <c r="J211" i="18" s="1"/>
  <c r="C218" i="18"/>
  <c r="J252" i="18"/>
  <c r="L126" i="18"/>
  <c r="L166" i="18"/>
  <c r="C223" i="18"/>
  <c r="C278" i="18"/>
  <c r="O134" i="18"/>
  <c r="G275" i="18"/>
  <c r="G274" i="18" s="1"/>
  <c r="F41" i="18"/>
  <c r="C41" i="18" s="1"/>
  <c r="D76" i="18"/>
  <c r="G240" i="18"/>
  <c r="K83" i="18"/>
  <c r="H120" i="18"/>
  <c r="C135" i="18"/>
  <c r="F138" i="18"/>
  <c r="C155" i="18"/>
  <c r="C255" i="18"/>
  <c r="O85" i="18"/>
  <c r="I108" i="18"/>
  <c r="C24" i="18"/>
  <c r="M83" i="18"/>
  <c r="I134" i="18"/>
  <c r="C148" i="18"/>
  <c r="C150" i="18"/>
  <c r="M182" i="18"/>
  <c r="E20" i="18"/>
  <c r="C73" i="18"/>
  <c r="C144" i="18"/>
  <c r="N187" i="18"/>
  <c r="C259" i="18"/>
  <c r="F85" i="18"/>
  <c r="C92" i="18"/>
  <c r="C124" i="18"/>
  <c r="N54" i="18"/>
  <c r="C71" i="18"/>
  <c r="C94" i="18"/>
  <c r="O114" i="18"/>
  <c r="C140" i="18"/>
  <c r="E161" i="18"/>
  <c r="E160" i="18" s="1"/>
  <c r="C186" i="18"/>
  <c r="C203" i="18"/>
  <c r="C235" i="18"/>
  <c r="D240" i="18"/>
  <c r="I241" i="18"/>
  <c r="F245" i="18"/>
  <c r="L257" i="18"/>
  <c r="L253" i="18" s="1"/>
  <c r="L252" i="18" s="1"/>
  <c r="O257" i="18"/>
  <c r="O253" i="18" s="1"/>
  <c r="O252" i="18" s="1"/>
  <c r="O269" i="18"/>
  <c r="D174" i="18"/>
  <c r="C184" i="18"/>
  <c r="I227" i="18"/>
  <c r="I276" i="18"/>
  <c r="L175" i="18"/>
  <c r="L174" i="18" s="1"/>
  <c r="L188" i="18"/>
  <c r="C222" i="18"/>
  <c r="E83" i="18"/>
  <c r="C74" i="18"/>
  <c r="C101" i="18"/>
  <c r="O108" i="18"/>
  <c r="L27" i="18"/>
  <c r="C27" i="18" s="1"/>
  <c r="C82" i="18"/>
  <c r="C89" i="18"/>
  <c r="F91" i="18"/>
  <c r="C102" i="18"/>
  <c r="C107" i="18"/>
  <c r="C122" i="18"/>
  <c r="C125" i="18"/>
  <c r="O126" i="18"/>
  <c r="O131" i="18"/>
  <c r="I153" i="18"/>
  <c r="I152" i="18" s="1"/>
  <c r="L162" i="18"/>
  <c r="I171" i="18"/>
  <c r="C176" i="18"/>
  <c r="F183" i="18"/>
  <c r="E54" i="18"/>
  <c r="E53" i="18" s="1"/>
  <c r="C65" i="18"/>
  <c r="I114" i="18"/>
  <c r="C117" i="18"/>
  <c r="C129" i="18"/>
  <c r="C146" i="18"/>
  <c r="L153" i="18"/>
  <c r="L152" i="18" s="1"/>
  <c r="C157" i="18"/>
  <c r="C204" i="18"/>
  <c r="O219" i="18"/>
  <c r="D252" i="18"/>
  <c r="I257" i="18"/>
  <c r="I253" i="18" s="1"/>
  <c r="I252" i="18" s="1"/>
  <c r="C264" i="18"/>
  <c r="I269" i="18"/>
  <c r="J275" i="18"/>
  <c r="J274" i="18" s="1"/>
  <c r="C43" i="18"/>
  <c r="I69" i="18"/>
  <c r="I67" i="18" s="1"/>
  <c r="L77" i="18"/>
  <c r="C96" i="18"/>
  <c r="C105" i="18"/>
  <c r="F121" i="18"/>
  <c r="C141" i="18"/>
  <c r="K240" i="18"/>
  <c r="E252" i="18"/>
  <c r="C62" i="18"/>
  <c r="C86" i="18"/>
  <c r="O91" i="18"/>
  <c r="C98" i="18"/>
  <c r="C111" i="18"/>
  <c r="C119" i="18"/>
  <c r="C139" i="18"/>
  <c r="C151" i="18"/>
  <c r="J161" i="18"/>
  <c r="J160" i="18" s="1"/>
  <c r="C164" i="18"/>
  <c r="C168" i="18"/>
  <c r="O175" i="18"/>
  <c r="O174" i="18" s="1"/>
  <c r="H182" i="18"/>
  <c r="C189" i="18"/>
  <c r="C194" i="18"/>
  <c r="C209" i="18"/>
  <c r="C220" i="18"/>
  <c r="C239" i="18"/>
  <c r="C244" i="18"/>
  <c r="C254" i="18"/>
  <c r="C61" i="18"/>
  <c r="C72" i="18"/>
  <c r="C70" i="18"/>
  <c r="I77" i="18"/>
  <c r="N83" i="18"/>
  <c r="N120" i="18"/>
  <c r="K160" i="18"/>
  <c r="L199" i="18"/>
  <c r="L187" i="18" s="1"/>
  <c r="C208" i="18"/>
  <c r="F227" i="18"/>
  <c r="C262" i="18"/>
  <c r="C59" i="18"/>
  <c r="H53" i="18"/>
  <c r="C56" i="18"/>
  <c r="L58" i="18"/>
  <c r="I85" i="18"/>
  <c r="L121" i="18"/>
  <c r="C136" i="18"/>
  <c r="O138" i="18"/>
  <c r="C172" i="18"/>
  <c r="E187" i="18"/>
  <c r="E182" i="18" s="1"/>
  <c r="C192" i="18"/>
  <c r="C197" i="18"/>
  <c r="C213" i="18"/>
  <c r="L233" i="18"/>
  <c r="L232" i="18" s="1"/>
  <c r="C242" i="18"/>
  <c r="F276" i="18"/>
  <c r="E76" i="18"/>
  <c r="L80" i="18"/>
  <c r="L99" i="18"/>
  <c r="C103" i="18"/>
  <c r="D83" i="18"/>
  <c r="C115" i="18"/>
  <c r="O121" i="18"/>
  <c r="D120" i="18"/>
  <c r="C127" i="18"/>
  <c r="C133" i="18"/>
  <c r="O166" i="18"/>
  <c r="L183" i="18"/>
  <c r="C201" i="18"/>
  <c r="C206" i="18"/>
  <c r="G187" i="18"/>
  <c r="G182" i="18" s="1"/>
  <c r="C250" i="18"/>
  <c r="C260" i="18"/>
  <c r="F21" i="18"/>
  <c r="C44" i="18"/>
  <c r="D54" i="18"/>
  <c r="D53" i="18" s="1"/>
  <c r="L55" i="18"/>
  <c r="J54" i="18"/>
  <c r="J53" i="18" s="1"/>
  <c r="C79" i="18"/>
  <c r="O80" i="18"/>
  <c r="O76" i="18" s="1"/>
  <c r="C112" i="18"/>
  <c r="F114" i="18"/>
  <c r="J120" i="18"/>
  <c r="M160" i="18"/>
  <c r="C165" i="18"/>
  <c r="C169" i="18"/>
  <c r="C195" i="18"/>
  <c r="K212" i="18"/>
  <c r="I219" i="18"/>
  <c r="F241" i="18"/>
  <c r="I245" i="18"/>
  <c r="I240" i="18" s="1"/>
  <c r="L219" i="18"/>
  <c r="C229" i="18"/>
  <c r="C258" i="18"/>
  <c r="C270" i="18"/>
  <c r="C84" i="18"/>
  <c r="N174" i="18"/>
  <c r="L91" i="18"/>
  <c r="C97" i="18"/>
  <c r="C156" i="18"/>
  <c r="O171" i="18"/>
  <c r="N212" i="18"/>
  <c r="L31" i="18"/>
  <c r="C31" i="18" s="1"/>
  <c r="G54" i="18"/>
  <c r="G53" i="18" s="1"/>
  <c r="C57" i="18"/>
  <c r="M53" i="18"/>
  <c r="J76" i="18"/>
  <c r="N76" i="18"/>
  <c r="C95" i="18"/>
  <c r="E120" i="18"/>
  <c r="F134" i="18"/>
  <c r="C167" i="18"/>
  <c r="C173" i="18"/>
  <c r="C193" i="18"/>
  <c r="C198" i="18"/>
  <c r="K187" i="18"/>
  <c r="K182" i="18" s="1"/>
  <c r="L241" i="18"/>
  <c r="C243" i="18"/>
  <c r="H240" i="18"/>
  <c r="H211" i="18" s="1"/>
  <c r="C263" i="18"/>
  <c r="O276" i="18"/>
  <c r="C284" i="18"/>
  <c r="I21" i="18"/>
  <c r="I20" i="18" s="1"/>
  <c r="C106" i="18"/>
  <c r="O183" i="18"/>
  <c r="O21" i="18"/>
  <c r="C63" i="18"/>
  <c r="N53" i="18"/>
  <c r="C81" i="18"/>
  <c r="L85" i="18"/>
  <c r="H83" i="18"/>
  <c r="H75" i="18" s="1"/>
  <c r="J83" i="18"/>
  <c r="I121" i="18"/>
  <c r="C145" i="18"/>
  <c r="F147" i="18"/>
  <c r="C147" i="18" s="1"/>
  <c r="C154" i="18"/>
  <c r="C159" i="18"/>
  <c r="I166" i="18"/>
  <c r="K174" i="18"/>
  <c r="H174" i="18"/>
  <c r="O188" i="18"/>
  <c r="C207" i="18"/>
  <c r="C210" i="18"/>
  <c r="C215" i="18"/>
  <c r="L216" i="18"/>
  <c r="C226" i="18"/>
  <c r="M240" i="18"/>
  <c r="M211" i="18" s="1"/>
  <c r="C249" i="18"/>
  <c r="F257" i="18"/>
  <c r="C261" i="18"/>
  <c r="H252" i="18"/>
  <c r="C282" i="18"/>
  <c r="C116" i="18"/>
  <c r="C118" i="18"/>
  <c r="G120" i="18"/>
  <c r="C170" i="18"/>
  <c r="J174" i="18"/>
  <c r="C191" i="18"/>
  <c r="C224" i="18"/>
  <c r="C236" i="18"/>
  <c r="C247" i="18"/>
  <c r="K252" i="18"/>
  <c r="C268" i="18"/>
  <c r="F269" i="18"/>
  <c r="C280" i="18"/>
  <c r="D275" i="18"/>
  <c r="D274" i="18" s="1"/>
  <c r="D20" i="18"/>
  <c r="C22" i="18"/>
  <c r="O45" i="18"/>
  <c r="C60" i="18"/>
  <c r="F58" i="18"/>
  <c r="I99" i="18"/>
  <c r="C130" i="18"/>
  <c r="C177" i="18"/>
  <c r="I175" i="18"/>
  <c r="O199" i="18"/>
  <c r="C234" i="18"/>
  <c r="F233" i="18"/>
  <c r="I91" i="18"/>
  <c r="C109" i="18"/>
  <c r="F108" i="18"/>
  <c r="M174" i="18"/>
  <c r="C190" i="18"/>
  <c r="F188" i="18"/>
  <c r="F219" i="18"/>
  <c r="I233" i="18"/>
  <c r="I232" i="18" s="1"/>
  <c r="C180" i="18"/>
  <c r="F179" i="18"/>
  <c r="L138" i="18"/>
  <c r="C87" i="18"/>
  <c r="G83" i="18"/>
  <c r="O99" i="18"/>
  <c r="C128" i="18"/>
  <c r="F126" i="18"/>
  <c r="C137" i="18"/>
  <c r="I138" i="18"/>
  <c r="O153" i="18"/>
  <c r="O152" i="18" s="1"/>
  <c r="I188" i="18"/>
  <c r="I187" i="18" s="1"/>
  <c r="L245" i="18"/>
  <c r="I162" i="18"/>
  <c r="D212" i="18"/>
  <c r="O233" i="18"/>
  <c r="O232" i="18" s="1"/>
  <c r="N275" i="18"/>
  <c r="N274" i="18" s="1"/>
  <c r="N20" i="18"/>
  <c r="I58" i="18"/>
  <c r="I54" i="18" s="1"/>
  <c r="C66" i="18"/>
  <c r="C68" i="18"/>
  <c r="C93" i="18"/>
  <c r="C123" i="18"/>
  <c r="C132" i="18"/>
  <c r="C185" i="18"/>
  <c r="I183" i="18"/>
  <c r="E212" i="18"/>
  <c r="E211" i="18" s="1"/>
  <c r="L276" i="18"/>
  <c r="C217" i="18"/>
  <c r="F216" i="18"/>
  <c r="L21" i="18"/>
  <c r="H275" i="18"/>
  <c r="H274" i="18" s="1"/>
  <c r="H20" i="18"/>
  <c r="C23" i="18"/>
  <c r="F69" i="18"/>
  <c r="F67" i="18" s="1"/>
  <c r="C104" i="18"/>
  <c r="C110" i="18"/>
  <c r="L114" i="18"/>
  <c r="C158" i="18"/>
  <c r="O162" i="18"/>
  <c r="E174" i="18"/>
  <c r="C196" i="18"/>
  <c r="C202" i="18"/>
  <c r="G212" i="18"/>
  <c r="L227" i="18"/>
  <c r="F55" i="18"/>
  <c r="G76" i="18"/>
  <c r="C100" i="18"/>
  <c r="F99" i="18"/>
  <c r="G20" i="18"/>
  <c r="J26" i="18"/>
  <c r="O58" i="18"/>
  <c r="O54" i="18" s="1"/>
  <c r="K26" i="18"/>
  <c r="C37" i="18"/>
  <c r="L36" i="18"/>
  <c r="C36" i="18" s="1"/>
  <c r="C64" i="18"/>
  <c r="L69" i="18"/>
  <c r="L67" i="18" s="1"/>
  <c r="C78" i="18"/>
  <c r="F77" i="18"/>
  <c r="F80" i="18"/>
  <c r="M120" i="18"/>
  <c r="L134" i="18"/>
  <c r="C143" i="18"/>
  <c r="N182" i="18"/>
  <c r="C238" i="18"/>
  <c r="C256" i="18"/>
  <c r="F166" i="18"/>
  <c r="F214" i="18"/>
  <c r="C163" i="18"/>
  <c r="C251" i="18"/>
  <c r="F131" i="18"/>
  <c r="F153" i="18"/>
  <c r="F171" i="18"/>
  <c r="F199" i="18"/>
  <c r="F267" i="18"/>
  <c r="I212" i="18" l="1"/>
  <c r="O212" i="18"/>
  <c r="O275" i="18"/>
  <c r="O274" i="18" s="1"/>
  <c r="L161" i="18"/>
  <c r="L160" i="18" s="1"/>
  <c r="F161" i="18"/>
  <c r="I53" i="18"/>
  <c r="C241" i="18"/>
  <c r="K75" i="18"/>
  <c r="K52" i="18" s="1"/>
  <c r="C91" i="18"/>
  <c r="L76" i="18"/>
  <c r="C171" i="18"/>
  <c r="C131" i="18"/>
  <c r="D211" i="18"/>
  <c r="D181" i="18" s="1"/>
  <c r="M75" i="18"/>
  <c r="M52" i="18" s="1"/>
  <c r="F240" i="18"/>
  <c r="G211" i="18"/>
  <c r="G181" i="18" s="1"/>
  <c r="L120" i="18"/>
  <c r="C134" i="18"/>
  <c r="C269" i="18"/>
  <c r="C85" i="18"/>
  <c r="I120" i="18"/>
  <c r="C276" i="18"/>
  <c r="C227" i="18"/>
  <c r="L182" i="18"/>
  <c r="O53" i="18"/>
  <c r="F20" i="18"/>
  <c r="O161" i="18"/>
  <c r="O160" i="18" s="1"/>
  <c r="C245" i="18"/>
  <c r="N211" i="18"/>
  <c r="I76" i="18"/>
  <c r="C121" i="18"/>
  <c r="C58" i="18"/>
  <c r="I275" i="18"/>
  <c r="I274" i="18" s="1"/>
  <c r="H52" i="18"/>
  <c r="C108" i="18"/>
  <c r="C138" i="18"/>
  <c r="D75" i="18"/>
  <c r="D52" i="18" s="1"/>
  <c r="O20" i="18"/>
  <c r="E181" i="18"/>
  <c r="C126" i="18"/>
  <c r="F275" i="18"/>
  <c r="F274" i="18" s="1"/>
  <c r="C257" i="18"/>
  <c r="H272" i="18"/>
  <c r="G75" i="18"/>
  <c r="L240" i="18"/>
  <c r="O187" i="18"/>
  <c r="O182" i="18" s="1"/>
  <c r="K211" i="18"/>
  <c r="K181" i="18" s="1"/>
  <c r="J75" i="18"/>
  <c r="J52" i="18" s="1"/>
  <c r="L54" i="18"/>
  <c r="L53" i="18" s="1"/>
  <c r="M181" i="18"/>
  <c r="N75" i="18"/>
  <c r="N52" i="18" s="1"/>
  <c r="N181" i="18"/>
  <c r="O211" i="18"/>
  <c r="L212" i="18"/>
  <c r="E75" i="18"/>
  <c r="E52" i="18" s="1"/>
  <c r="C67" i="18"/>
  <c r="O83" i="18"/>
  <c r="C219" i="18"/>
  <c r="L83" i="18"/>
  <c r="L26" i="18"/>
  <c r="C26" i="18" s="1"/>
  <c r="I83" i="18"/>
  <c r="O120" i="18"/>
  <c r="I211" i="18"/>
  <c r="I161" i="18"/>
  <c r="I160" i="18" s="1"/>
  <c r="C166" i="18"/>
  <c r="C21" i="18"/>
  <c r="C80" i="18"/>
  <c r="F253" i="18"/>
  <c r="F252" i="18" s="1"/>
  <c r="C252" i="18" s="1"/>
  <c r="C199" i="18"/>
  <c r="C216" i="18"/>
  <c r="C153" i="18"/>
  <c r="F152" i="18"/>
  <c r="C152" i="18" s="1"/>
  <c r="C99" i="18"/>
  <c r="C233" i="18"/>
  <c r="F232" i="18"/>
  <c r="C232" i="18" s="1"/>
  <c r="J181" i="18"/>
  <c r="F160" i="18"/>
  <c r="C69" i="18"/>
  <c r="C188" i="18"/>
  <c r="F187" i="18"/>
  <c r="F120" i="18"/>
  <c r="H181" i="18"/>
  <c r="C45" i="18"/>
  <c r="C77" i="18"/>
  <c r="F76" i="18"/>
  <c r="C55" i="18"/>
  <c r="F54" i="18"/>
  <c r="I182" i="18"/>
  <c r="C183" i="18"/>
  <c r="C114" i="18"/>
  <c r="C162" i="18"/>
  <c r="F83" i="18"/>
  <c r="L275" i="18"/>
  <c r="L274" i="18" s="1"/>
  <c r="F212" i="18"/>
  <c r="C214" i="18"/>
  <c r="K20" i="18"/>
  <c r="C175" i="18"/>
  <c r="I174" i="18"/>
  <c r="C179" i="18"/>
  <c r="F178" i="18"/>
  <c r="C267" i="18"/>
  <c r="F266" i="18"/>
  <c r="J20" i="18"/>
  <c r="O181" i="18" l="1"/>
  <c r="C240" i="18"/>
  <c r="I181" i="18"/>
  <c r="G272" i="18"/>
  <c r="C161" i="18"/>
  <c r="L211" i="18"/>
  <c r="L181" i="18" s="1"/>
  <c r="J272" i="18"/>
  <c r="J51" i="18"/>
  <c r="J50" i="18" s="1"/>
  <c r="C160" i="18"/>
  <c r="I75" i="18"/>
  <c r="I52" i="18" s="1"/>
  <c r="M51" i="18"/>
  <c r="L20" i="18"/>
  <c r="C20" i="18" s="1"/>
  <c r="M272" i="18"/>
  <c r="C274" i="18"/>
  <c r="L75" i="18"/>
  <c r="L52" i="18" s="1"/>
  <c r="C83" i="18"/>
  <c r="H51" i="18"/>
  <c r="C120" i="18"/>
  <c r="D51" i="18"/>
  <c r="D50" i="18" s="1"/>
  <c r="N272" i="18"/>
  <c r="N51" i="18"/>
  <c r="N50" i="18" s="1"/>
  <c r="K51" i="18"/>
  <c r="K272" i="18"/>
  <c r="G52" i="18"/>
  <c r="G51" i="18" s="1"/>
  <c r="G50" i="18" s="1"/>
  <c r="E51" i="18"/>
  <c r="E50" i="18" s="1"/>
  <c r="D272" i="18"/>
  <c r="E272" i="18"/>
  <c r="C253" i="18"/>
  <c r="O75" i="18"/>
  <c r="O52" i="18" s="1"/>
  <c r="O51" i="18" s="1"/>
  <c r="H50" i="18"/>
  <c r="H273" i="18"/>
  <c r="C54" i="18"/>
  <c r="F53" i="18"/>
  <c r="C187" i="18"/>
  <c r="F182" i="18"/>
  <c r="C212" i="18"/>
  <c r="F211" i="18"/>
  <c r="C211" i="18" s="1"/>
  <c r="C266" i="18"/>
  <c r="F265" i="18"/>
  <c r="C178" i="18"/>
  <c r="F174" i="18"/>
  <c r="C174" i="18" s="1"/>
  <c r="F75" i="18"/>
  <c r="C76" i="18"/>
  <c r="C275" i="18"/>
  <c r="M50" i="18"/>
  <c r="M273" i="18"/>
  <c r="I51" i="18" l="1"/>
  <c r="I273" i="18" s="1"/>
  <c r="L51" i="18"/>
  <c r="J273" i="18"/>
  <c r="L272" i="18"/>
  <c r="D273" i="18"/>
  <c r="I272" i="18"/>
  <c r="C75" i="18"/>
  <c r="I50" i="18"/>
  <c r="N273" i="18"/>
  <c r="K50" i="18"/>
  <c r="K273" i="18"/>
  <c r="G273" i="18"/>
  <c r="E273" i="18"/>
  <c r="O50" i="18"/>
  <c r="O273" i="18"/>
  <c r="O272" i="18"/>
  <c r="C53" i="18"/>
  <c r="F52" i="18"/>
  <c r="C265" i="18"/>
  <c r="F272" i="18"/>
  <c r="L50" i="18"/>
  <c r="L273" i="18"/>
  <c r="C182" i="18"/>
  <c r="F181" i="18"/>
  <c r="C181" i="18" s="1"/>
  <c r="C272" i="18" l="1"/>
  <c r="C52" i="18"/>
  <c r="F51" i="18"/>
  <c r="C51" i="18" l="1"/>
  <c r="F50" i="18"/>
  <c r="C50" i="18" s="1"/>
  <c r="F273" i="18"/>
  <c r="C273" i="18" s="1"/>
  <c r="F64" i="17" l="1"/>
  <c r="F63" i="17"/>
  <c r="F62" i="17"/>
  <c r="F61" i="17"/>
  <c r="F58" i="17" s="1"/>
  <c r="F60" i="17"/>
  <c r="F59" i="17"/>
  <c r="E58" i="17"/>
  <c r="D58" i="17"/>
  <c r="F52" i="17"/>
  <c r="F51" i="17"/>
  <c r="F50" i="17"/>
  <c r="F49" i="17"/>
  <c r="F48" i="17"/>
  <c r="E47" i="17"/>
  <c r="D47" i="17"/>
  <c r="F42" i="17"/>
  <c r="F41" i="17"/>
  <c r="F40" i="17"/>
  <c r="F39" i="17"/>
  <c r="F38" i="17"/>
  <c r="E37" i="17"/>
  <c r="D37" i="17"/>
  <c r="F32" i="17"/>
  <c r="F31" i="17"/>
  <c r="F30" i="17"/>
  <c r="F29" i="17"/>
  <c r="F28" i="17"/>
  <c r="E27" i="17"/>
  <c r="D27" i="17"/>
  <c r="F22" i="17"/>
  <c r="F21" i="17"/>
  <c r="F20" i="17"/>
  <c r="E19" i="17"/>
  <c r="D19" i="17"/>
  <c r="F14" i="17"/>
  <c r="F13" i="17"/>
  <c r="F12" i="17"/>
  <c r="E11" i="17"/>
  <c r="D11" i="17"/>
  <c r="F27" i="17" l="1"/>
  <c r="F19" i="17"/>
  <c r="F37" i="17"/>
  <c r="F47" i="17"/>
  <c r="F11" i="17"/>
  <c r="O284" i="16"/>
  <c r="L284" i="16"/>
  <c r="I284" i="16"/>
  <c r="F284" i="16"/>
  <c r="O283" i="16"/>
  <c r="L283" i="16"/>
  <c r="I283" i="16"/>
  <c r="F283" i="16"/>
  <c r="O282" i="16"/>
  <c r="L282" i="16"/>
  <c r="I282" i="16"/>
  <c r="F282" i="16"/>
  <c r="O281" i="16"/>
  <c r="L281" i="16"/>
  <c r="I281" i="16"/>
  <c r="F281" i="16"/>
  <c r="O280" i="16"/>
  <c r="L280" i="16"/>
  <c r="I280" i="16"/>
  <c r="F280" i="16"/>
  <c r="O279" i="16"/>
  <c r="L279" i="16"/>
  <c r="I279" i="16"/>
  <c r="F279" i="16"/>
  <c r="O278" i="16"/>
  <c r="L278" i="16"/>
  <c r="I278" i="16"/>
  <c r="F278" i="16"/>
  <c r="O277" i="16"/>
  <c r="L277" i="16"/>
  <c r="I277" i="16"/>
  <c r="F277" i="16"/>
  <c r="N276" i="16"/>
  <c r="M276" i="16"/>
  <c r="K276" i="16"/>
  <c r="J276" i="16"/>
  <c r="H276" i="16"/>
  <c r="G276" i="16"/>
  <c r="E276" i="16"/>
  <c r="D276" i="16"/>
  <c r="O271" i="16"/>
  <c r="L271" i="16"/>
  <c r="I271" i="16"/>
  <c r="F271" i="16"/>
  <c r="O270" i="16"/>
  <c r="L270" i="16"/>
  <c r="L269" i="16" s="1"/>
  <c r="I270" i="16"/>
  <c r="F270" i="16"/>
  <c r="N269" i="16"/>
  <c r="M269" i="16"/>
  <c r="K269" i="16"/>
  <c r="J269" i="16"/>
  <c r="H269" i="16"/>
  <c r="G269" i="16"/>
  <c r="E269" i="16"/>
  <c r="D269" i="16"/>
  <c r="O268" i="16"/>
  <c r="O267" i="16" s="1"/>
  <c r="O266" i="16" s="1"/>
  <c r="O265" i="16" s="1"/>
  <c r="L268" i="16"/>
  <c r="L267" i="16" s="1"/>
  <c r="L266" i="16" s="1"/>
  <c r="L265" i="16" s="1"/>
  <c r="I268" i="16"/>
  <c r="I267" i="16" s="1"/>
  <c r="I266" i="16" s="1"/>
  <c r="I265" i="16" s="1"/>
  <c r="F268" i="16"/>
  <c r="N267" i="16"/>
  <c r="N266" i="16" s="1"/>
  <c r="N265" i="16" s="1"/>
  <c r="M267" i="16"/>
  <c r="M266" i="16" s="1"/>
  <c r="M265" i="16" s="1"/>
  <c r="K267" i="16"/>
  <c r="K266" i="16" s="1"/>
  <c r="K265" i="16" s="1"/>
  <c r="J267" i="16"/>
  <c r="J266" i="16" s="1"/>
  <c r="J265" i="16" s="1"/>
  <c r="H267" i="16"/>
  <c r="H266" i="16" s="1"/>
  <c r="H265" i="16" s="1"/>
  <c r="G267" i="16"/>
  <c r="G266" i="16" s="1"/>
  <c r="G265" i="16" s="1"/>
  <c r="E267" i="16"/>
  <c r="E266" i="16" s="1"/>
  <c r="E265" i="16" s="1"/>
  <c r="D267" i="16"/>
  <c r="D266" i="16" s="1"/>
  <c r="D265" i="16" s="1"/>
  <c r="O264" i="16"/>
  <c r="O263" i="16" s="1"/>
  <c r="L264" i="16"/>
  <c r="L263" i="16" s="1"/>
  <c r="I264" i="16"/>
  <c r="I263" i="16" s="1"/>
  <c r="F264" i="16"/>
  <c r="F263" i="16" s="1"/>
  <c r="N263" i="16"/>
  <c r="M263" i="16"/>
  <c r="K263" i="16"/>
  <c r="J263" i="16"/>
  <c r="H263" i="16"/>
  <c r="G263" i="16"/>
  <c r="E263" i="16"/>
  <c r="D263" i="16"/>
  <c r="O262" i="16"/>
  <c r="L262" i="16"/>
  <c r="I262" i="16"/>
  <c r="F262" i="16"/>
  <c r="O261" i="16"/>
  <c r="L261" i="16"/>
  <c r="I261" i="16"/>
  <c r="F261" i="16"/>
  <c r="O260" i="16"/>
  <c r="L260" i="16"/>
  <c r="I260" i="16"/>
  <c r="F260" i="16"/>
  <c r="O259" i="16"/>
  <c r="L259" i="16"/>
  <c r="I259" i="16"/>
  <c r="F259" i="16"/>
  <c r="O258" i="16"/>
  <c r="L258" i="16"/>
  <c r="I258" i="16"/>
  <c r="F258" i="16"/>
  <c r="N257" i="16"/>
  <c r="N253" i="16" s="1"/>
  <c r="M257" i="16"/>
  <c r="M253" i="16" s="1"/>
  <c r="K257" i="16"/>
  <c r="K253" i="16" s="1"/>
  <c r="J257" i="16"/>
  <c r="J253" i="16" s="1"/>
  <c r="H257" i="16"/>
  <c r="H253" i="16" s="1"/>
  <c r="H252" i="16" s="1"/>
  <c r="G257" i="16"/>
  <c r="G253" i="16" s="1"/>
  <c r="E257" i="16"/>
  <c r="E253" i="16" s="1"/>
  <c r="E252" i="16" s="1"/>
  <c r="D257" i="16"/>
  <c r="D253" i="16" s="1"/>
  <c r="O256" i="16"/>
  <c r="L256" i="16"/>
  <c r="I256" i="16"/>
  <c r="F256" i="16"/>
  <c r="O255" i="16"/>
  <c r="L255" i="16"/>
  <c r="I255" i="16"/>
  <c r="F255" i="16"/>
  <c r="O254" i="16"/>
  <c r="L254" i="16"/>
  <c r="I254" i="16"/>
  <c r="F254" i="16"/>
  <c r="O251" i="16"/>
  <c r="L251" i="16"/>
  <c r="L250" i="16" s="1"/>
  <c r="I251" i="16"/>
  <c r="I250" i="16" s="1"/>
  <c r="F251" i="16"/>
  <c r="F250" i="16" s="1"/>
  <c r="N250" i="16"/>
  <c r="M250" i="16"/>
  <c r="K250" i="16"/>
  <c r="J250" i="16"/>
  <c r="H250" i="16"/>
  <c r="G250" i="16"/>
  <c r="E250" i="16"/>
  <c r="D250" i="16"/>
  <c r="O249" i="16"/>
  <c r="L249" i="16"/>
  <c r="I249" i="16"/>
  <c r="F249" i="16"/>
  <c r="O248" i="16"/>
  <c r="L248" i="16"/>
  <c r="I248" i="16"/>
  <c r="F248" i="16"/>
  <c r="O247" i="16"/>
  <c r="L247" i="16"/>
  <c r="I247" i="16"/>
  <c r="F247" i="16"/>
  <c r="O246" i="16"/>
  <c r="L246" i="16"/>
  <c r="I246" i="16"/>
  <c r="F246" i="16"/>
  <c r="N245" i="16"/>
  <c r="M245" i="16"/>
  <c r="K245" i="16"/>
  <c r="J245" i="16"/>
  <c r="H245" i="16"/>
  <c r="G245" i="16"/>
  <c r="E245" i="16"/>
  <c r="D245" i="16"/>
  <c r="O244" i="16"/>
  <c r="L244" i="16"/>
  <c r="I244" i="16"/>
  <c r="F244" i="16"/>
  <c r="O243" i="16"/>
  <c r="L243" i="16"/>
  <c r="I243" i="16"/>
  <c r="F243" i="16"/>
  <c r="O242" i="16"/>
  <c r="L242" i="16"/>
  <c r="I242" i="16"/>
  <c r="F242" i="16"/>
  <c r="N241" i="16"/>
  <c r="N240" i="16" s="1"/>
  <c r="M241" i="16"/>
  <c r="K241" i="16"/>
  <c r="K240" i="16" s="1"/>
  <c r="J241" i="16"/>
  <c r="J240" i="16" s="1"/>
  <c r="H241" i="16"/>
  <c r="H240" i="16" s="1"/>
  <c r="G241" i="16"/>
  <c r="E241" i="16"/>
  <c r="D241" i="16"/>
  <c r="D240" i="16" s="1"/>
  <c r="O239" i="16"/>
  <c r="L239" i="16"/>
  <c r="I239" i="16"/>
  <c r="F239" i="16"/>
  <c r="O238" i="16"/>
  <c r="L238" i="16"/>
  <c r="I238" i="16"/>
  <c r="F238" i="16"/>
  <c r="O237" i="16"/>
  <c r="L237" i="16"/>
  <c r="I237" i="16"/>
  <c r="F237" i="16"/>
  <c r="O236" i="16"/>
  <c r="L236" i="16"/>
  <c r="I236" i="16"/>
  <c r="F236" i="16"/>
  <c r="O235" i="16"/>
  <c r="L235" i="16"/>
  <c r="I235" i="16"/>
  <c r="F235" i="16"/>
  <c r="O234" i="16"/>
  <c r="L234" i="16"/>
  <c r="I234" i="16"/>
  <c r="F234" i="16"/>
  <c r="N233" i="16"/>
  <c r="N232" i="16" s="1"/>
  <c r="M233" i="16"/>
  <c r="M232" i="16" s="1"/>
  <c r="K233" i="16"/>
  <c r="K232" i="16" s="1"/>
  <c r="J233" i="16"/>
  <c r="J232" i="16" s="1"/>
  <c r="H233" i="16"/>
  <c r="H232" i="16" s="1"/>
  <c r="G233" i="16"/>
  <c r="G232" i="16" s="1"/>
  <c r="E233" i="16"/>
  <c r="E232" i="16" s="1"/>
  <c r="D233" i="16"/>
  <c r="D232" i="16" s="1"/>
  <c r="O231" i="16"/>
  <c r="L231" i="16"/>
  <c r="I231" i="16"/>
  <c r="F231" i="16"/>
  <c r="O230" i="16"/>
  <c r="L230" i="16"/>
  <c r="I230" i="16"/>
  <c r="F230" i="16"/>
  <c r="O229" i="16"/>
  <c r="L229" i="16"/>
  <c r="I229" i="16"/>
  <c r="F229" i="16"/>
  <c r="O228" i="16"/>
  <c r="L228" i="16"/>
  <c r="I228" i="16"/>
  <c r="F228" i="16"/>
  <c r="N227" i="16"/>
  <c r="M227" i="16"/>
  <c r="K227" i="16"/>
  <c r="J227" i="16"/>
  <c r="H227" i="16"/>
  <c r="G227" i="16"/>
  <c r="E227" i="16"/>
  <c r="D227" i="16"/>
  <c r="O226" i="16"/>
  <c r="L226" i="16"/>
  <c r="I226" i="16"/>
  <c r="F226" i="16"/>
  <c r="O225" i="16"/>
  <c r="L225" i="16"/>
  <c r="I225" i="16"/>
  <c r="F225" i="16"/>
  <c r="O224" i="16"/>
  <c r="L224" i="16"/>
  <c r="I224" i="16"/>
  <c r="F224" i="16"/>
  <c r="O223" i="16"/>
  <c r="L223" i="16"/>
  <c r="I223" i="16"/>
  <c r="F223" i="16"/>
  <c r="O222" i="16"/>
  <c r="L222" i="16"/>
  <c r="I222" i="16"/>
  <c r="F222" i="16"/>
  <c r="O221" i="16"/>
  <c r="L221" i="16"/>
  <c r="I221" i="16"/>
  <c r="F221" i="16"/>
  <c r="O220" i="16"/>
  <c r="L220" i="16"/>
  <c r="I220" i="16"/>
  <c r="F220" i="16"/>
  <c r="N219" i="16"/>
  <c r="M219" i="16"/>
  <c r="K219" i="16"/>
  <c r="J219" i="16"/>
  <c r="H219" i="16"/>
  <c r="G219" i="16"/>
  <c r="E219" i="16"/>
  <c r="D219" i="16"/>
  <c r="O218" i="16"/>
  <c r="L218" i="16"/>
  <c r="I218" i="16"/>
  <c r="F218" i="16"/>
  <c r="O217" i="16"/>
  <c r="L217" i="16"/>
  <c r="I217" i="16"/>
  <c r="F217" i="16"/>
  <c r="N216" i="16"/>
  <c r="M216" i="16"/>
  <c r="K216" i="16"/>
  <c r="J216" i="16"/>
  <c r="H216" i="16"/>
  <c r="G216" i="16"/>
  <c r="E216" i="16"/>
  <c r="D216" i="16"/>
  <c r="O215" i="16"/>
  <c r="O214" i="16" s="1"/>
  <c r="L215" i="16"/>
  <c r="L214" i="16" s="1"/>
  <c r="I215" i="16"/>
  <c r="F215" i="16"/>
  <c r="F214" i="16" s="1"/>
  <c r="N214" i="16"/>
  <c r="M214" i="16"/>
  <c r="K214" i="16"/>
  <c r="K212" i="16" s="1"/>
  <c r="J214" i="16"/>
  <c r="H214" i="16"/>
  <c r="G214" i="16"/>
  <c r="E214" i="16"/>
  <c r="D214" i="16"/>
  <c r="O213" i="16"/>
  <c r="L213" i="16"/>
  <c r="I213" i="16"/>
  <c r="F213" i="16"/>
  <c r="O210" i="16"/>
  <c r="L210" i="16"/>
  <c r="I210" i="16"/>
  <c r="F210" i="16"/>
  <c r="O209" i="16"/>
  <c r="O208" i="16" s="1"/>
  <c r="L209" i="16"/>
  <c r="L208" i="16" s="1"/>
  <c r="I209" i="16"/>
  <c r="I208" i="16" s="1"/>
  <c r="F209" i="16"/>
  <c r="F208" i="16" s="1"/>
  <c r="N208" i="16"/>
  <c r="M208" i="16"/>
  <c r="K208" i="16"/>
  <c r="J208" i="16"/>
  <c r="H208" i="16"/>
  <c r="G208" i="16"/>
  <c r="E208" i="16"/>
  <c r="D208" i="16"/>
  <c r="O207" i="16"/>
  <c r="L207" i="16"/>
  <c r="I207" i="16"/>
  <c r="F207" i="16"/>
  <c r="O206" i="16"/>
  <c r="L206" i="16"/>
  <c r="I206" i="16"/>
  <c r="F206" i="16"/>
  <c r="O205" i="16"/>
  <c r="L205" i="16"/>
  <c r="I205" i="16"/>
  <c r="F205" i="16"/>
  <c r="O204" i="16"/>
  <c r="L204" i="16"/>
  <c r="I204" i="16"/>
  <c r="F204" i="16"/>
  <c r="O203" i="16"/>
  <c r="L203" i="16"/>
  <c r="I203" i="16"/>
  <c r="F203" i="16"/>
  <c r="O202" i="16"/>
  <c r="L202" i="16"/>
  <c r="I202" i="16"/>
  <c r="F202" i="16"/>
  <c r="O201" i="16"/>
  <c r="L201" i="16"/>
  <c r="I201" i="16"/>
  <c r="F201" i="16"/>
  <c r="O200" i="16"/>
  <c r="L200" i="16"/>
  <c r="I200" i="16"/>
  <c r="F200" i="16"/>
  <c r="N199" i="16"/>
  <c r="M199" i="16"/>
  <c r="K199" i="16"/>
  <c r="J199" i="16"/>
  <c r="H199" i="16"/>
  <c r="G199" i="16"/>
  <c r="E199" i="16"/>
  <c r="D199" i="16"/>
  <c r="O198" i="16"/>
  <c r="L198" i="16"/>
  <c r="I198" i="16"/>
  <c r="F198" i="16"/>
  <c r="O197" i="16"/>
  <c r="L197" i="16"/>
  <c r="I197" i="16"/>
  <c r="F197" i="16"/>
  <c r="O196" i="16"/>
  <c r="L196" i="16"/>
  <c r="I196" i="16"/>
  <c r="F196" i="16"/>
  <c r="O195" i="16"/>
  <c r="L195" i="16"/>
  <c r="I195" i="16"/>
  <c r="F195" i="16"/>
  <c r="O194" i="16"/>
  <c r="L194" i="16"/>
  <c r="I194" i="16"/>
  <c r="F194" i="16"/>
  <c r="O193" i="16"/>
  <c r="L193" i="16"/>
  <c r="I193" i="16"/>
  <c r="F193" i="16"/>
  <c r="O192" i="16"/>
  <c r="L192" i="16"/>
  <c r="I192" i="16"/>
  <c r="F192" i="16"/>
  <c r="O191" i="16"/>
  <c r="L191" i="16"/>
  <c r="I191" i="16"/>
  <c r="F191" i="16"/>
  <c r="O190" i="16"/>
  <c r="L190" i="16"/>
  <c r="I190" i="16"/>
  <c r="F190" i="16"/>
  <c r="O189" i="16"/>
  <c r="L189" i="16"/>
  <c r="I189" i="16"/>
  <c r="F189" i="16"/>
  <c r="N188" i="16"/>
  <c r="M188" i="16"/>
  <c r="K188" i="16"/>
  <c r="J188" i="16"/>
  <c r="J187" i="16" s="1"/>
  <c r="H188" i="16"/>
  <c r="G188" i="16"/>
  <c r="E188" i="16"/>
  <c r="D188" i="16"/>
  <c r="O186" i="16"/>
  <c r="L186" i="16"/>
  <c r="I186" i="16"/>
  <c r="F186" i="16"/>
  <c r="O185" i="16"/>
  <c r="L185" i="16"/>
  <c r="I185" i="16"/>
  <c r="F185" i="16"/>
  <c r="O184" i="16"/>
  <c r="L184" i="16"/>
  <c r="I184" i="16"/>
  <c r="F184" i="16"/>
  <c r="N183" i="16"/>
  <c r="M183" i="16"/>
  <c r="K183" i="16"/>
  <c r="J183" i="16"/>
  <c r="H183" i="16"/>
  <c r="G183" i="16"/>
  <c r="E183" i="16"/>
  <c r="D183" i="16"/>
  <c r="O180" i="16"/>
  <c r="O179" i="16" s="1"/>
  <c r="O178" i="16" s="1"/>
  <c r="L180" i="16"/>
  <c r="L179" i="16" s="1"/>
  <c r="L178" i="16" s="1"/>
  <c r="I180" i="16"/>
  <c r="I179" i="16" s="1"/>
  <c r="I178" i="16" s="1"/>
  <c r="F180" i="16"/>
  <c r="N179" i="16"/>
  <c r="N178" i="16" s="1"/>
  <c r="M179" i="16"/>
  <c r="M178" i="16" s="1"/>
  <c r="K179" i="16"/>
  <c r="K178" i="16" s="1"/>
  <c r="J179" i="16"/>
  <c r="H179" i="16"/>
  <c r="H178" i="16" s="1"/>
  <c r="G179" i="16"/>
  <c r="G178" i="16" s="1"/>
  <c r="E179" i="16"/>
  <c r="E178" i="16" s="1"/>
  <c r="D179" i="16"/>
  <c r="D178" i="16" s="1"/>
  <c r="J178" i="16"/>
  <c r="O177" i="16"/>
  <c r="L177" i="16"/>
  <c r="I177" i="16"/>
  <c r="F177" i="16"/>
  <c r="O176" i="16"/>
  <c r="L176" i="16"/>
  <c r="I176" i="16"/>
  <c r="F176" i="16"/>
  <c r="N175" i="16"/>
  <c r="M175" i="16"/>
  <c r="K175" i="16"/>
  <c r="J175" i="16"/>
  <c r="H175" i="16"/>
  <c r="G175" i="16"/>
  <c r="E175" i="16"/>
  <c r="D175" i="16"/>
  <c r="O173" i="16"/>
  <c r="L173" i="16"/>
  <c r="I173" i="16"/>
  <c r="F173" i="16"/>
  <c r="O172" i="16"/>
  <c r="L172" i="16"/>
  <c r="I172" i="16"/>
  <c r="F172" i="16"/>
  <c r="N171" i="16"/>
  <c r="M171" i="16"/>
  <c r="K171" i="16"/>
  <c r="J171" i="16"/>
  <c r="H171" i="16"/>
  <c r="G171" i="16"/>
  <c r="E171" i="16"/>
  <c r="D171" i="16"/>
  <c r="O170" i="16"/>
  <c r="L170" i="16"/>
  <c r="I170" i="16"/>
  <c r="F170" i="16"/>
  <c r="O169" i="16"/>
  <c r="L169" i="16"/>
  <c r="I169" i="16"/>
  <c r="F169" i="16"/>
  <c r="O168" i="16"/>
  <c r="L168" i="16"/>
  <c r="I168" i="16"/>
  <c r="F168" i="16"/>
  <c r="O167" i="16"/>
  <c r="L167" i="16"/>
  <c r="I167" i="16"/>
  <c r="F167" i="16"/>
  <c r="C167" i="16" s="1"/>
  <c r="N166" i="16"/>
  <c r="M166" i="16"/>
  <c r="K166" i="16"/>
  <c r="J166" i="16"/>
  <c r="H166" i="16"/>
  <c r="G166" i="16"/>
  <c r="E166" i="16"/>
  <c r="D166" i="16"/>
  <c r="O165" i="16"/>
  <c r="L165" i="16"/>
  <c r="I165" i="16"/>
  <c r="F165" i="16"/>
  <c r="O164" i="16"/>
  <c r="L164" i="16"/>
  <c r="I164" i="16"/>
  <c r="F164" i="16"/>
  <c r="O163" i="16"/>
  <c r="L163" i="16"/>
  <c r="I163" i="16"/>
  <c r="F163" i="16"/>
  <c r="N162" i="16"/>
  <c r="M162" i="16"/>
  <c r="K162" i="16"/>
  <c r="K161" i="16" s="1"/>
  <c r="J162" i="16"/>
  <c r="J161" i="16" s="1"/>
  <c r="H162" i="16"/>
  <c r="G162" i="16"/>
  <c r="E162" i="16"/>
  <c r="E161" i="16" s="1"/>
  <c r="D162" i="16"/>
  <c r="D161" i="16" s="1"/>
  <c r="O159" i="16"/>
  <c r="L159" i="16"/>
  <c r="I159" i="16"/>
  <c r="F159" i="16"/>
  <c r="O158" i="16"/>
  <c r="L158" i="16"/>
  <c r="I158" i="16"/>
  <c r="F158" i="16"/>
  <c r="O157" i="16"/>
  <c r="L157" i="16"/>
  <c r="I157" i="16"/>
  <c r="F157" i="16"/>
  <c r="O156" i="16"/>
  <c r="L156" i="16"/>
  <c r="I156" i="16"/>
  <c r="F156" i="16"/>
  <c r="O155" i="16"/>
  <c r="L155" i="16"/>
  <c r="I155" i="16"/>
  <c r="F155" i="16"/>
  <c r="O154" i="16"/>
  <c r="L154" i="16"/>
  <c r="I154" i="16"/>
  <c r="F154" i="16"/>
  <c r="N153" i="16"/>
  <c r="N152" i="16" s="1"/>
  <c r="M153" i="16"/>
  <c r="M152" i="16" s="1"/>
  <c r="K153" i="16"/>
  <c r="K152" i="16" s="1"/>
  <c r="J153" i="16"/>
  <c r="J152" i="16" s="1"/>
  <c r="H153" i="16"/>
  <c r="H152" i="16" s="1"/>
  <c r="G153" i="16"/>
  <c r="G152" i="16" s="1"/>
  <c r="E153" i="16"/>
  <c r="E152" i="16" s="1"/>
  <c r="D153" i="16"/>
  <c r="D152" i="16" s="1"/>
  <c r="O151" i="16"/>
  <c r="L151" i="16"/>
  <c r="I151" i="16"/>
  <c r="F151" i="16"/>
  <c r="O150" i="16"/>
  <c r="L150" i="16"/>
  <c r="I150" i="16"/>
  <c r="F150" i="16"/>
  <c r="C150" i="16" s="1"/>
  <c r="O149" i="16"/>
  <c r="L149" i="16"/>
  <c r="I149" i="16"/>
  <c r="F149" i="16"/>
  <c r="O148" i="16"/>
  <c r="O147" i="16" s="1"/>
  <c r="L148" i="16"/>
  <c r="L147" i="16" s="1"/>
  <c r="I148" i="16"/>
  <c r="F148" i="16"/>
  <c r="N147" i="16"/>
  <c r="M147" i="16"/>
  <c r="K147" i="16"/>
  <c r="J147" i="16"/>
  <c r="H147" i="16"/>
  <c r="G147" i="16"/>
  <c r="E147" i="16"/>
  <c r="D147" i="16"/>
  <c r="O146" i="16"/>
  <c r="L146" i="16"/>
  <c r="I146" i="16"/>
  <c r="F146" i="16"/>
  <c r="C146" i="16" s="1"/>
  <c r="O145" i="16"/>
  <c r="L145" i="16"/>
  <c r="I145" i="16"/>
  <c r="F145" i="16"/>
  <c r="O144" i="16"/>
  <c r="L144" i="16"/>
  <c r="I144" i="16"/>
  <c r="F144" i="16"/>
  <c r="O143" i="16"/>
  <c r="L143" i="16"/>
  <c r="I143" i="16"/>
  <c r="F143" i="16"/>
  <c r="O142" i="16"/>
  <c r="L142" i="16"/>
  <c r="I142" i="16"/>
  <c r="F142" i="16"/>
  <c r="O141" i="16"/>
  <c r="L141" i="16"/>
  <c r="I141" i="16"/>
  <c r="F141" i="16"/>
  <c r="C141" i="16" s="1"/>
  <c r="O140" i="16"/>
  <c r="L140" i="16"/>
  <c r="I140" i="16"/>
  <c r="F140" i="16"/>
  <c r="O139" i="16"/>
  <c r="L139" i="16"/>
  <c r="I139" i="16"/>
  <c r="F139" i="16"/>
  <c r="N138" i="16"/>
  <c r="M138" i="16"/>
  <c r="K138" i="16"/>
  <c r="J138" i="16"/>
  <c r="H138" i="16"/>
  <c r="G138" i="16"/>
  <c r="E138" i="16"/>
  <c r="D138" i="16"/>
  <c r="O137" i="16"/>
  <c r="L137" i="16"/>
  <c r="I137" i="16"/>
  <c r="F137" i="16"/>
  <c r="C137" i="16" s="1"/>
  <c r="O136" i="16"/>
  <c r="L136" i="16"/>
  <c r="I136" i="16"/>
  <c r="F136" i="16"/>
  <c r="O135" i="16"/>
  <c r="L135" i="16"/>
  <c r="L134" i="16" s="1"/>
  <c r="I135" i="16"/>
  <c r="F135" i="16"/>
  <c r="N134" i="16"/>
  <c r="M134" i="16"/>
  <c r="K134" i="16"/>
  <c r="J134" i="16"/>
  <c r="H134" i="16"/>
  <c r="G134" i="16"/>
  <c r="E134" i="16"/>
  <c r="D134" i="16"/>
  <c r="O133" i="16"/>
  <c r="L133" i="16"/>
  <c r="I133" i="16"/>
  <c r="F133" i="16"/>
  <c r="O132" i="16"/>
  <c r="L132" i="16"/>
  <c r="I132" i="16"/>
  <c r="I131" i="16" s="1"/>
  <c r="F132" i="16"/>
  <c r="N131" i="16"/>
  <c r="M131" i="16"/>
  <c r="K131" i="16"/>
  <c r="J131" i="16"/>
  <c r="H131" i="16"/>
  <c r="G131" i="16"/>
  <c r="E131" i="16"/>
  <c r="D131" i="16"/>
  <c r="O130" i="16"/>
  <c r="L130" i="16"/>
  <c r="I130" i="16"/>
  <c r="F130" i="16"/>
  <c r="O129" i="16"/>
  <c r="L129" i="16"/>
  <c r="I129" i="16"/>
  <c r="F129" i="16"/>
  <c r="O128" i="16"/>
  <c r="L128" i="16"/>
  <c r="I128" i="16"/>
  <c r="F128" i="16"/>
  <c r="O127" i="16"/>
  <c r="L127" i="16"/>
  <c r="I127" i="16"/>
  <c r="F127" i="16"/>
  <c r="N126" i="16"/>
  <c r="M126" i="16"/>
  <c r="K126" i="16"/>
  <c r="J126" i="16"/>
  <c r="H126" i="16"/>
  <c r="G126" i="16"/>
  <c r="E126" i="16"/>
  <c r="D126" i="16"/>
  <c r="O125" i="16"/>
  <c r="L125" i="16"/>
  <c r="I125" i="16"/>
  <c r="F125" i="16"/>
  <c r="O124" i="16"/>
  <c r="L124" i="16"/>
  <c r="I124" i="16"/>
  <c r="F124" i="16"/>
  <c r="O123" i="16"/>
  <c r="L123" i="16"/>
  <c r="I123" i="16"/>
  <c r="F123" i="16"/>
  <c r="O122" i="16"/>
  <c r="L122" i="16"/>
  <c r="I122" i="16"/>
  <c r="F122" i="16"/>
  <c r="N121" i="16"/>
  <c r="M121" i="16"/>
  <c r="K121" i="16"/>
  <c r="J121" i="16"/>
  <c r="H121" i="16"/>
  <c r="G121" i="16"/>
  <c r="E121" i="16"/>
  <c r="D121" i="16"/>
  <c r="O119" i="16"/>
  <c r="L119" i="16"/>
  <c r="I119" i="16"/>
  <c r="F119" i="16"/>
  <c r="O118" i="16"/>
  <c r="L118" i="16"/>
  <c r="I118" i="16"/>
  <c r="F118" i="16"/>
  <c r="O117" i="16"/>
  <c r="L117" i="16"/>
  <c r="I117" i="16"/>
  <c r="F117" i="16"/>
  <c r="O116" i="16"/>
  <c r="L116" i="16"/>
  <c r="I116" i="16"/>
  <c r="F116" i="16"/>
  <c r="O115" i="16"/>
  <c r="L115" i="16"/>
  <c r="I115" i="16"/>
  <c r="F115" i="16"/>
  <c r="N114" i="16"/>
  <c r="M114" i="16"/>
  <c r="K114" i="16"/>
  <c r="J114" i="16"/>
  <c r="H114" i="16"/>
  <c r="G114" i="16"/>
  <c r="E114" i="16"/>
  <c r="D114" i="16"/>
  <c r="O113" i="16"/>
  <c r="L113" i="16"/>
  <c r="I113" i="16"/>
  <c r="F113" i="16"/>
  <c r="O112" i="16"/>
  <c r="L112" i="16"/>
  <c r="I112" i="16"/>
  <c r="F112" i="16"/>
  <c r="O111" i="16"/>
  <c r="L111" i="16"/>
  <c r="I111" i="16"/>
  <c r="F111" i="16"/>
  <c r="O110" i="16"/>
  <c r="L110" i="16"/>
  <c r="I110" i="16"/>
  <c r="F110" i="16"/>
  <c r="O109" i="16"/>
  <c r="L109" i="16"/>
  <c r="I109" i="16"/>
  <c r="F109" i="16"/>
  <c r="N108" i="16"/>
  <c r="M108" i="16"/>
  <c r="K108" i="16"/>
  <c r="J108" i="16"/>
  <c r="H108" i="16"/>
  <c r="G108" i="16"/>
  <c r="E108" i="16"/>
  <c r="D108" i="16"/>
  <c r="O107" i="16"/>
  <c r="L107" i="16"/>
  <c r="I107" i="16"/>
  <c r="F107" i="16"/>
  <c r="O106" i="16"/>
  <c r="L106" i="16"/>
  <c r="I106" i="16"/>
  <c r="F106" i="16"/>
  <c r="O105" i="16"/>
  <c r="L105" i="16"/>
  <c r="I105" i="16"/>
  <c r="F105" i="16"/>
  <c r="O104" i="16"/>
  <c r="L104" i="16"/>
  <c r="I104" i="16"/>
  <c r="F104" i="16"/>
  <c r="O103" i="16"/>
  <c r="L103" i="16"/>
  <c r="I103" i="16"/>
  <c r="F103" i="16"/>
  <c r="O102" i="16"/>
  <c r="L102" i="16"/>
  <c r="I102" i="16"/>
  <c r="F102" i="16"/>
  <c r="O101" i="16"/>
  <c r="L101" i="16"/>
  <c r="I101" i="16"/>
  <c r="F101" i="16"/>
  <c r="O100" i="16"/>
  <c r="L100" i="16"/>
  <c r="I100" i="16"/>
  <c r="F100" i="16"/>
  <c r="N99" i="16"/>
  <c r="M99" i="16"/>
  <c r="K99" i="16"/>
  <c r="J99" i="16"/>
  <c r="H99" i="16"/>
  <c r="G99" i="16"/>
  <c r="E99" i="16"/>
  <c r="D99" i="16"/>
  <c r="O98" i="16"/>
  <c r="L98" i="16"/>
  <c r="I98" i="16"/>
  <c r="F98" i="16"/>
  <c r="O97" i="16"/>
  <c r="L97" i="16"/>
  <c r="I97" i="16"/>
  <c r="F97" i="16"/>
  <c r="O96" i="16"/>
  <c r="L96" i="16"/>
  <c r="I96" i="16"/>
  <c r="F96" i="16"/>
  <c r="O95" i="16"/>
  <c r="L95" i="16"/>
  <c r="I95" i="16"/>
  <c r="F95" i="16"/>
  <c r="O94" i="16"/>
  <c r="L94" i="16"/>
  <c r="I94" i="16"/>
  <c r="F94" i="16"/>
  <c r="O93" i="16"/>
  <c r="L93" i="16"/>
  <c r="I93" i="16"/>
  <c r="F93" i="16"/>
  <c r="O92" i="16"/>
  <c r="L92" i="16"/>
  <c r="I92" i="16"/>
  <c r="F92" i="16"/>
  <c r="N91" i="16"/>
  <c r="M91" i="16"/>
  <c r="K91" i="16"/>
  <c r="J91" i="16"/>
  <c r="H91" i="16"/>
  <c r="G91" i="16"/>
  <c r="E91" i="16"/>
  <c r="D91" i="16"/>
  <c r="O90" i="16"/>
  <c r="L90" i="16"/>
  <c r="I90" i="16"/>
  <c r="F90" i="16"/>
  <c r="O89" i="16"/>
  <c r="L89" i="16"/>
  <c r="I89" i="16"/>
  <c r="F89" i="16"/>
  <c r="O88" i="16"/>
  <c r="L88" i="16"/>
  <c r="I88" i="16"/>
  <c r="F88" i="16"/>
  <c r="O87" i="16"/>
  <c r="L87" i="16"/>
  <c r="I87" i="16"/>
  <c r="F87" i="16"/>
  <c r="O86" i="16"/>
  <c r="L86" i="16"/>
  <c r="I86" i="16"/>
  <c r="F86" i="16"/>
  <c r="N85" i="16"/>
  <c r="M85" i="16"/>
  <c r="K85" i="16"/>
  <c r="K83" i="16" s="1"/>
  <c r="J85" i="16"/>
  <c r="H85" i="16"/>
  <c r="G85" i="16"/>
  <c r="E85" i="16"/>
  <c r="D85" i="16"/>
  <c r="O84" i="16"/>
  <c r="L84" i="16"/>
  <c r="I84" i="16"/>
  <c r="F84" i="16"/>
  <c r="O82" i="16"/>
  <c r="L82" i="16"/>
  <c r="I82" i="16"/>
  <c r="F82" i="16"/>
  <c r="O81" i="16"/>
  <c r="L81" i="16"/>
  <c r="I81" i="16"/>
  <c r="F81" i="16"/>
  <c r="N80" i="16"/>
  <c r="M80" i="16"/>
  <c r="K80" i="16"/>
  <c r="J80" i="16"/>
  <c r="H80" i="16"/>
  <c r="G80" i="16"/>
  <c r="E80" i="16"/>
  <c r="D80" i="16"/>
  <c r="O79" i="16"/>
  <c r="L79" i="16"/>
  <c r="I79" i="16"/>
  <c r="F79" i="16"/>
  <c r="O78" i="16"/>
  <c r="O77" i="16" s="1"/>
  <c r="L78" i="16"/>
  <c r="I78" i="16"/>
  <c r="F78" i="16"/>
  <c r="N77" i="16"/>
  <c r="M77" i="16"/>
  <c r="K77" i="16"/>
  <c r="J77" i="16"/>
  <c r="J76" i="16" s="1"/>
  <c r="H77" i="16"/>
  <c r="H76" i="16" s="1"/>
  <c r="G77" i="16"/>
  <c r="G76" i="16" s="1"/>
  <c r="E77" i="16"/>
  <c r="D77" i="16"/>
  <c r="O74" i="16"/>
  <c r="L74" i="16"/>
  <c r="I74" i="16"/>
  <c r="F74" i="16"/>
  <c r="O73" i="16"/>
  <c r="L73" i="16"/>
  <c r="I73" i="16"/>
  <c r="F73" i="16"/>
  <c r="O72" i="16"/>
  <c r="L72" i="16"/>
  <c r="I72" i="16"/>
  <c r="F72" i="16"/>
  <c r="O71" i="16"/>
  <c r="L71" i="16"/>
  <c r="I71" i="16"/>
  <c r="F71" i="16"/>
  <c r="C71" i="16" s="1"/>
  <c r="O70" i="16"/>
  <c r="L70" i="16"/>
  <c r="I70" i="16"/>
  <c r="F70" i="16"/>
  <c r="N69" i="16"/>
  <c r="N67" i="16" s="1"/>
  <c r="M69" i="16"/>
  <c r="M67" i="16" s="1"/>
  <c r="K69" i="16"/>
  <c r="K67" i="16" s="1"/>
  <c r="J69" i="16"/>
  <c r="J67" i="16" s="1"/>
  <c r="H69" i="16"/>
  <c r="H67" i="16" s="1"/>
  <c r="G69" i="16"/>
  <c r="G67" i="16" s="1"/>
  <c r="E69" i="16"/>
  <c r="E67" i="16" s="1"/>
  <c r="D69" i="16"/>
  <c r="D67" i="16" s="1"/>
  <c r="O68" i="16"/>
  <c r="L68" i="16"/>
  <c r="I68" i="16"/>
  <c r="F68" i="16"/>
  <c r="O66" i="16"/>
  <c r="L66" i="16"/>
  <c r="I66" i="16"/>
  <c r="F66" i="16"/>
  <c r="O65" i="16"/>
  <c r="L65" i="16"/>
  <c r="I65" i="16"/>
  <c r="F65" i="16"/>
  <c r="O64" i="16"/>
  <c r="L64" i="16"/>
  <c r="I64" i="16"/>
  <c r="F64" i="16"/>
  <c r="O63" i="16"/>
  <c r="L63" i="16"/>
  <c r="I63" i="16"/>
  <c r="F63" i="16"/>
  <c r="O62" i="16"/>
  <c r="L62" i="16"/>
  <c r="I62" i="16"/>
  <c r="F62" i="16"/>
  <c r="O61" i="16"/>
  <c r="L61" i="16"/>
  <c r="I61" i="16"/>
  <c r="F61" i="16"/>
  <c r="O60" i="16"/>
  <c r="L60" i="16"/>
  <c r="I60" i="16"/>
  <c r="F60" i="16"/>
  <c r="O59" i="16"/>
  <c r="L59" i="16"/>
  <c r="I59" i="16"/>
  <c r="F59" i="16"/>
  <c r="N58" i="16"/>
  <c r="M58" i="16"/>
  <c r="K58" i="16"/>
  <c r="J58" i="16"/>
  <c r="H58" i="16"/>
  <c r="G58" i="16"/>
  <c r="E58" i="16"/>
  <c r="D58" i="16"/>
  <c r="O57" i="16"/>
  <c r="L57" i="16"/>
  <c r="I57" i="16"/>
  <c r="F57" i="16"/>
  <c r="O56" i="16"/>
  <c r="L56" i="16"/>
  <c r="I56" i="16"/>
  <c r="F56" i="16"/>
  <c r="F55" i="16" s="1"/>
  <c r="N55" i="16"/>
  <c r="M55" i="16"/>
  <c r="K55" i="16"/>
  <c r="J55" i="16"/>
  <c r="H55" i="16"/>
  <c r="H54" i="16" s="1"/>
  <c r="G55" i="16"/>
  <c r="E55" i="16"/>
  <c r="D55" i="16"/>
  <c r="O47" i="16"/>
  <c r="C47" i="16" s="1"/>
  <c r="O46" i="16"/>
  <c r="C46" i="16" s="1"/>
  <c r="N45" i="16"/>
  <c r="M45" i="16"/>
  <c r="L44" i="16"/>
  <c r="L43" i="16" s="1"/>
  <c r="I44" i="16"/>
  <c r="I43" i="16" s="1"/>
  <c r="F44" i="16"/>
  <c r="F43" i="16" s="1"/>
  <c r="K43" i="16"/>
  <c r="J43" i="16"/>
  <c r="H43" i="16"/>
  <c r="G43" i="16"/>
  <c r="E43" i="16"/>
  <c r="D43" i="16"/>
  <c r="F42" i="16"/>
  <c r="F41" i="16" s="1"/>
  <c r="C41" i="16" s="1"/>
  <c r="E41" i="16"/>
  <c r="D41" i="16"/>
  <c r="L40" i="16"/>
  <c r="C40" i="16" s="1"/>
  <c r="L39" i="16"/>
  <c r="C39" i="16" s="1"/>
  <c r="L38" i="16"/>
  <c r="C38" i="16" s="1"/>
  <c r="L37" i="16"/>
  <c r="C37" i="16" s="1"/>
  <c r="K36" i="16"/>
  <c r="J36" i="16"/>
  <c r="L35" i="16"/>
  <c r="C35" i="16" s="1"/>
  <c r="L34" i="16"/>
  <c r="K33" i="16"/>
  <c r="J33" i="16"/>
  <c r="L32" i="16"/>
  <c r="C32" i="16" s="1"/>
  <c r="K31" i="16"/>
  <c r="J31" i="16"/>
  <c r="L30" i="16"/>
  <c r="C30" i="16" s="1"/>
  <c r="L29" i="16"/>
  <c r="L28" i="16"/>
  <c r="C28" i="16" s="1"/>
  <c r="K27" i="16"/>
  <c r="J27" i="16"/>
  <c r="F25" i="16"/>
  <c r="C25" i="16" s="1"/>
  <c r="I24" i="16"/>
  <c r="O23" i="16"/>
  <c r="L23" i="16"/>
  <c r="I23" i="16"/>
  <c r="F23" i="16"/>
  <c r="O22" i="16"/>
  <c r="L22" i="16"/>
  <c r="L21" i="16" s="1"/>
  <c r="I22" i="16"/>
  <c r="F22" i="16"/>
  <c r="N21" i="16"/>
  <c r="M21" i="16"/>
  <c r="M275" i="16" s="1"/>
  <c r="K21" i="16"/>
  <c r="J21" i="16"/>
  <c r="H21" i="16"/>
  <c r="G21" i="16"/>
  <c r="E21" i="16"/>
  <c r="D21" i="16"/>
  <c r="O269" i="16" l="1"/>
  <c r="F80" i="16"/>
  <c r="L33" i="16"/>
  <c r="C33" i="16" s="1"/>
  <c r="C132" i="16"/>
  <c r="C191" i="16"/>
  <c r="C200" i="16"/>
  <c r="C202" i="16"/>
  <c r="C284" i="16"/>
  <c r="C221" i="16"/>
  <c r="C226" i="16"/>
  <c r="C243" i="16"/>
  <c r="C247" i="16"/>
  <c r="K275" i="16"/>
  <c r="C64" i="16"/>
  <c r="J26" i="16"/>
  <c r="C57" i="16"/>
  <c r="C62" i="16"/>
  <c r="F216" i="16"/>
  <c r="C248" i="16"/>
  <c r="C258" i="16"/>
  <c r="C259" i="16"/>
  <c r="C260" i="16"/>
  <c r="C280" i="16"/>
  <c r="N76" i="16"/>
  <c r="O80" i="16"/>
  <c r="O175" i="16"/>
  <c r="C73" i="16"/>
  <c r="C79" i="16"/>
  <c r="D76" i="16"/>
  <c r="C92" i="16"/>
  <c r="O183" i="16"/>
  <c r="L241" i="16"/>
  <c r="C279" i="16"/>
  <c r="C281" i="16"/>
  <c r="C283" i="16"/>
  <c r="C56" i="16"/>
  <c r="K76" i="16"/>
  <c r="C213" i="16"/>
  <c r="O257" i="16"/>
  <c r="J252" i="16"/>
  <c r="C278" i="16"/>
  <c r="I199" i="16"/>
  <c r="F162" i="16"/>
  <c r="C184" i="16"/>
  <c r="I175" i="16"/>
  <c r="I174" i="16" s="1"/>
  <c r="O69" i="16"/>
  <c r="O67" i="16" s="1"/>
  <c r="L27" i="16"/>
  <c r="C27" i="16" s="1"/>
  <c r="I171" i="16"/>
  <c r="M274" i="16"/>
  <c r="C96" i="16"/>
  <c r="G120" i="16"/>
  <c r="C123" i="16"/>
  <c r="D160" i="16"/>
  <c r="O219" i="16"/>
  <c r="D252" i="16"/>
  <c r="I153" i="16"/>
  <c r="I152" i="16" s="1"/>
  <c r="C111" i="16"/>
  <c r="O114" i="16"/>
  <c r="J120" i="16"/>
  <c r="C135" i="16"/>
  <c r="C148" i="16"/>
  <c r="E160" i="16"/>
  <c r="L219" i="16"/>
  <c r="L257" i="16"/>
  <c r="L253" i="16" s="1"/>
  <c r="L252" i="16" s="1"/>
  <c r="K252" i="16"/>
  <c r="M20" i="16"/>
  <c r="I21" i="16"/>
  <c r="I20" i="16" s="1"/>
  <c r="C34" i="16"/>
  <c r="C164" i="16"/>
  <c r="E212" i="16"/>
  <c r="C238" i="16"/>
  <c r="O241" i="16"/>
  <c r="E240" i="16"/>
  <c r="O245" i="16"/>
  <c r="C261" i="16"/>
  <c r="C282" i="16"/>
  <c r="O99" i="16"/>
  <c r="G275" i="16"/>
  <c r="G274" i="16" s="1"/>
  <c r="O21" i="16"/>
  <c r="O275" i="16" s="1"/>
  <c r="C94" i="16"/>
  <c r="L162" i="16"/>
  <c r="L166" i="16"/>
  <c r="N187" i="16"/>
  <c r="N182" i="16" s="1"/>
  <c r="N161" i="16"/>
  <c r="N160" i="16" s="1"/>
  <c r="E275" i="16"/>
  <c r="E274" i="16" s="1"/>
  <c r="C29" i="16"/>
  <c r="C74" i="16"/>
  <c r="L91" i="16"/>
  <c r="C128" i="16"/>
  <c r="C151" i="16"/>
  <c r="O166" i="16"/>
  <c r="C176" i="16"/>
  <c r="C222" i="16"/>
  <c r="C235" i="16"/>
  <c r="M240" i="16"/>
  <c r="F276" i="16"/>
  <c r="K187" i="16"/>
  <c r="K182" i="16" s="1"/>
  <c r="M83" i="16"/>
  <c r="L126" i="16"/>
  <c r="N174" i="16"/>
  <c r="M187" i="16"/>
  <c r="M182" i="16" s="1"/>
  <c r="I55" i="16"/>
  <c r="L58" i="16"/>
  <c r="O91" i="16"/>
  <c r="J83" i="16"/>
  <c r="F108" i="16"/>
  <c r="H120" i="16"/>
  <c r="O138" i="16"/>
  <c r="I138" i="16"/>
  <c r="G161" i="16"/>
  <c r="J212" i="16"/>
  <c r="J211" i="16" s="1"/>
  <c r="C271" i="16"/>
  <c r="I276" i="16"/>
  <c r="J20" i="16"/>
  <c r="C44" i="16"/>
  <c r="E54" i="16"/>
  <c r="E53" i="16" s="1"/>
  <c r="L55" i="16"/>
  <c r="C60" i="16"/>
  <c r="C65" i="16"/>
  <c r="G83" i="16"/>
  <c r="G75" i="16" s="1"/>
  <c r="C119" i="16"/>
  <c r="C124" i="16"/>
  <c r="C149" i="16"/>
  <c r="C155" i="16"/>
  <c r="H161" i="16"/>
  <c r="H160" i="16" s="1"/>
  <c r="G174" i="16"/>
  <c r="D187" i="16"/>
  <c r="D182" i="16" s="1"/>
  <c r="L276" i="16"/>
  <c r="F227" i="16"/>
  <c r="C230" i="16"/>
  <c r="K274" i="16"/>
  <c r="O85" i="16"/>
  <c r="C98" i="16"/>
  <c r="C102" i="16"/>
  <c r="C107" i="16"/>
  <c r="C115" i="16"/>
  <c r="L114" i="16"/>
  <c r="D120" i="16"/>
  <c r="I121" i="16"/>
  <c r="I147" i="16"/>
  <c r="J160" i="16"/>
  <c r="H174" i="16"/>
  <c r="O188" i="16"/>
  <c r="I227" i="16"/>
  <c r="O227" i="16"/>
  <c r="C255" i="16"/>
  <c r="I257" i="16"/>
  <c r="I253" i="16" s="1"/>
  <c r="I252" i="16" s="1"/>
  <c r="O276" i="16"/>
  <c r="J54" i="16"/>
  <c r="J53" i="16" s="1"/>
  <c r="E76" i="16"/>
  <c r="C42" i="16"/>
  <c r="G54" i="16"/>
  <c r="G53" i="16" s="1"/>
  <c r="C122" i="16"/>
  <c r="C125" i="16"/>
  <c r="K160" i="16"/>
  <c r="L188" i="16"/>
  <c r="C223" i="16"/>
  <c r="C225" i="16"/>
  <c r="C256" i="16"/>
  <c r="C262" i="16"/>
  <c r="C270" i="16"/>
  <c r="L31" i="16"/>
  <c r="C31" i="16" s="1"/>
  <c r="L69" i="16"/>
  <c r="L67" i="16" s="1"/>
  <c r="C93" i="16"/>
  <c r="F121" i="16"/>
  <c r="O121" i="16"/>
  <c r="O134" i="16"/>
  <c r="M161" i="16"/>
  <c r="M160" i="16" s="1"/>
  <c r="C169" i="16"/>
  <c r="O171" i="16"/>
  <c r="K174" i="16"/>
  <c r="C263" i="16"/>
  <c r="C277" i="16"/>
  <c r="H53" i="16"/>
  <c r="C43" i="16"/>
  <c r="O58" i="16"/>
  <c r="F69" i="16"/>
  <c r="O76" i="16"/>
  <c r="I85" i="16"/>
  <c r="I99" i="16"/>
  <c r="C112" i="16"/>
  <c r="I114" i="16"/>
  <c r="C127" i="16"/>
  <c r="F147" i="16"/>
  <c r="C156" i="16"/>
  <c r="I162" i="16"/>
  <c r="C177" i="16"/>
  <c r="H187" i="16"/>
  <c r="H182" i="16" s="1"/>
  <c r="C190" i="16"/>
  <c r="C195" i="16"/>
  <c r="C203" i="16"/>
  <c r="G187" i="16"/>
  <c r="G182" i="16" s="1"/>
  <c r="C217" i="16"/>
  <c r="J275" i="16"/>
  <c r="J274" i="16" s="1"/>
  <c r="L275" i="16"/>
  <c r="D54" i="16"/>
  <c r="D53" i="16" s="1"/>
  <c r="C87" i="16"/>
  <c r="C101" i="16"/>
  <c r="C106" i="16"/>
  <c r="C109" i="16"/>
  <c r="C118" i="16"/>
  <c r="C165" i="16"/>
  <c r="J182" i="16"/>
  <c r="F21" i="16"/>
  <c r="L36" i="16"/>
  <c r="C36" i="16" s="1"/>
  <c r="C72" i="16"/>
  <c r="M76" i="16"/>
  <c r="C81" i="16"/>
  <c r="I91" i="16"/>
  <c r="C97" i="16"/>
  <c r="C110" i="16"/>
  <c r="C133" i="16"/>
  <c r="C143" i="16"/>
  <c r="C154" i="16"/>
  <c r="O162" i="16"/>
  <c r="O161" i="16" s="1"/>
  <c r="C201" i="16"/>
  <c r="C210" i="16"/>
  <c r="C224" i="16"/>
  <c r="C236" i="16"/>
  <c r="C90" i="16"/>
  <c r="C95" i="16"/>
  <c r="I108" i="16"/>
  <c r="C116" i="16"/>
  <c r="O126" i="16"/>
  <c r="F134" i="16"/>
  <c r="C170" i="16"/>
  <c r="C173" i="16"/>
  <c r="L216" i="16"/>
  <c r="C244" i="16"/>
  <c r="G160" i="16"/>
  <c r="O174" i="16"/>
  <c r="C196" i="16"/>
  <c r="O216" i="16"/>
  <c r="D174" i="16"/>
  <c r="J174" i="16"/>
  <c r="C239" i="16"/>
  <c r="I241" i="16"/>
  <c r="O253" i="16"/>
  <c r="O252" i="16" s="1"/>
  <c r="M252" i="16"/>
  <c r="L80" i="16"/>
  <c r="I134" i="16"/>
  <c r="N54" i="16"/>
  <c r="N53" i="16" s="1"/>
  <c r="C61" i="16"/>
  <c r="I69" i="16"/>
  <c r="I67" i="16" s="1"/>
  <c r="I77" i="16"/>
  <c r="C139" i="16"/>
  <c r="C144" i="16"/>
  <c r="E174" i="16"/>
  <c r="C189" i="16"/>
  <c r="C194" i="16"/>
  <c r="C207" i="16"/>
  <c r="I219" i="16"/>
  <c r="L233" i="16"/>
  <c r="L232" i="16" s="1"/>
  <c r="G240" i="16"/>
  <c r="C246" i="16"/>
  <c r="G252" i="16"/>
  <c r="K54" i="16"/>
  <c r="K53" i="16" s="1"/>
  <c r="C68" i="16"/>
  <c r="L77" i="16"/>
  <c r="C86" i="16"/>
  <c r="F91" i="16"/>
  <c r="C105" i="16"/>
  <c r="C113" i="16"/>
  <c r="C117" i="16"/>
  <c r="K120" i="16"/>
  <c r="K75" i="16" s="1"/>
  <c r="L131" i="16"/>
  <c r="C157" i="16"/>
  <c r="L175" i="16"/>
  <c r="L174" i="16" s="1"/>
  <c r="E187" i="16"/>
  <c r="E182" i="16" s="1"/>
  <c r="H212" i="16"/>
  <c r="H211" i="16" s="1"/>
  <c r="G212" i="16"/>
  <c r="C231" i="16"/>
  <c r="O233" i="16"/>
  <c r="O232" i="16" s="1"/>
  <c r="C237" i="16"/>
  <c r="I269" i="16"/>
  <c r="L121" i="16"/>
  <c r="N120" i="16"/>
  <c r="C159" i="16"/>
  <c r="G20" i="16"/>
  <c r="M54" i="16"/>
  <c r="M53" i="16" s="1"/>
  <c r="C66" i="16"/>
  <c r="I80" i="16"/>
  <c r="D83" i="16"/>
  <c r="M120" i="16"/>
  <c r="C129" i="16"/>
  <c r="C136" i="16"/>
  <c r="C142" i="16"/>
  <c r="C158" i="16"/>
  <c r="L171" i="16"/>
  <c r="I183" i="16"/>
  <c r="C185" i="16"/>
  <c r="C192" i="16"/>
  <c r="C197" i="16"/>
  <c r="C205" i="16"/>
  <c r="C209" i="16"/>
  <c r="I216" i="16"/>
  <c r="L245" i="16"/>
  <c r="C249" i="16"/>
  <c r="K211" i="16"/>
  <c r="L85" i="16"/>
  <c r="C89" i="16"/>
  <c r="C104" i="16"/>
  <c r="O153" i="16"/>
  <c r="O152" i="16" s="1"/>
  <c r="I166" i="16"/>
  <c r="H275" i="16"/>
  <c r="H274" i="16" s="1"/>
  <c r="H20" i="16"/>
  <c r="I214" i="16"/>
  <c r="C215" i="16"/>
  <c r="C220" i="16"/>
  <c r="F219" i="16"/>
  <c r="C78" i="16"/>
  <c r="F77" i="16"/>
  <c r="H83" i="16"/>
  <c r="H75" i="16" s="1"/>
  <c r="I188" i="16"/>
  <c r="I245" i="16"/>
  <c r="E83" i="16"/>
  <c r="C180" i="16"/>
  <c r="F179" i="16"/>
  <c r="L199" i="16"/>
  <c r="E211" i="16"/>
  <c r="O131" i="16"/>
  <c r="O199" i="16"/>
  <c r="L108" i="16"/>
  <c r="N275" i="16"/>
  <c r="N274" i="16" s="1"/>
  <c r="N20" i="16"/>
  <c r="C63" i="16"/>
  <c r="C84" i="16"/>
  <c r="L153" i="16"/>
  <c r="L152" i="16" s="1"/>
  <c r="C168" i="16"/>
  <c r="C186" i="16"/>
  <c r="C234" i="16"/>
  <c r="F233" i="16"/>
  <c r="C242" i="16"/>
  <c r="F241" i="16"/>
  <c r="C23" i="16"/>
  <c r="D275" i="16"/>
  <c r="D274" i="16" s="1"/>
  <c r="K26" i="16"/>
  <c r="O55" i="16"/>
  <c r="C70" i="16"/>
  <c r="C82" i="16"/>
  <c r="C100" i="16"/>
  <c r="F99" i="16"/>
  <c r="L138" i="16"/>
  <c r="C163" i="16"/>
  <c r="M174" i="16"/>
  <c r="C206" i="16"/>
  <c r="C208" i="16"/>
  <c r="M212" i="16"/>
  <c r="L227" i="16"/>
  <c r="C228" i="16"/>
  <c r="I233" i="16"/>
  <c r="I232" i="16" s="1"/>
  <c r="O45" i="16"/>
  <c r="O108" i="16"/>
  <c r="E120" i="16"/>
  <c r="I126" i="16"/>
  <c r="C172" i="16"/>
  <c r="N212" i="16"/>
  <c r="N211" i="16" s="1"/>
  <c r="C218" i="16"/>
  <c r="C254" i="16"/>
  <c r="N252" i="16"/>
  <c r="C268" i="16"/>
  <c r="F114" i="16"/>
  <c r="C22" i="16"/>
  <c r="C59" i="16"/>
  <c r="F58" i="16"/>
  <c r="I58" i="16"/>
  <c r="N83" i="16"/>
  <c r="C88" i="16"/>
  <c r="L99" i="16"/>
  <c r="C103" i="16"/>
  <c r="C130" i="16"/>
  <c r="C140" i="16"/>
  <c r="C145" i="16"/>
  <c r="C147" i="16"/>
  <c r="L183" i="16"/>
  <c r="C193" i="16"/>
  <c r="C198" i="16"/>
  <c r="C204" i="16"/>
  <c r="D212" i="16"/>
  <c r="D211" i="16" s="1"/>
  <c r="C229" i="16"/>
  <c r="C251" i="16"/>
  <c r="O250" i="16"/>
  <c r="C250" i="16" s="1"/>
  <c r="F85" i="16"/>
  <c r="F175" i="16"/>
  <c r="F183" i="16"/>
  <c r="F245" i="16"/>
  <c r="C264" i="16"/>
  <c r="F126" i="16"/>
  <c r="F166" i="16"/>
  <c r="F188" i="16"/>
  <c r="F257" i="16"/>
  <c r="F269" i="16"/>
  <c r="F131" i="16"/>
  <c r="F153" i="16"/>
  <c r="F171" i="16"/>
  <c r="F199" i="16"/>
  <c r="F267" i="16"/>
  <c r="F138" i="16"/>
  <c r="L54" i="16" l="1"/>
  <c r="O240" i="16"/>
  <c r="L76" i="16"/>
  <c r="C80" i="16"/>
  <c r="I240" i="16"/>
  <c r="L240" i="16"/>
  <c r="F161" i="16"/>
  <c r="F160" i="16" s="1"/>
  <c r="I275" i="16"/>
  <c r="I274" i="16" s="1"/>
  <c r="O83" i="16"/>
  <c r="H181" i="16"/>
  <c r="O274" i="16"/>
  <c r="D75" i="16"/>
  <c r="D52" i="16" s="1"/>
  <c r="C257" i="16"/>
  <c r="L187" i="16"/>
  <c r="L182" i="16" s="1"/>
  <c r="O20" i="16"/>
  <c r="O160" i="16"/>
  <c r="L274" i="16"/>
  <c r="C21" i="16"/>
  <c r="O212" i="16"/>
  <c r="O211" i="16" s="1"/>
  <c r="C227" i="16"/>
  <c r="J75" i="16"/>
  <c r="J52" i="16" s="1"/>
  <c r="L120" i="16"/>
  <c r="I54" i="16"/>
  <c r="I53" i="16" s="1"/>
  <c r="L212" i="16"/>
  <c r="O120" i="16"/>
  <c r="O75" i="16" s="1"/>
  <c r="I187" i="16"/>
  <c r="I182" i="16" s="1"/>
  <c r="C216" i="16"/>
  <c r="C121" i="16"/>
  <c r="M211" i="16"/>
  <c r="M181" i="16" s="1"/>
  <c r="J272" i="16"/>
  <c r="M75" i="16"/>
  <c r="L161" i="16"/>
  <c r="O187" i="16"/>
  <c r="O182" i="16" s="1"/>
  <c r="E75" i="16"/>
  <c r="E272" i="16" s="1"/>
  <c r="L26" i="16"/>
  <c r="C26" i="16" s="1"/>
  <c r="G211" i="16"/>
  <c r="G181" i="16" s="1"/>
  <c r="F83" i="16"/>
  <c r="C134" i="16"/>
  <c r="C114" i="16"/>
  <c r="E181" i="16"/>
  <c r="F120" i="16"/>
  <c r="D181" i="16"/>
  <c r="L53" i="16"/>
  <c r="L160" i="16"/>
  <c r="C108" i="16"/>
  <c r="J181" i="16"/>
  <c r="C245" i="16"/>
  <c r="G52" i="16"/>
  <c r="H52" i="16"/>
  <c r="I161" i="16"/>
  <c r="I160" i="16" s="1"/>
  <c r="K52" i="16"/>
  <c r="C276" i="16"/>
  <c r="C91" i="16"/>
  <c r="F253" i="16"/>
  <c r="C253" i="16" s="1"/>
  <c r="K272" i="16"/>
  <c r="C69" i="16"/>
  <c r="C199" i="16"/>
  <c r="I120" i="16"/>
  <c r="I83" i="16"/>
  <c r="C171" i="16"/>
  <c r="F67" i="16"/>
  <c r="C67" i="16" s="1"/>
  <c r="C85" i="16"/>
  <c r="C162" i="16"/>
  <c r="N75" i="16"/>
  <c r="N52" i="16" s="1"/>
  <c r="O54" i="16"/>
  <c r="O53" i="16" s="1"/>
  <c r="I76" i="16"/>
  <c r="F76" i="16"/>
  <c r="C77" i="16"/>
  <c r="C183" i="16"/>
  <c r="C233" i="16"/>
  <c r="F232" i="16"/>
  <c r="C232" i="16" s="1"/>
  <c r="K181" i="16"/>
  <c r="C131" i="16"/>
  <c r="C175" i="16"/>
  <c r="D272" i="16"/>
  <c r="K20" i="16"/>
  <c r="H272" i="16"/>
  <c r="M52" i="16"/>
  <c r="C269" i="16"/>
  <c r="C153" i="16"/>
  <c r="F152" i="16"/>
  <c r="C152" i="16" s="1"/>
  <c r="C219" i="16"/>
  <c r="F212" i="16"/>
  <c r="C55" i="16"/>
  <c r="F178" i="16"/>
  <c r="C178" i="16" s="1"/>
  <c r="C179" i="16"/>
  <c r="F187" i="16"/>
  <c r="C188" i="16"/>
  <c r="C99" i="16"/>
  <c r="C241" i="16"/>
  <c r="F240" i="16"/>
  <c r="C240" i="16" s="1"/>
  <c r="C138" i="16"/>
  <c r="C166" i="16"/>
  <c r="C267" i="16"/>
  <c r="F266" i="16"/>
  <c r="C126" i="16"/>
  <c r="C58" i="16"/>
  <c r="F54" i="16"/>
  <c r="C45" i="16"/>
  <c r="N181" i="16"/>
  <c r="I212" i="16"/>
  <c r="I211" i="16" s="1"/>
  <c r="C214" i="16"/>
  <c r="L83" i="16"/>
  <c r="F275" i="16"/>
  <c r="L75" i="16" l="1"/>
  <c r="L211" i="16"/>
  <c r="L181" i="16"/>
  <c r="K51" i="16"/>
  <c r="K50" i="16" s="1"/>
  <c r="D51" i="16"/>
  <c r="D50" i="16" s="1"/>
  <c r="D24" i="16" s="1"/>
  <c r="D273" i="16" s="1"/>
  <c r="H51" i="16"/>
  <c r="H273" i="16" s="1"/>
  <c r="J51" i="16"/>
  <c r="J50" i="16" s="1"/>
  <c r="M272" i="16"/>
  <c r="G51" i="16"/>
  <c r="G273" i="16" s="1"/>
  <c r="G272" i="16"/>
  <c r="C120" i="16"/>
  <c r="M51" i="16"/>
  <c r="M50" i="16" s="1"/>
  <c r="O52" i="16"/>
  <c r="C187" i="16"/>
  <c r="L272" i="16"/>
  <c r="L20" i="16"/>
  <c r="F252" i="16"/>
  <c r="C252" i="16" s="1"/>
  <c r="C161" i="16"/>
  <c r="C160" i="16"/>
  <c r="E52" i="16"/>
  <c r="E51" i="16" s="1"/>
  <c r="E50" i="16" s="1"/>
  <c r="E24" i="16" s="1"/>
  <c r="E20" i="16" s="1"/>
  <c r="N51" i="16"/>
  <c r="N273" i="16" s="1"/>
  <c r="O272" i="16"/>
  <c r="F182" i="16"/>
  <c r="J273" i="16"/>
  <c r="N272" i="16"/>
  <c r="I75" i="16"/>
  <c r="I52" i="16" s="1"/>
  <c r="C275" i="16"/>
  <c r="F274" i="16"/>
  <c r="C274" i="16" s="1"/>
  <c r="D20" i="16"/>
  <c r="C212" i="16"/>
  <c r="F211" i="16"/>
  <c r="C211" i="16" s="1"/>
  <c r="L52" i="16"/>
  <c r="L51" i="16" s="1"/>
  <c r="F174" i="16"/>
  <c r="C174" i="16" s="1"/>
  <c r="C54" i="16"/>
  <c r="F53" i="16"/>
  <c r="C76" i="16"/>
  <c r="F75" i="16"/>
  <c r="I181" i="16"/>
  <c r="F265" i="16"/>
  <c r="C266" i="16"/>
  <c r="C182" i="16"/>
  <c r="M273" i="16"/>
  <c r="C83" i="16"/>
  <c r="O181" i="16"/>
  <c r="G50" i="16"/>
  <c r="K273" i="16" l="1"/>
  <c r="H50" i="16"/>
  <c r="O51" i="16"/>
  <c r="O273" i="16" s="1"/>
  <c r="N50" i="16"/>
  <c r="I51" i="16"/>
  <c r="I273" i="16" s="1"/>
  <c r="C75" i="16"/>
  <c r="F24" i="16"/>
  <c r="F20" i="16" s="1"/>
  <c r="C20" i="16" s="1"/>
  <c r="I272" i="16"/>
  <c r="L50" i="16"/>
  <c r="L273" i="16"/>
  <c r="C53" i="16"/>
  <c r="F52" i="16"/>
  <c r="C265" i="16"/>
  <c r="F272" i="16"/>
  <c r="C24" i="16"/>
  <c r="F181" i="16"/>
  <c r="C181" i="16" s="1"/>
  <c r="E273" i="16"/>
  <c r="O50" i="16" l="1"/>
  <c r="I50" i="16"/>
  <c r="C272" i="16"/>
  <c r="C52" i="16"/>
  <c r="F51" i="16"/>
  <c r="C51" i="16" l="1"/>
  <c r="F50" i="16"/>
  <c r="C50" i="16" s="1"/>
  <c r="F273" i="16"/>
  <c r="C273" i="16" s="1"/>
  <c r="O284" i="15" l="1"/>
  <c r="L284" i="15"/>
  <c r="I284" i="15"/>
  <c r="F284" i="15"/>
  <c r="O283" i="15"/>
  <c r="L283" i="15"/>
  <c r="I283" i="15"/>
  <c r="F283" i="15"/>
  <c r="O282" i="15"/>
  <c r="L282" i="15"/>
  <c r="I282" i="15"/>
  <c r="F282" i="15"/>
  <c r="O281" i="15"/>
  <c r="L281" i="15"/>
  <c r="I281" i="15"/>
  <c r="F281" i="15"/>
  <c r="O280" i="15"/>
  <c r="L280" i="15"/>
  <c r="I280" i="15"/>
  <c r="F280" i="15"/>
  <c r="O279" i="15"/>
  <c r="L279" i="15"/>
  <c r="I279" i="15"/>
  <c r="F279" i="15"/>
  <c r="O278" i="15"/>
  <c r="L278" i="15"/>
  <c r="I278" i="15"/>
  <c r="F278" i="15"/>
  <c r="O277" i="15"/>
  <c r="L277" i="15"/>
  <c r="I277" i="15"/>
  <c r="F277" i="15"/>
  <c r="N276" i="15"/>
  <c r="M276" i="15"/>
  <c r="K276" i="15"/>
  <c r="J276" i="15"/>
  <c r="H276" i="15"/>
  <c r="G276" i="15"/>
  <c r="E276" i="15"/>
  <c r="D276" i="15"/>
  <c r="O271" i="15"/>
  <c r="L271" i="15"/>
  <c r="I271" i="15"/>
  <c r="F271" i="15"/>
  <c r="O270" i="15"/>
  <c r="O269" i="15" s="1"/>
  <c r="L270" i="15"/>
  <c r="I270" i="15"/>
  <c r="F270" i="15"/>
  <c r="N269" i="15"/>
  <c r="M269" i="15"/>
  <c r="K269" i="15"/>
  <c r="J269" i="15"/>
  <c r="H269" i="15"/>
  <c r="G269" i="15"/>
  <c r="E269" i="15"/>
  <c r="D269" i="15"/>
  <c r="O268" i="15"/>
  <c r="O267" i="15" s="1"/>
  <c r="O266" i="15" s="1"/>
  <c r="O265" i="15" s="1"/>
  <c r="L268" i="15"/>
  <c r="L267" i="15" s="1"/>
  <c r="L266" i="15" s="1"/>
  <c r="L265" i="15" s="1"/>
  <c r="I268" i="15"/>
  <c r="I267" i="15" s="1"/>
  <c r="I266" i="15" s="1"/>
  <c r="F268" i="15"/>
  <c r="N267" i="15"/>
  <c r="N266" i="15" s="1"/>
  <c r="N265" i="15" s="1"/>
  <c r="M267" i="15"/>
  <c r="M266" i="15" s="1"/>
  <c r="M265" i="15" s="1"/>
  <c r="K267" i="15"/>
  <c r="K266" i="15" s="1"/>
  <c r="K265" i="15" s="1"/>
  <c r="J267" i="15"/>
  <c r="J266" i="15" s="1"/>
  <c r="J265" i="15" s="1"/>
  <c r="H267" i="15"/>
  <c r="H266" i="15" s="1"/>
  <c r="H265" i="15" s="1"/>
  <c r="G267" i="15"/>
  <c r="G266" i="15" s="1"/>
  <c r="G265" i="15" s="1"/>
  <c r="E267" i="15"/>
  <c r="E266" i="15" s="1"/>
  <c r="E265" i="15" s="1"/>
  <c r="D267" i="15"/>
  <c r="D266" i="15" s="1"/>
  <c r="D265" i="15" s="1"/>
  <c r="O264" i="15"/>
  <c r="O263" i="15" s="1"/>
  <c r="L264" i="15"/>
  <c r="L263" i="15" s="1"/>
  <c r="I264" i="15"/>
  <c r="I263" i="15" s="1"/>
  <c r="F264" i="15"/>
  <c r="N263" i="15"/>
  <c r="M263" i="15"/>
  <c r="K263" i="15"/>
  <c r="J263" i="15"/>
  <c r="H263" i="15"/>
  <c r="G263" i="15"/>
  <c r="E263" i="15"/>
  <c r="D263" i="15"/>
  <c r="O262" i="15"/>
  <c r="L262" i="15"/>
  <c r="I262" i="15"/>
  <c r="F262" i="15"/>
  <c r="O261" i="15"/>
  <c r="L261" i="15"/>
  <c r="I261" i="15"/>
  <c r="F261" i="15"/>
  <c r="O260" i="15"/>
  <c r="L260" i="15"/>
  <c r="I260" i="15"/>
  <c r="F260" i="15"/>
  <c r="O259" i="15"/>
  <c r="L259" i="15"/>
  <c r="I259" i="15"/>
  <c r="F259" i="15"/>
  <c r="O258" i="15"/>
  <c r="L258" i="15"/>
  <c r="I258" i="15"/>
  <c r="F258" i="15"/>
  <c r="N257" i="15"/>
  <c r="M257" i="15"/>
  <c r="K257" i="15"/>
  <c r="J257" i="15"/>
  <c r="J253" i="15" s="1"/>
  <c r="H257" i="15"/>
  <c r="H253" i="15" s="1"/>
  <c r="G257" i="15"/>
  <c r="G253" i="15" s="1"/>
  <c r="E257" i="15"/>
  <c r="E253" i="15" s="1"/>
  <c r="D257" i="15"/>
  <c r="D253" i="15" s="1"/>
  <c r="D252" i="15" s="1"/>
  <c r="O256" i="15"/>
  <c r="L256" i="15"/>
  <c r="I256" i="15"/>
  <c r="F256" i="15"/>
  <c r="O255" i="15"/>
  <c r="L255" i="15"/>
  <c r="I255" i="15"/>
  <c r="F255" i="15"/>
  <c r="O254" i="15"/>
  <c r="L254" i="15"/>
  <c r="I254" i="15"/>
  <c r="F254" i="15"/>
  <c r="N253" i="15"/>
  <c r="M253" i="15"/>
  <c r="K253" i="15"/>
  <c r="O251" i="15"/>
  <c r="L251" i="15"/>
  <c r="L250" i="15" s="1"/>
  <c r="I251" i="15"/>
  <c r="I250" i="15" s="1"/>
  <c r="F251" i="15"/>
  <c r="F250" i="15" s="1"/>
  <c r="N250" i="15"/>
  <c r="M250" i="15"/>
  <c r="K250" i="15"/>
  <c r="J250" i="15"/>
  <c r="H250" i="15"/>
  <c r="G250" i="15"/>
  <c r="E250" i="15"/>
  <c r="D250" i="15"/>
  <c r="O249" i="15"/>
  <c r="L249" i="15"/>
  <c r="I249" i="15"/>
  <c r="F249" i="15"/>
  <c r="O248" i="15"/>
  <c r="L248" i="15"/>
  <c r="I248" i="15"/>
  <c r="F248" i="15"/>
  <c r="O247" i="15"/>
  <c r="L247" i="15"/>
  <c r="I247" i="15"/>
  <c r="F247" i="15"/>
  <c r="O246" i="15"/>
  <c r="L246" i="15"/>
  <c r="I246" i="15"/>
  <c r="F246" i="15"/>
  <c r="N245" i="15"/>
  <c r="M245" i="15"/>
  <c r="K245" i="15"/>
  <c r="J245" i="15"/>
  <c r="H245" i="15"/>
  <c r="G245" i="15"/>
  <c r="E245" i="15"/>
  <c r="D245" i="15"/>
  <c r="O244" i="15"/>
  <c r="L244" i="15"/>
  <c r="I244" i="15"/>
  <c r="F244" i="15"/>
  <c r="O243" i="15"/>
  <c r="L243" i="15"/>
  <c r="I243" i="15"/>
  <c r="F243" i="15"/>
  <c r="O242" i="15"/>
  <c r="L242" i="15"/>
  <c r="I242" i="15"/>
  <c r="F242" i="15"/>
  <c r="N241" i="15"/>
  <c r="N240" i="15" s="1"/>
  <c r="M241" i="15"/>
  <c r="K241" i="15"/>
  <c r="J241" i="15"/>
  <c r="J240" i="15" s="1"/>
  <c r="H241" i="15"/>
  <c r="H240" i="15" s="1"/>
  <c r="G241" i="15"/>
  <c r="E241" i="15"/>
  <c r="E240" i="15" s="1"/>
  <c r="D241" i="15"/>
  <c r="D240" i="15" s="1"/>
  <c r="O239" i="15"/>
  <c r="L239" i="15"/>
  <c r="I239" i="15"/>
  <c r="F239" i="15"/>
  <c r="O238" i="15"/>
  <c r="L238" i="15"/>
  <c r="I238" i="15"/>
  <c r="F238" i="15"/>
  <c r="O237" i="15"/>
  <c r="L237" i="15"/>
  <c r="I237" i="15"/>
  <c r="F237" i="15"/>
  <c r="O236" i="15"/>
  <c r="L236" i="15"/>
  <c r="I236" i="15"/>
  <c r="F236" i="15"/>
  <c r="O235" i="15"/>
  <c r="L235" i="15"/>
  <c r="I235" i="15"/>
  <c r="F235" i="15"/>
  <c r="O234" i="15"/>
  <c r="L234" i="15"/>
  <c r="I234" i="15"/>
  <c r="F234" i="15"/>
  <c r="N233" i="15"/>
  <c r="N232" i="15" s="1"/>
  <c r="M233" i="15"/>
  <c r="M232" i="15" s="1"/>
  <c r="K233" i="15"/>
  <c r="K232" i="15" s="1"/>
  <c r="J233" i="15"/>
  <c r="J232" i="15" s="1"/>
  <c r="H233" i="15"/>
  <c r="H232" i="15" s="1"/>
  <c r="G233" i="15"/>
  <c r="G232" i="15" s="1"/>
  <c r="E233" i="15"/>
  <c r="E232" i="15" s="1"/>
  <c r="D233" i="15"/>
  <c r="D232" i="15" s="1"/>
  <c r="O231" i="15"/>
  <c r="L231" i="15"/>
  <c r="I231" i="15"/>
  <c r="F231" i="15"/>
  <c r="O230" i="15"/>
  <c r="L230" i="15"/>
  <c r="I230" i="15"/>
  <c r="F230" i="15"/>
  <c r="O229" i="15"/>
  <c r="L229" i="15"/>
  <c r="I229" i="15"/>
  <c r="F229" i="15"/>
  <c r="O228" i="15"/>
  <c r="L228" i="15"/>
  <c r="I228" i="15"/>
  <c r="F228" i="15"/>
  <c r="N227" i="15"/>
  <c r="M227" i="15"/>
  <c r="K227" i="15"/>
  <c r="J227" i="15"/>
  <c r="H227" i="15"/>
  <c r="G227" i="15"/>
  <c r="E227" i="15"/>
  <c r="D227" i="15"/>
  <c r="O226" i="15"/>
  <c r="L226" i="15"/>
  <c r="I226" i="15"/>
  <c r="F226" i="15"/>
  <c r="O225" i="15"/>
  <c r="L225" i="15"/>
  <c r="I225" i="15"/>
  <c r="F225" i="15"/>
  <c r="O224" i="15"/>
  <c r="L224" i="15"/>
  <c r="I224" i="15"/>
  <c r="F224" i="15"/>
  <c r="O223" i="15"/>
  <c r="L223" i="15"/>
  <c r="I223" i="15"/>
  <c r="F223" i="15"/>
  <c r="O222" i="15"/>
  <c r="L222" i="15"/>
  <c r="I222" i="15"/>
  <c r="F222" i="15"/>
  <c r="O221" i="15"/>
  <c r="L221" i="15"/>
  <c r="I221" i="15"/>
  <c r="F221" i="15"/>
  <c r="O220" i="15"/>
  <c r="L220" i="15"/>
  <c r="I220" i="15"/>
  <c r="F220" i="15"/>
  <c r="N219" i="15"/>
  <c r="M219" i="15"/>
  <c r="K219" i="15"/>
  <c r="J219" i="15"/>
  <c r="H219" i="15"/>
  <c r="G219" i="15"/>
  <c r="E219" i="15"/>
  <c r="D219" i="15"/>
  <c r="O218" i="15"/>
  <c r="L218" i="15"/>
  <c r="I218" i="15"/>
  <c r="F218" i="15"/>
  <c r="O217" i="15"/>
  <c r="L217" i="15"/>
  <c r="I217" i="15"/>
  <c r="F217" i="15"/>
  <c r="N216" i="15"/>
  <c r="M216" i="15"/>
  <c r="K216" i="15"/>
  <c r="J216" i="15"/>
  <c r="H216" i="15"/>
  <c r="G216" i="15"/>
  <c r="E216" i="15"/>
  <c r="D216" i="15"/>
  <c r="O215" i="15"/>
  <c r="O214" i="15" s="1"/>
  <c r="L215" i="15"/>
  <c r="L214" i="15" s="1"/>
  <c r="I215" i="15"/>
  <c r="I214" i="15" s="1"/>
  <c r="F215" i="15"/>
  <c r="F214" i="15" s="1"/>
  <c r="N214" i="15"/>
  <c r="M214" i="15"/>
  <c r="K214" i="15"/>
  <c r="J214" i="15"/>
  <c r="H214" i="15"/>
  <c r="G214" i="15"/>
  <c r="E214" i="15"/>
  <c r="D214" i="15"/>
  <c r="O213" i="15"/>
  <c r="L213" i="15"/>
  <c r="I213" i="15"/>
  <c r="F213" i="15"/>
  <c r="O210" i="15"/>
  <c r="L210" i="15"/>
  <c r="I210" i="15"/>
  <c r="F210" i="15"/>
  <c r="O209" i="15"/>
  <c r="O208" i="15" s="1"/>
  <c r="L209" i="15"/>
  <c r="L208" i="15" s="1"/>
  <c r="I209" i="15"/>
  <c r="I208" i="15" s="1"/>
  <c r="F209" i="15"/>
  <c r="F208" i="15" s="1"/>
  <c r="N208" i="15"/>
  <c r="M208" i="15"/>
  <c r="K208" i="15"/>
  <c r="J208" i="15"/>
  <c r="H208" i="15"/>
  <c r="G208" i="15"/>
  <c r="E208" i="15"/>
  <c r="D208" i="15"/>
  <c r="O207" i="15"/>
  <c r="L207" i="15"/>
  <c r="I207" i="15"/>
  <c r="F207" i="15"/>
  <c r="O206" i="15"/>
  <c r="L206" i="15"/>
  <c r="I206" i="15"/>
  <c r="F206" i="15"/>
  <c r="O205" i="15"/>
  <c r="L205" i="15"/>
  <c r="I205" i="15"/>
  <c r="F205" i="15"/>
  <c r="O204" i="15"/>
  <c r="L204" i="15"/>
  <c r="I204" i="15"/>
  <c r="F204" i="15"/>
  <c r="O203" i="15"/>
  <c r="L203" i="15"/>
  <c r="I203" i="15"/>
  <c r="F203" i="15"/>
  <c r="O202" i="15"/>
  <c r="L202" i="15"/>
  <c r="I202" i="15"/>
  <c r="F202" i="15"/>
  <c r="O201" i="15"/>
  <c r="L201" i="15"/>
  <c r="I201" i="15"/>
  <c r="F201" i="15"/>
  <c r="O200" i="15"/>
  <c r="L200" i="15"/>
  <c r="I200" i="15"/>
  <c r="F200" i="15"/>
  <c r="N199" i="15"/>
  <c r="M199" i="15"/>
  <c r="K199" i="15"/>
  <c r="J199" i="15"/>
  <c r="H199" i="15"/>
  <c r="G199" i="15"/>
  <c r="E199" i="15"/>
  <c r="D199" i="15"/>
  <c r="O198" i="15"/>
  <c r="L198" i="15"/>
  <c r="I198" i="15"/>
  <c r="F198" i="15"/>
  <c r="O197" i="15"/>
  <c r="L197" i="15"/>
  <c r="I197" i="15"/>
  <c r="F197" i="15"/>
  <c r="O196" i="15"/>
  <c r="L196" i="15"/>
  <c r="I196" i="15"/>
  <c r="F196" i="15"/>
  <c r="O195" i="15"/>
  <c r="L195" i="15"/>
  <c r="I195" i="15"/>
  <c r="F195" i="15"/>
  <c r="O194" i="15"/>
  <c r="L194" i="15"/>
  <c r="I194" i="15"/>
  <c r="F194" i="15"/>
  <c r="O193" i="15"/>
  <c r="L193" i="15"/>
  <c r="I193" i="15"/>
  <c r="F193" i="15"/>
  <c r="O192" i="15"/>
  <c r="L192" i="15"/>
  <c r="I192" i="15"/>
  <c r="F192" i="15"/>
  <c r="O191" i="15"/>
  <c r="L191" i="15"/>
  <c r="I191" i="15"/>
  <c r="F191" i="15"/>
  <c r="O190" i="15"/>
  <c r="L190" i="15"/>
  <c r="I190" i="15"/>
  <c r="F190" i="15"/>
  <c r="O189" i="15"/>
  <c r="L189" i="15"/>
  <c r="I189" i="15"/>
  <c r="F189" i="15"/>
  <c r="N188" i="15"/>
  <c r="M188" i="15"/>
  <c r="K188" i="15"/>
  <c r="J188" i="15"/>
  <c r="H188" i="15"/>
  <c r="G188" i="15"/>
  <c r="E188" i="15"/>
  <c r="D188" i="15"/>
  <c r="O186" i="15"/>
  <c r="L186" i="15"/>
  <c r="I186" i="15"/>
  <c r="F186" i="15"/>
  <c r="O185" i="15"/>
  <c r="L185" i="15"/>
  <c r="I185" i="15"/>
  <c r="F185" i="15"/>
  <c r="O184" i="15"/>
  <c r="L184" i="15"/>
  <c r="I184" i="15"/>
  <c r="F184" i="15"/>
  <c r="N183" i="15"/>
  <c r="M183" i="15"/>
  <c r="K183" i="15"/>
  <c r="J183" i="15"/>
  <c r="H183" i="15"/>
  <c r="G183" i="15"/>
  <c r="E183" i="15"/>
  <c r="D183" i="15"/>
  <c r="O180" i="15"/>
  <c r="O179" i="15" s="1"/>
  <c r="O178" i="15" s="1"/>
  <c r="L180" i="15"/>
  <c r="L179" i="15" s="1"/>
  <c r="L178" i="15" s="1"/>
  <c r="I180" i="15"/>
  <c r="I179" i="15" s="1"/>
  <c r="I178" i="15" s="1"/>
  <c r="F180" i="15"/>
  <c r="N179" i="15"/>
  <c r="N178" i="15" s="1"/>
  <c r="M179" i="15"/>
  <c r="M178" i="15" s="1"/>
  <c r="K179" i="15"/>
  <c r="K178" i="15" s="1"/>
  <c r="J179" i="15"/>
  <c r="J178" i="15" s="1"/>
  <c r="H179" i="15"/>
  <c r="H178" i="15" s="1"/>
  <c r="G179" i="15"/>
  <c r="G178" i="15" s="1"/>
  <c r="E179" i="15"/>
  <c r="E178" i="15" s="1"/>
  <c r="D179" i="15"/>
  <c r="D178" i="15" s="1"/>
  <c r="O177" i="15"/>
  <c r="L177" i="15"/>
  <c r="I177" i="15"/>
  <c r="F177" i="15"/>
  <c r="O176" i="15"/>
  <c r="L176" i="15"/>
  <c r="I176" i="15"/>
  <c r="F176" i="15"/>
  <c r="N175" i="15"/>
  <c r="M175" i="15"/>
  <c r="K175" i="15"/>
  <c r="J175" i="15"/>
  <c r="H175" i="15"/>
  <c r="G175" i="15"/>
  <c r="E175" i="15"/>
  <c r="D175" i="15"/>
  <c r="H174" i="15"/>
  <c r="O173" i="15"/>
  <c r="L173" i="15"/>
  <c r="I173" i="15"/>
  <c r="F173" i="15"/>
  <c r="O172" i="15"/>
  <c r="L172" i="15"/>
  <c r="I172" i="15"/>
  <c r="F172" i="15"/>
  <c r="N171" i="15"/>
  <c r="M171" i="15"/>
  <c r="K171" i="15"/>
  <c r="J171" i="15"/>
  <c r="H171" i="15"/>
  <c r="G171" i="15"/>
  <c r="E171" i="15"/>
  <c r="D171" i="15"/>
  <c r="O170" i="15"/>
  <c r="L170" i="15"/>
  <c r="I170" i="15"/>
  <c r="F170" i="15"/>
  <c r="O169" i="15"/>
  <c r="L169" i="15"/>
  <c r="I169" i="15"/>
  <c r="F169" i="15"/>
  <c r="O168" i="15"/>
  <c r="L168" i="15"/>
  <c r="I168" i="15"/>
  <c r="F168" i="15"/>
  <c r="O167" i="15"/>
  <c r="L167" i="15"/>
  <c r="L166" i="15" s="1"/>
  <c r="I167" i="15"/>
  <c r="F167" i="15"/>
  <c r="N166" i="15"/>
  <c r="M166" i="15"/>
  <c r="K166" i="15"/>
  <c r="J166" i="15"/>
  <c r="H166" i="15"/>
  <c r="G166" i="15"/>
  <c r="E166" i="15"/>
  <c r="D166" i="15"/>
  <c r="O165" i="15"/>
  <c r="L165" i="15"/>
  <c r="I165" i="15"/>
  <c r="F165" i="15"/>
  <c r="O164" i="15"/>
  <c r="L164" i="15"/>
  <c r="I164" i="15"/>
  <c r="F164" i="15"/>
  <c r="O163" i="15"/>
  <c r="L163" i="15"/>
  <c r="I163" i="15"/>
  <c r="F163" i="15"/>
  <c r="N162" i="15"/>
  <c r="M162" i="15"/>
  <c r="M161" i="15" s="1"/>
  <c r="K162" i="15"/>
  <c r="J162" i="15"/>
  <c r="H162" i="15"/>
  <c r="G162" i="15"/>
  <c r="G161" i="15" s="1"/>
  <c r="G160" i="15" s="1"/>
  <c r="E162" i="15"/>
  <c r="D162" i="15"/>
  <c r="D161" i="15" s="1"/>
  <c r="D160" i="15" s="1"/>
  <c r="O159" i="15"/>
  <c r="L159" i="15"/>
  <c r="I159" i="15"/>
  <c r="F159" i="15"/>
  <c r="O158" i="15"/>
  <c r="L158" i="15"/>
  <c r="I158" i="15"/>
  <c r="F158" i="15"/>
  <c r="O157" i="15"/>
  <c r="L157" i="15"/>
  <c r="I157" i="15"/>
  <c r="F157" i="15"/>
  <c r="O156" i="15"/>
  <c r="L156" i="15"/>
  <c r="I156" i="15"/>
  <c r="F156" i="15"/>
  <c r="O155" i="15"/>
  <c r="L155" i="15"/>
  <c r="I155" i="15"/>
  <c r="F155" i="15"/>
  <c r="O154" i="15"/>
  <c r="L154" i="15"/>
  <c r="I154" i="15"/>
  <c r="F154" i="15"/>
  <c r="N153" i="15"/>
  <c r="N152" i="15" s="1"/>
  <c r="M153" i="15"/>
  <c r="M152" i="15" s="1"/>
  <c r="K153" i="15"/>
  <c r="K152" i="15" s="1"/>
  <c r="J153" i="15"/>
  <c r="J152" i="15" s="1"/>
  <c r="H153" i="15"/>
  <c r="H152" i="15" s="1"/>
  <c r="G153" i="15"/>
  <c r="G152" i="15" s="1"/>
  <c r="E153" i="15"/>
  <c r="E152" i="15" s="1"/>
  <c r="D153" i="15"/>
  <c r="D152" i="15" s="1"/>
  <c r="O151" i="15"/>
  <c r="L151" i="15"/>
  <c r="I151" i="15"/>
  <c r="F151" i="15"/>
  <c r="O150" i="15"/>
  <c r="L150" i="15"/>
  <c r="I150" i="15"/>
  <c r="F150" i="15"/>
  <c r="O149" i="15"/>
  <c r="L149" i="15"/>
  <c r="I149" i="15"/>
  <c r="F149" i="15"/>
  <c r="O148" i="15"/>
  <c r="L148" i="15"/>
  <c r="L147" i="15" s="1"/>
  <c r="I148" i="15"/>
  <c r="I147" i="15" s="1"/>
  <c r="F148" i="15"/>
  <c r="N147" i="15"/>
  <c r="M147" i="15"/>
  <c r="K147" i="15"/>
  <c r="J147" i="15"/>
  <c r="H147" i="15"/>
  <c r="G147" i="15"/>
  <c r="E147" i="15"/>
  <c r="D147" i="15"/>
  <c r="O146" i="15"/>
  <c r="L146" i="15"/>
  <c r="I146" i="15"/>
  <c r="F146" i="15"/>
  <c r="O145" i="15"/>
  <c r="L145" i="15"/>
  <c r="I145" i="15"/>
  <c r="F145" i="15"/>
  <c r="O144" i="15"/>
  <c r="L144" i="15"/>
  <c r="I144" i="15"/>
  <c r="F144" i="15"/>
  <c r="O143" i="15"/>
  <c r="L143" i="15"/>
  <c r="I143" i="15"/>
  <c r="F143" i="15"/>
  <c r="O142" i="15"/>
  <c r="L142" i="15"/>
  <c r="I142" i="15"/>
  <c r="F142" i="15"/>
  <c r="O141" i="15"/>
  <c r="L141" i="15"/>
  <c r="I141" i="15"/>
  <c r="F141" i="15"/>
  <c r="O140" i="15"/>
  <c r="L140" i="15"/>
  <c r="I140" i="15"/>
  <c r="F140" i="15"/>
  <c r="O139" i="15"/>
  <c r="L139" i="15"/>
  <c r="I139" i="15"/>
  <c r="F139" i="15"/>
  <c r="N138" i="15"/>
  <c r="M138" i="15"/>
  <c r="K138" i="15"/>
  <c r="J138" i="15"/>
  <c r="H138" i="15"/>
  <c r="G138" i="15"/>
  <c r="E138" i="15"/>
  <c r="D138" i="15"/>
  <c r="O137" i="15"/>
  <c r="L137" i="15"/>
  <c r="I137" i="15"/>
  <c r="F137" i="15"/>
  <c r="O136" i="15"/>
  <c r="L136" i="15"/>
  <c r="I136" i="15"/>
  <c r="F136" i="15"/>
  <c r="O135" i="15"/>
  <c r="L135" i="15"/>
  <c r="I135" i="15"/>
  <c r="F135" i="15"/>
  <c r="N134" i="15"/>
  <c r="M134" i="15"/>
  <c r="K134" i="15"/>
  <c r="J134" i="15"/>
  <c r="H134" i="15"/>
  <c r="G134" i="15"/>
  <c r="E134" i="15"/>
  <c r="D134" i="15"/>
  <c r="O133" i="15"/>
  <c r="L133" i="15"/>
  <c r="I133" i="15"/>
  <c r="F133" i="15"/>
  <c r="O132" i="15"/>
  <c r="L132" i="15"/>
  <c r="I132" i="15"/>
  <c r="I131" i="15" s="1"/>
  <c r="F132" i="15"/>
  <c r="N131" i="15"/>
  <c r="M131" i="15"/>
  <c r="K131" i="15"/>
  <c r="J131" i="15"/>
  <c r="H131" i="15"/>
  <c r="G131" i="15"/>
  <c r="E131" i="15"/>
  <c r="D131" i="15"/>
  <c r="O130" i="15"/>
  <c r="L130" i="15"/>
  <c r="I130" i="15"/>
  <c r="F130" i="15"/>
  <c r="O129" i="15"/>
  <c r="L129" i="15"/>
  <c r="I129" i="15"/>
  <c r="F129" i="15"/>
  <c r="O128" i="15"/>
  <c r="L128" i="15"/>
  <c r="I128" i="15"/>
  <c r="F128" i="15"/>
  <c r="O127" i="15"/>
  <c r="L127" i="15"/>
  <c r="I127" i="15"/>
  <c r="F127" i="15"/>
  <c r="N126" i="15"/>
  <c r="M126" i="15"/>
  <c r="K126" i="15"/>
  <c r="J126" i="15"/>
  <c r="H126" i="15"/>
  <c r="G126" i="15"/>
  <c r="E126" i="15"/>
  <c r="D126" i="15"/>
  <c r="O125" i="15"/>
  <c r="L125" i="15"/>
  <c r="I125" i="15"/>
  <c r="F125" i="15"/>
  <c r="O124" i="15"/>
  <c r="L124" i="15"/>
  <c r="I124" i="15"/>
  <c r="F124" i="15"/>
  <c r="O123" i="15"/>
  <c r="L123" i="15"/>
  <c r="I123" i="15"/>
  <c r="F123" i="15"/>
  <c r="O122" i="15"/>
  <c r="L122" i="15"/>
  <c r="I122" i="15"/>
  <c r="F122" i="15"/>
  <c r="N121" i="15"/>
  <c r="M121" i="15"/>
  <c r="K121" i="15"/>
  <c r="J121" i="15"/>
  <c r="H121" i="15"/>
  <c r="G121" i="15"/>
  <c r="E121" i="15"/>
  <c r="D121" i="15"/>
  <c r="O119" i="15"/>
  <c r="L119" i="15"/>
  <c r="I119" i="15"/>
  <c r="F119" i="15"/>
  <c r="O118" i="15"/>
  <c r="L118" i="15"/>
  <c r="I118" i="15"/>
  <c r="F118" i="15"/>
  <c r="O117" i="15"/>
  <c r="L117" i="15"/>
  <c r="I117" i="15"/>
  <c r="F117" i="15"/>
  <c r="O116" i="15"/>
  <c r="L116" i="15"/>
  <c r="I116" i="15"/>
  <c r="F116" i="15"/>
  <c r="O115" i="15"/>
  <c r="L115" i="15"/>
  <c r="I115" i="15"/>
  <c r="F115" i="15"/>
  <c r="N114" i="15"/>
  <c r="M114" i="15"/>
  <c r="K114" i="15"/>
  <c r="J114" i="15"/>
  <c r="H114" i="15"/>
  <c r="G114" i="15"/>
  <c r="E114" i="15"/>
  <c r="D114" i="15"/>
  <c r="O113" i="15"/>
  <c r="L113" i="15"/>
  <c r="I113" i="15"/>
  <c r="F113" i="15"/>
  <c r="C113" i="15" s="1"/>
  <c r="O112" i="15"/>
  <c r="L112" i="15"/>
  <c r="I112" i="15"/>
  <c r="F112" i="15"/>
  <c r="O111" i="15"/>
  <c r="L111" i="15"/>
  <c r="I111" i="15"/>
  <c r="F111" i="15"/>
  <c r="O110" i="15"/>
  <c r="L110" i="15"/>
  <c r="I110" i="15"/>
  <c r="F110" i="15"/>
  <c r="O109" i="15"/>
  <c r="L109" i="15"/>
  <c r="I109" i="15"/>
  <c r="F109" i="15"/>
  <c r="N108" i="15"/>
  <c r="M108" i="15"/>
  <c r="K108" i="15"/>
  <c r="J108" i="15"/>
  <c r="H108" i="15"/>
  <c r="G108" i="15"/>
  <c r="E108" i="15"/>
  <c r="D108" i="15"/>
  <c r="O107" i="15"/>
  <c r="L107" i="15"/>
  <c r="I107" i="15"/>
  <c r="F107" i="15"/>
  <c r="O106" i="15"/>
  <c r="L106" i="15"/>
  <c r="I106" i="15"/>
  <c r="F106" i="15"/>
  <c r="O105" i="15"/>
  <c r="L105" i="15"/>
  <c r="I105" i="15"/>
  <c r="F105" i="15"/>
  <c r="O104" i="15"/>
  <c r="L104" i="15"/>
  <c r="I104" i="15"/>
  <c r="F104" i="15"/>
  <c r="O103" i="15"/>
  <c r="L103" i="15"/>
  <c r="I103" i="15"/>
  <c r="F103" i="15"/>
  <c r="O102" i="15"/>
  <c r="L102" i="15"/>
  <c r="I102" i="15"/>
  <c r="F102" i="15"/>
  <c r="O101" i="15"/>
  <c r="L101" i="15"/>
  <c r="I101" i="15"/>
  <c r="F101" i="15"/>
  <c r="O100" i="15"/>
  <c r="L100" i="15"/>
  <c r="I100" i="15"/>
  <c r="F100" i="15"/>
  <c r="N99" i="15"/>
  <c r="M99" i="15"/>
  <c r="K99" i="15"/>
  <c r="J99" i="15"/>
  <c r="H99" i="15"/>
  <c r="G99" i="15"/>
  <c r="E99" i="15"/>
  <c r="D99" i="15"/>
  <c r="O98" i="15"/>
  <c r="L98" i="15"/>
  <c r="I98" i="15"/>
  <c r="E98" i="15"/>
  <c r="E91" i="15" s="1"/>
  <c r="O97" i="15"/>
  <c r="L97" i="15"/>
  <c r="I97" i="15"/>
  <c r="F97" i="15"/>
  <c r="O96" i="15"/>
  <c r="L96" i="15"/>
  <c r="I96" i="15"/>
  <c r="F96" i="15"/>
  <c r="O95" i="15"/>
  <c r="L95" i="15"/>
  <c r="I95" i="15"/>
  <c r="F95" i="15"/>
  <c r="O94" i="15"/>
  <c r="L94" i="15"/>
  <c r="I94" i="15"/>
  <c r="F94" i="15"/>
  <c r="O93" i="15"/>
  <c r="L93" i="15"/>
  <c r="I93" i="15"/>
  <c r="F93" i="15"/>
  <c r="O92" i="15"/>
  <c r="L92" i="15"/>
  <c r="I92" i="15"/>
  <c r="F92" i="15"/>
  <c r="N91" i="15"/>
  <c r="M91" i="15"/>
  <c r="K91" i="15"/>
  <c r="J91" i="15"/>
  <c r="H91" i="15"/>
  <c r="G91" i="15"/>
  <c r="D91" i="15"/>
  <c r="O90" i="15"/>
  <c r="L90" i="15"/>
  <c r="I90" i="15"/>
  <c r="F90" i="15"/>
  <c r="O89" i="15"/>
  <c r="L89" i="15"/>
  <c r="I89" i="15"/>
  <c r="F89" i="15"/>
  <c r="O88" i="15"/>
  <c r="L88" i="15"/>
  <c r="I88" i="15"/>
  <c r="F88" i="15"/>
  <c r="O87" i="15"/>
  <c r="L87" i="15"/>
  <c r="I87" i="15"/>
  <c r="F87" i="15"/>
  <c r="O86" i="15"/>
  <c r="L86" i="15"/>
  <c r="I86" i="15"/>
  <c r="F86" i="15"/>
  <c r="N85" i="15"/>
  <c r="M85" i="15"/>
  <c r="K85" i="15"/>
  <c r="J85" i="15"/>
  <c r="H85" i="15"/>
  <c r="G85" i="15"/>
  <c r="E85" i="15"/>
  <c r="D85" i="15"/>
  <c r="O84" i="15"/>
  <c r="L84" i="15"/>
  <c r="I84" i="15"/>
  <c r="F84" i="15"/>
  <c r="O82" i="15"/>
  <c r="L82" i="15"/>
  <c r="I82" i="15"/>
  <c r="F82" i="15"/>
  <c r="O81" i="15"/>
  <c r="L81" i="15"/>
  <c r="I81" i="15"/>
  <c r="F81" i="15"/>
  <c r="N80" i="15"/>
  <c r="M80" i="15"/>
  <c r="K80" i="15"/>
  <c r="J80" i="15"/>
  <c r="H80" i="15"/>
  <c r="G80" i="15"/>
  <c r="E80" i="15"/>
  <c r="D80" i="15"/>
  <c r="O79" i="15"/>
  <c r="L79" i="15"/>
  <c r="I79" i="15"/>
  <c r="F79" i="15"/>
  <c r="O78" i="15"/>
  <c r="O77" i="15" s="1"/>
  <c r="L78" i="15"/>
  <c r="I78" i="15"/>
  <c r="F78" i="15"/>
  <c r="N77" i="15"/>
  <c r="M77" i="15"/>
  <c r="K77" i="15"/>
  <c r="J77" i="15"/>
  <c r="H77" i="15"/>
  <c r="G77" i="15"/>
  <c r="E77" i="15"/>
  <c r="D77" i="15"/>
  <c r="D76" i="15" s="1"/>
  <c r="O74" i="15"/>
  <c r="L74" i="15"/>
  <c r="I74" i="15"/>
  <c r="F74" i="15"/>
  <c r="O73" i="15"/>
  <c r="L73" i="15"/>
  <c r="I73" i="15"/>
  <c r="F73" i="15"/>
  <c r="O72" i="15"/>
  <c r="L72" i="15"/>
  <c r="I72" i="15"/>
  <c r="F72" i="15"/>
  <c r="O71" i="15"/>
  <c r="L71" i="15"/>
  <c r="I71" i="15"/>
  <c r="F71" i="15"/>
  <c r="O70" i="15"/>
  <c r="L70" i="15"/>
  <c r="I70" i="15"/>
  <c r="F70" i="15"/>
  <c r="N69" i="15"/>
  <c r="N67" i="15" s="1"/>
  <c r="M69" i="15"/>
  <c r="M67" i="15" s="1"/>
  <c r="K69" i="15"/>
  <c r="J69" i="15"/>
  <c r="J67" i="15" s="1"/>
  <c r="H69" i="15"/>
  <c r="H67" i="15" s="1"/>
  <c r="G69" i="15"/>
  <c r="G67" i="15" s="1"/>
  <c r="E69" i="15"/>
  <c r="D69" i="15"/>
  <c r="D67" i="15" s="1"/>
  <c r="O68" i="15"/>
  <c r="L68" i="15"/>
  <c r="I68" i="15"/>
  <c r="E68" i="15"/>
  <c r="F68" i="15" s="1"/>
  <c r="K67" i="15"/>
  <c r="O66" i="15"/>
  <c r="L66" i="15"/>
  <c r="I66" i="15"/>
  <c r="F66" i="15"/>
  <c r="O65" i="15"/>
  <c r="L65" i="15"/>
  <c r="I65" i="15"/>
  <c r="F65" i="15"/>
  <c r="O64" i="15"/>
  <c r="L64" i="15"/>
  <c r="I64" i="15"/>
  <c r="F64" i="15"/>
  <c r="O63" i="15"/>
  <c r="L63" i="15"/>
  <c r="I63" i="15"/>
  <c r="F63" i="15"/>
  <c r="O62" i="15"/>
  <c r="L62" i="15"/>
  <c r="I62" i="15"/>
  <c r="F62" i="15"/>
  <c r="O61" i="15"/>
  <c r="L61" i="15"/>
  <c r="I61" i="15"/>
  <c r="F61" i="15"/>
  <c r="O60" i="15"/>
  <c r="L60" i="15"/>
  <c r="I60" i="15"/>
  <c r="F60" i="15"/>
  <c r="O59" i="15"/>
  <c r="L59" i="15"/>
  <c r="I59" i="15"/>
  <c r="F59" i="15"/>
  <c r="N58" i="15"/>
  <c r="M58" i="15"/>
  <c r="K58" i="15"/>
  <c r="J58" i="15"/>
  <c r="H58" i="15"/>
  <c r="G58" i="15"/>
  <c r="E58" i="15"/>
  <c r="D58" i="15"/>
  <c r="O57" i="15"/>
  <c r="L57" i="15"/>
  <c r="I57" i="15"/>
  <c r="F57" i="15"/>
  <c r="O56" i="15"/>
  <c r="L56" i="15"/>
  <c r="I56" i="15"/>
  <c r="F56" i="15"/>
  <c r="N55" i="15"/>
  <c r="M55" i="15"/>
  <c r="K55" i="15"/>
  <c r="J55" i="15"/>
  <c r="H55" i="15"/>
  <c r="G55" i="15"/>
  <c r="E55" i="15"/>
  <c r="D55" i="15"/>
  <c r="O47" i="15"/>
  <c r="C47" i="15" s="1"/>
  <c r="O46" i="15"/>
  <c r="C46" i="15" s="1"/>
  <c r="N45" i="15"/>
  <c r="M45" i="15"/>
  <c r="L44" i="15"/>
  <c r="L43" i="15" s="1"/>
  <c r="I44" i="15"/>
  <c r="I43" i="15" s="1"/>
  <c r="F44" i="15"/>
  <c r="F43" i="15" s="1"/>
  <c r="K43" i="15"/>
  <c r="J43" i="15"/>
  <c r="H43" i="15"/>
  <c r="G43" i="15"/>
  <c r="E43" i="15"/>
  <c r="D43" i="15"/>
  <c r="F42" i="15"/>
  <c r="C42" i="15" s="1"/>
  <c r="E41" i="15"/>
  <c r="D41" i="15"/>
  <c r="L40" i="15"/>
  <c r="C40" i="15" s="1"/>
  <c r="L39" i="15"/>
  <c r="C39" i="15" s="1"/>
  <c r="L38" i="15"/>
  <c r="C38" i="15" s="1"/>
  <c r="L37" i="15"/>
  <c r="C37" i="15" s="1"/>
  <c r="K36" i="15"/>
  <c r="J36" i="15"/>
  <c r="L35" i="15"/>
  <c r="C35" i="15" s="1"/>
  <c r="L34" i="15"/>
  <c r="C34" i="15" s="1"/>
  <c r="K33" i="15"/>
  <c r="J33" i="15"/>
  <c r="L32" i="15"/>
  <c r="C32" i="15" s="1"/>
  <c r="K31" i="15"/>
  <c r="J31" i="15"/>
  <c r="L30" i="15"/>
  <c r="C30" i="15" s="1"/>
  <c r="L29" i="15"/>
  <c r="C29" i="15" s="1"/>
  <c r="L28" i="15"/>
  <c r="C28" i="15" s="1"/>
  <c r="K27" i="15"/>
  <c r="J27" i="15"/>
  <c r="F25" i="15"/>
  <c r="C25" i="15" s="1"/>
  <c r="I24" i="15"/>
  <c r="F24" i="15"/>
  <c r="O23" i="15"/>
  <c r="L23" i="15"/>
  <c r="I23" i="15"/>
  <c r="F23" i="15"/>
  <c r="O22" i="15"/>
  <c r="L22" i="15"/>
  <c r="I22" i="15"/>
  <c r="I21" i="15" s="1"/>
  <c r="F22" i="15"/>
  <c r="N21" i="15"/>
  <c r="M21" i="15"/>
  <c r="K21" i="15"/>
  <c r="K275" i="15" s="1"/>
  <c r="J21" i="15"/>
  <c r="H21" i="15"/>
  <c r="H275" i="15" s="1"/>
  <c r="G21" i="15"/>
  <c r="E21" i="15"/>
  <c r="D21" i="15"/>
  <c r="E67" i="15" l="1"/>
  <c r="C70" i="15"/>
  <c r="C79" i="15"/>
  <c r="C207" i="15"/>
  <c r="C237" i="15"/>
  <c r="C242" i="15"/>
  <c r="C59" i="15"/>
  <c r="C282" i="15"/>
  <c r="O45" i="15"/>
  <c r="C45" i="15" s="1"/>
  <c r="K76" i="15"/>
  <c r="C169" i="15"/>
  <c r="C262" i="15"/>
  <c r="C279" i="15"/>
  <c r="C281" i="15"/>
  <c r="C284" i="15"/>
  <c r="L33" i="15"/>
  <c r="C33" i="15" s="1"/>
  <c r="C65" i="15"/>
  <c r="C124" i="15"/>
  <c r="C136" i="15"/>
  <c r="C151" i="15"/>
  <c r="C159" i="15"/>
  <c r="C96" i="15"/>
  <c r="C137" i="15"/>
  <c r="L257" i="15"/>
  <c r="E20" i="15"/>
  <c r="K54" i="15"/>
  <c r="K53" i="15" s="1"/>
  <c r="L131" i="15"/>
  <c r="O233" i="15"/>
  <c r="C280" i="15"/>
  <c r="C164" i="15"/>
  <c r="J54" i="15"/>
  <c r="J53" i="15" s="1"/>
  <c r="K274" i="15"/>
  <c r="G20" i="15"/>
  <c r="M76" i="15"/>
  <c r="F183" i="15"/>
  <c r="J252" i="15"/>
  <c r="M20" i="15"/>
  <c r="L31" i="15"/>
  <c r="C31" i="15" s="1"/>
  <c r="F98" i="15"/>
  <c r="I216" i="15"/>
  <c r="C249" i="15"/>
  <c r="N275" i="15"/>
  <c r="N274" i="15" s="1"/>
  <c r="I55" i="15"/>
  <c r="F175" i="15"/>
  <c r="J212" i="15"/>
  <c r="F227" i="15"/>
  <c r="C278" i="15"/>
  <c r="C71" i="15"/>
  <c r="C84" i="15"/>
  <c r="O126" i="15"/>
  <c r="G174" i="15"/>
  <c r="C235" i="15"/>
  <c r="M252" i="15"/>
  <c r="C256" i="15"/>
  <c r="H161" i="15"/>
  <c r="C140" i="15"/>
  <c r="C195" i="15"/>
  <c r="F114" i="15"/>
  <c r="L126" i="15"/>
  <c r="H187" i="15"/>
  <c r="H182" i="15" s="1"/>
  <c r="K212" i="15"/>
  <c r="C88" i="15"/>
  <c r="G275" i="15"/>
  <c r="G274" i="15" s="1"/>
  <c r="C23" i="15"/>
  <c r="D83" i="15"/>
  <c r="O131" i="15"/>
  <c r="C198" i="15"/>
  <c r="C218" i="15"/>
  <c r="H274" i="15"/>
  <c r="E83" i="15"/>
  <c r="C98" i="15"/>
  <c r="C107" i="15"/>
  <c r="O175" i="15"/>
  <c r="O174" i="15" s="1"/>
  <c r="C258" i="15"/>
  <c r="C268" i="15"/>
  <c r="F41" i="15"/>
  <c r="C41" i="15" s="1"/>
  <c r="G76" i="15"/>
  <c r="C205" i="15"/>
  <c r="C208" i="15"/>
  <c r="C229" i="15"/>
  <c r="O241" i="15"/>
  <c r="O245" i="15"/>
  <c r="C255" i="15"/>
  <c r="F257" i="15"/>
  <c r="F253" i="15" s="1"/>
  <c r="J76" i="15"/>
  <c r="D275" i="15"/>
  <c r="D274" i="15" s="1"/>
  <c r="L77" i="15"/>
  <c r="M160" i="15"/>
  <c r="C191" i="15"/>
  <c r="I257" i="15"/>
  <c r="I253" i="15" s="1"/>
  <c r="I252" i="15" s="1"/>
  <c r="H252" i="15"/>
  <c r="C283" i="15"/>
  <c r="C78" i="15"/>
  <c r="C128" i="15"/>
  <c r="L162" i="15"/>
  <c r="L161" i="15" s="1"/>
  <c r="C167" i="15"/>
  <c r="C193" i="15"/>
  <c r="C204" i="15"/>
  <c r="C224" i="15"/>
  <c r="C244" i="15"/>
  <c r="C248" i="15"/>
  <c r="C173" i="15"/>
  <c r="L121" i="15"/>
  <c r="C176" i="15"/>
  <c r="C230" i="15"/>
  <c r="K252" i="15"/>
  <c r="F276" i="15"/>
  <c r="C82" i="15"/>
  <c r="C105" i="15"/>
  <c r="C109" i="15"/>
  <c r="C115" i="15"/>
  <c r="E120" i="15"/>
  <c r="C142" i="15"/>
  <c r="H160" i="15"/>
  <c r="C184" i="15"/>
  <c r="L227" i="15"/>
  <c r="H76" i="15"/>
  <c r="K83" i="15"/>
  <c r="F85" i="15"/>
  <c r="C111" i="15"/>
  <c r="C123" i="15"/>
  <c r="I121" i="15"/>
  <c r="C129" i="15"/>
  <c r="J161" i="15"/>
  <c r="J160" i="15" s="1"/>
  <c r="C168" i="15"/>
  <c r="E174" i="15"/>
  <c r="F188" i="15"/>
  <c r="C200" i="15"/>
  <c r="L241" i="15"/>
  <c r="L245" i="15"/>
  <c r="C260" i="15"/>
  <c r="L276" i="15"/>
  <c r="M83" i="15"/>
  <c r="H120" i="15"/>
  <c r="O166" i="15"/>
  <c r="L199" i="15"/>
  <c r="C270" i="15"/>
  <c r="O276" i="15"/>
  <c r="G54" i="15"/>
  <c r="G53" i="15" s="1"/>
  <c r="O55" i="15"/>
  <c r="C63" i="15"/>
  <c r="C74" i="15"/>
  <c r="N83" i="15"/>
  <c r="I91" i="15"/>
  <c r="C127" i="15"/>
  <c r="C133" i="15"/>
  <c r="C146" i="15"/>
  <c r="L171" i="15"/>
  <c r="L188" i="15"/>
  <c r="E187" i="15"/>
  <c r="E182" i="15" s="1"/>
  <c r="C203" i="15"/>
  <c r="C215" i="15"/>
  <c r="M212" i="15"/>
  <c r="L219" i="15"/>
  <c r="C223" i="15"/>
  <c r="C243" i="15"/>
  <c r="L27" i="15"/>
  <c r="C27" i="15" s="1"/>
  <c r="O58" i="15"/>
  <c r="I80" i="15"/>
  <c r="C86" i="15"/>
  <c r="C95" i="15"/>
  <c r="C106" i="15"/>
  <c r="D120" i="15"/>
  <c r="D75" i="15" s="1"/>
  <c r="C135" i="15"/>
  <c r="N161" i="15"/>
  <c r="N160" i="15" s="1"/>
  <c r="C165" i="15"/>
  <c r="J174" i="15"/>
  <c r="O183" i="15"/>
  <c r="C197" i="15"/>
  <c r="G187" i="15"/>
  <c r="G182" i="15" s="1"/>
  <c r="C210" i="15"/>
  <c r="N212" i="15"/>
  <c r="N211" i="15" s="1"/>
  <c r="F58" i="15"/>
  <c r="C72" i="15"/>
  <c r="N76" i="15"/>
  <c r="L80" i="15"/>
  <c r="L76" i="15" s="1"/>
  <c r="C101" i="15"/>
  <c r="C103" i="15"/>
  <c r="I134" i="15"/>
  <c r="C144" i="15"/>
  <c r="C148" i="15"/>
  <c r="C163" i="15"/>
  <c r="K174" i="15"/>
  <c r="C190" i="15"/>
  <c r="F216" i="15"/>
  <c r="C221" i="15"/>
  <c r="I233" i="15"/>
  <c r="I232" i="15" s="1"/>
  <c r="C239" i="15"/>
  <c r="K240" i="15"/>
  <c r="C261" i="15"/>
  <c r="L269" i="15"/>
  <c r="I20" i="15"/>
  <c r="J211" i="15"/>
  <c r="M275" i="15"/>
  <c r="M274" i="15" s="1"/>
  <c r="L69" i="15"/>
  <c r="L67" i="15" s="1"/>
  <c r="E76" i="15"/>
  <c r="O85" i="15"/>
  <c r="C90" i="15"/>
  <c r="C118" i="15"/>
  <c r="C125" i="15"/>
  <c r="I126" i="15"/>
  <c r="C145" i="15"/>
  <c r="F147" i="15"/>
  <c r="I166" i="15"/>
  <c r="C209" i="15"/>
  <c r="C225" i="15"/>
  <c r="C231" i="15"/>
  <c r="C57" i="15"/>
  <c r="C61" i="15"/>
  <c r="M120" i="15"/>
  <c r="M75" i="15" s="1"/>
  <c r="C156" i="15"/>
  <c r="O232" i="15"/>
  <c r="O69" i="15"/>
  <c r="C112" i="15"/>
  <c r="C116" i="15"/>
  <c r="N120" i="15"/>
  <c r="C172" i="15"/>
  <c r="L183" i="15"/>
  <c r="O188" i="15"/>
  <c r="F199" i="15"/>
  <c r="N20" i="15"/>
  <c r="F91" i="15"/>
  <c r="I99" i="15"/>
  <c r="O121" i="15"/>
  <c r="F134" i="15"/>
  <c r="C139" i="15"/>
  <c r="C149" i="15"/>
  <c r="C154" i="15"/>
  <c r="D174" i="15"/>
  <c r="N187" i="15"/>
  <c r="N182" i="15" s="1"/>
  <c r="J187" i="15"/>
  <c r="J182" i="15" s="1"/>
  <c r="I199" i="15"/>
  <c r="C226" i="15"/>
  <c r="I245" i="15"/>
  <c r="C24" i="15"/>
  <c r="C94" i="15"/>
  <c r="C97" i="15"/>
  <c r="O108" i="15"/>
  <c r="C119" i="15"/>
  <c r="C132" i="15"/>
  <c r="L138" i="15"/>
  <c r="C157" i="15"/>
  <c r="E161" i="15"/>
  <c r="E160" i="15" s="1"/>
  <c r="O171" i="15"/>
  <c r="C185" i="15"/>
  <c r="C189" i="15"/>
  <c r="K187" i="15"/>
  <c r="K182" i="15" s="1"/>
  <c r="C206" i="15"/>
  <c r="O227" i="15"/>
  <c r="O257" i="15"/>
  <c r="C257" i="15" s="1"/>
  <c r="F269" i="15"/>
  <c r="F153" i="15"/>
  <c r="F152" i="15" s="1"/>
  <c r="F166" i="15"/>
  <c r="I183" i="15"/>
  <c r="D187" i="15"/>
  <c r="D182" i="15" s="1"/>
  <c r="F241" i="15"/>
  <c r="G240" i="15"/>
  <c r="N252" i="15"/>
  <c r="I269" i="15"/>
  <c r="I275" i="15" s="1"/>
  <c r="K26" i="15"/>
  <c r="K20" i="15" s="1"/>
  <c r="N54" i="15"/>
  <c r="N53" i="15" s="1"/>
  <c r="O21" i="15"/>
  <c r="O275" i="15" s="1"/>
  <c r="C66" i="15"/>
  <c r="F121" i="15"/>
  <c r="O147" i="15"/>
  <c r="I153" i="15"/>
  <c r="I152" i="15" s="1"/>
  <c r="K161" i="15"/>
  <c r="K160" i="15" s="1"/>
  <c r="I162" i="15"/>
  <c r="I171" i="15"/>
  <c r="F171" i="15"/>
  <c r="I188" i="15"/>
  <c r="C188" i="15" s="1"/>
  <c r="C196" i="15"/>
  <c r="O219" i="15"/>
  <c r="C228" i="15"/>
  <c r="C238" i="15"/>
  <c r="C247" i="15"/>
  <c r="E252" i="15"/>
  <c r="F267" i="15"/>
  <c r="F266" i="15" s="1"/>
  <c r="F265" i="15" s="1"/>
  <c r="L91" i="15"/>
  <c r="F108" i="15"/>
  <c r="D54" i="15"/>
  <c r="D53" i="15" s="1"/>
  <c r="C81" i="15"/>
  <c r="C93" i="15"/>
  <c r="J120" i="15"/>
  <c r="F131" i="15"/>
  <c r="C150" i="15"/>
  <c r="C177" i="15"/>
  <c r="C194" i="15"/>
  <c r="C202" i="15"/>
  <c r="D212" i="15"/>
  <c r="D211" i="15" s="1"/>
  <c r="C222" i="15"/>
  <c r="C236" i="15"/>
  <c r="M240" i="15"/>
  <c r="G252" i="15"/>
  <c r="C271" i="15"/>
  <c r="M54" i="15"/>
  <c r="M53" i="15" s="1"/>
  <c r="L21" i="15"/>
  <c r="F77" i="15"/>
  <c r="F21" i="15"/>
  <c r="J26" i="15"/>
  <c r="J20" i="15" s="1"/>
  <c r="D20" i="15"/>
  <c r="L55" i="15"/>
  <c r="C62" i="15"/>
  <c r="F80" i="15"/>
  <c r="J83" i="15"/>
  <c r="C89" i="15"/>
  <c r="I108" i="15"/>
  <c r="C117" i="15"/>
  <c r="C130" i="15"/>
  <c r="K120" i="15"/>
  <c r="L153" i="15"/>
  <c r="L152" i="15" s="1"/>
  <c r="C170" i="15"/>
  <c r="I175" i="15"/>
  <c r="I174" i="15" s="1"/>
  <c r="C186" i="15"/>
  <c r="C192" i="15"/>
  <c r="E212" i="15"/>
  <c r="E211" i="15" s="1"/>
  <c r="O216" i="15"/>
  <c r="C220" i="15"/>
  <c r="C277" i="15"/>
  <c r="O67" i="15"/>
  <c r="I265" i="15"/>
  <c r="L99" i="15"/>
  <c r="L114" i="15"/>
  <c r="C180" i="15"/>
  <c r="F179" i="15"/>
  <c r="L108" i="15"/>
  <c r="C110" i="15"/>
  <c r="I114" i="15"/>
  <c r="N174" i="15"/>
  <c r="C234" i="15"/>
  <c r="F233" i="15"/>
  <c r="H212" i="15"/>
  <c r="H211" i="15" s="1"/>
  <c r="I227" i="15"/>
  <c r="C56" i="15"/>
  <c r="F55" i="15"/>
  <c r="C158" i="15"/>
  <c r="L233" i="15"/>
  <c r="L232" i="15" s="1"/>
  <c r="O80" i="15"/>
  <c r="O76" i="15" s="1"/>
  <c r="O138" i="15"/>
  <c r="I58" i="15"/>
  <c r="I54" i="15" s="1"/>
  <c r="F69" i="15"/>
  <c r="F67" i="15" s="1"/>
  <c r="M187" i="15"/>
  <c r="M182" i="15" s="1"/>
  <c r="C217" i="15"/>
  <c r="C259" i="15"/>
  <c r="C264" i="15"/>
  <c r="F263" i="15"/>
  <c r="C263" i="15" s="1"/>
  <c r="L58" i="15"/>
  <c r="C60" i="15"/>
  <c r="O91" i="15"/>
  <c r="K211" i="15"/>
  <c r="F138" i="15"/>
  <c r="E275" i="15"/>
  <c r="E274" i="15" s="1"/>
  <c r="E54" i="15"/>
  <c r="E53" i="15" s="1"/>
  <c r="I69" i="15"/>
  <c r="I67" i="15" s="1"/>
  <c r="I77" i="15"/>
  <c r="I85" i="15"/>
  <c r="C104" i="15"/>
  <c r="C122" i="15"/>
  <c r="I219" i="15"/>
  <c r="C254" i="15"/>
  <c r="L85" i="15"/>
  <c r="C87" i="15"/>
  <c r="C102" i="15"/>
  <c r="F126" i="15"/>
  <c r="L134" i="15"/>
  <c r="C143" i="15"/>
  <c r="O153" i="15"/>
  <c r="O152" i="15" s="1"/>
  <c r="L175" i="15"/>
  <c r="L174" i="15" s="1"/>
  <c r="O199" i="15"/>
  <c r="C213" i="15"/>
  <c r="J275" i="15"/>
  <c r="J274" i="15" s="1"/>
  <c r="C246" i="15"/>
  <c r="F245" i="15"/>
  <c r="C251" i="15"/>
  <c r="O250" i="15"/>
  <c r="C250" i="15" s="1"/>
  <c r="O99" i="15"/>
  <c r="O114" i="15"/>
  <c r="M174" i="15"/>
  <c r="I276" i="15"/>
  <c r="I138" i="15"/>
  <c r="G212" i="15"/>
  <c r="C43" i="15"/>
  <c r="C92" i="15"/>
  <c r="G83" i="15"/>
  <c r="H20" i="15"/>
  <c r="C22" i="15"/>
  <c r="L36" i="15"/>
  <c r="C36" i="15" s="1"/>
  <c r="C44" i="15"/>
  <c r="H54" i="15"/>
  <c r="H53" i="15" s="1"/>
  <c r="C64" i="15"/>
  <c r="C68" i="15"/>
  <c r="C73" i="15"/>
  <c r="H83" i="15"/>
  <c r="C100" i="15"/>
  <c r="F99" i="15"/>
  <c r="G120" i="15"/>
  <c r="O134" i="15"/>
  <c r="C141" i="15"/>
  <c r="C155" i="15"/>
  <c r="O162" i="15"/>
  <c r="C201" i="15"/>
  <c r="C214" i="15"/>
  <c r="L216" i="15"/>
  <c r="I241" i="15"/>
  <c r="I240" i="15" s="1"/>
  <c r="L253" i="15"/>
  <c r="L252" i="15" s="1"/>
  <c r="F219" i="15"/>
  <c r="F162" i="15"/>
  <c r="C171" i="15" l="1"/>
  <c r="O240" i="15"/>
  <c r="J181" i="15"/>
  <c r="O54" i="15"/>
  <c r="O53" i="15" s="1"/>
  <c r="C121" i="15"/>
  <c r="C227" i="15"/>
  <c r="L240" i="15"/>
  <c r="C276" i="15"/>
  <c r="L275" i="15"/>
  <c r="L274" i="15" s="1"/>
  <c r="L187" i="15"/>
  <c r="L182" i="15" s="1"/>
  <c r="L160" i="15"/>
  <c r="N181" i="15"/>
  <c r="I76" i="15"/>
  <c r="I274" i="15"/>
  <c r="L54" i="15"/>
  <c r="L53" i="15" s="1"/>
  <c r="C265" i="15"/>
  <c r="G211" i="15"/>
  <c r="G181" i="15" s="1"/>
  <c r="O187" i="15"/>
  <c r="O182" i="15" s="1"/>
  <c r="C199" i="15"/>
  <c r="F275" i="15"/>
  <c r="C275" i="15" s="1"/>
  <c r="C108" i="15"/>
  <c r="O212" i="15"/>
  <c r="O211" i="15" s="1"/>
  <c r="K181" i="15"/>
  <c r="C77" i="15"/>
  <c r="C131" i="15"/>
  <c r="C183" i="15"/>
  <c r="J75" i="15"/>
  <c r="J272" i="15" s="1"/>
  <c r="C267" i="15"/>
  <c r="C126" i="15"/>
  <c r="C147" i="15"/>
  <c r="C266" i="15"/>
  <c r="F212" i="15"/>
  <c r="N75" i="15"/>
  <c r="N52" i="15" s="1"/>
  <c r="D272" i="15"/>
  <c r="D52" i="15"/>
  <c r="C269" i="15"/>
  <c r="I120" i="15"/>
  <c r="I187" i="15"/>
  <c r="I182" i="15" s="1"/>
  <c r="F83" i="15"/>
  <c r="L212" i="15"/>
  <c r="C21" i="15"/>
  <c r="M211" i="15"/>
  <c r="M272" i="15" s="1"/>
  <c r="E75" i="15"/>
  <c r="E52" i="15" s="1"/>
  <c r="I212" i="15"/>
  <c r="I211" i="15" s="1"/>
  <c r="C166" i="15"/>
  <c r="H75" i="15"/>
  <c r="H272" i="15" s="1"/>
  <c r="E181" i="15"/>
  <c r="F20" i="15"/>
  <c r="O161" i="15"/>
  <c r="O160" i="15" s="1"/>
  <c r="O83" i="15"/>
  <c r="K75" i="15"/>
  <c r="K272" i="15" s="1"/>
  <c r="O274" i="15"/>
  <c r="C152" i="15"/>
  <c r="C91" i="15"/>
  <c r="M52" i="15"/>
  <c r="L120" i="15"/>
  <c r="I161" i="15"/>
  <c r="I160" i="15" s="1"/>
  <c r="F76" i="15"/>
  <c r="C76" i="15" s="1"/>
  <c r="C114" i="15"/>
  <c r="F187" i="15"/>
  <c r="O253" i="15"/>
  <c r="O252" i="15" s="1"/>
  <c r="D181" i="15"/>
  <c r="O20" i="15"/>
  <c r="C153" i="15"/>
  <c r="C219" i="15"/>
  <c r="C67" i="15"/>
  <c r="C134" i="15"/>
  <c r="O120" i="15"/>
  <c r="C85" i="15"/>
  <c r="F240" i="15"/>
  <c r="C245" i="15"/>
  <c r="L26" i="15"/>
  <c r="L83" i="15"/>
  <c r="F252" i="15"/>
  <c r="C233" i="15"/>
  <c r="F232" i="15"/>
  <c r="C232" i="15" s="1"/>
  <c r="C175" i="15"/>
  <c r="C216" i="15"/>
  <c r="C138" i="15"/>
  <c r="G75" i="15"/>
  <c r="H181" i="15"/>
  <c r="C58" i="15"/>
  <c r="F54" i="15"/>
  <c r="C55" i="15"/>
  <c r="F161" i="15"/>
  <c r="C162" i="15"/>
  <c r="I53" i="15"/>
  <c r="C69" i="15"/>
  <c r="C179" i="15"/>
  <c r="F178" i="15"/>
  <c r="C99" i="15"/>
  <c r="F120" i="15"/>
  <c r="I83" i="15"/>
  <c r="C241" i="15"/>
  <c r="C80" i="15"/>
  <c r="L211" i="15" l="1"/>
  <c r="C240" i="15"/>
  <c r="N51" i="15"/>
  <c r="C187" i="15"/>
  <c r="O181" i="15"/>
  <c r="F182" i="15"/>
  <c r="L181" i="15"/>
  <c r="C212" i="15"/>
  <c r="O75" i="15"/>
  <c r="O52" i="15" s="1"/>
  <c r="O51" i="15" s="1"/>
  <c r="E272" i="15"/>
  <c r="N272" i="15"/>
  <c r="F274" i="15"/>
  <c r="C274" i="15" s="1"/>
  <c r="E51" i="15"/>
  <c r="E273" i="15" s="1"/>
  <c r="H52" i="15"/>
  <c r="H51" i="15" s="1"/>
  <c r="I181" i="15"/>
  <c r="J52" i="15"/>
  <c r="J51" i="15" s="1"/>
  <c r="J50" i="15" s="1"/>
  <c r="C253" i="15"/>
  <c r="I75" i="15"/>
  <c r="I272" i="15" s="1"/>
  <c r="M181" i="15"/>
  <c r="M51" i="15" s="1"/>
  <c r="M50" i="15" s="1"/>
  <c r="K52" i="15"/>
  <c r="K51" i="15" s="1"/>
  <c r="K50" i="15" s="1"/>
  <c r="D51" i="15"/>
  <c r="D273" i="15" s="1"/>
  <c r="C120" i="15"/>
  <c r="C83" i="15"/>
  <c r="L75" i="15"/>
  <c r="G52" i="15"/>
  <c r="G51" i="15" s="1"/>
  <c r="G272" i="15"/>
  <c r="C178" i="15"/>
  <c r="F174" i="15"/>
  <c r="C174" i="15" s="1"/>
  <c r="C161" i="15"/>
  <c r="F160" i="15"/>
  <c r="C160" i="15" s="1"/>
  <c r="C26" i="15"/>
  <c r="L20" i="15"/>
  <c r="C20" i="15" s="1"/>
  <c r="N50" i="15"/>
  <c r="N273" i="15"/>
  <c r="C252" i="15"/>
  <c r="F53" i="15"/>
  <c r="C54" i="15"/>
  <c r="C182" i="15"/>
  <c r="F211" i="15"/>
  <c r="C211" i="15" s="1"/>
  <c r="M273" i="15"/>
  <c r="F75" i="15"/>
  <c r="E50" i="15" l="1"/>
  <c r="O272" i="15"/>
  <c r="H50" i="15"/>
  <c r="H273" i="15"/>
  <c r="D50" i="15"/>
  <c r="J273" i="15"/>
  <c r="K273" i="15"/>
  <c r="C75" i="15"/>
  <c r="I52" i="15"/>
  <c r="I51" i="15" s="1"/>
  <c r="I273" i="15" s="1"/>
  <c r="L272" i="15"/>
  <c r="L52" i="15"/>
  <c r="L51" i="15" s="1"/>
  <c r="F52" i="15"/>
  <c r="C53" i="15"/>
  <c r="O50" i="15"/>
  <c r="O273" i="15"/>
  <c r="F272" i="15"/>
  <c r="F181" i="15"/>
  <c r="C181" i="15" s="1"/>
  <c r="G50" i="15"/>
  <c r="G273" i="15"/>
  <c r="I50" i="15" l="1"/>
  <c r="C272" i="15"/>
  <c r="L50" i="15"/>
  <c r="L273" i="15"/>
  <c r="C52" i="15"/>
  <c r="F51" i="15"/>
  <c r="C51" i="15" l="1"/>
  <c r="F50" i="15"/>
  <c r="C50" i="15" s="1"/>
  <c r="F273" i="15"/>
  <c r="C273" i="15" s="1"/>
  <c r="O284" i="14" l="1"/>
  <c r="L284" i="14"/>
  <c r="I284" i="14"/>
  <c r="F284" i="14"/>
  <c r="O283" i="14"/>
  <c r="L283" i="14"/>
  <c r="I283" i="14"/>
  <c r="F283" i="14"/>
  <c r="O282" i="14"/>
  <c r="L282" i="14"/>
  <c r="I282" i="14"/>
  <c r="F282" i="14"/>
  <c r="O281" i="14"/>
  <c r="L281" i="14"/>
  <c r="I281" i="14"/>
  <c r="F281" i="14"/>
  <c r="O280" i="14"/>
  <c r="L280" i="14"/>
  <c r="I280" i="14"/>
  <c r="F280" i="14"/>
  <c r="O279" i="14"/>
  <c r="L279" i="14"/>
  <c r="I279" i="14"/>
  <c r="F279" i="14"/>
  <c r="O278" i="14"/>
  <c r="L278" i="14"/>
  <c r="I278" i="14"/>
  <c r="F278" i="14"/>
  <c r="O277" i="14"/>
  <c r="L277" i="14"/>
  <c r="I277" i="14"/>
  <c r="F277" i="14"/>
  <c r="N276" i="14"/>
  <c r="M276" i="14"/>
  <c r="K276" i="14"/>
  <c r="J276" i="14"/>
  <c r="H276" i="14"/>
  <c r="G276" i="14"/>
  <c r="E276" i="14"/>
  <c r="D276" i="14"/>
  <c r="O271" i="14"/>
  <c r="L271" i="14"/>
  <c r="I271" i="14"/>
  <c r="F271" i="14"/>
  <c r="O270" i="14"/>
  <c r="L270" i="14"/>
  <c r="L269" i="14" s="1"/>
  <c r="I270" i="14"/>
  <c r="F270" i="14"/>
  <c r="N269" i="14"/>
  <c r="M269" i="14"/>
  <c r="K269" i="14"/>
  <c r="J269" i="14"/>
  <c r="H269" i="14"/>
  <c r="G269" i="14"/>
  <c r="E269" i="14"/>
  <c r="D269" i="14"/>
  <c r="O268" i="14"/>
  <c r="O267" i="14" s="1"/>
  <c r="O266" i="14" s="1"/>
  <c r="O265" i="14" s="1"/>
  <c r="L268" i="14"/>
  <c r="I268" i="14"/>
  <c r="I267" i="14" s="1"/>
  <c r="F268" i="14"/>
  <c r="F267" i="14" s="1"/>
  <c r="F266" i="14" s="1"/>
  <c r="F265" i="14" s="1"/>
  <c r="N267" i="14"/>
  <c r="N266" i="14" s="1"/>
  <c r="N265" i="14" s="1"/>
  <c r="M267" i="14"/>
  <c r="M266" i="14" s="1"/>
  <c r="M265" i="14" s="1"/>
  <c r="K267" i="14"/>
  <c r="K266" i="14" s="1"/>
  <c r="K265" i="14" s="1"/>
  <c r="J267" i="14"/>
  <c r="J266" i="14" s="1"/>
  <c r="J265" i="14" s="1"/>
  <c r="H267" i="14"/>
  <c r="H266" i="14" s="1"/>
  <c r="H265" i="14" s="1"/>
  <c r="G267" i="14"/>
  <c r="G266" i="14" s="1"/>
  <c r="G265" i="14" s="1"/>
  <c r="E267" i="14"/>
  <c r="E266" i="14" s="1"/>
  <c r="E265" i="14" s="1"/>
  <c r="D267" i="14"/>
  <c r="D266" i="14" s="1"/>
  <c r="D265" i="14" s="1"/>
  <c r="O264" i="14"/>
  <c r="O263" i="14" s="1"/>
  <c r="L264" i="14"/>
  <c r="L263" i="14" s="1"/>
  <c r="I264" i="14"/>
  <c r="I263" i="14" s="1"/>
  <c r="F264" i="14"/>
  <c r="F263" i="14" s="1"/>
  <c r="N263" i="14"/>
  <c r="M263" i="14"/>
  <c r="K263" i="14"/>
  <c r="J263" i="14"/>
  <c r="H263" i="14"/>
  <c r="G263" i="14"/>
  <c r="E263" i="14"/>
  <c r="D263" i="14"/>
  <c r="O262" i="14"/>
  <c r="L262" i="14"/>
  <c r="I262" i="14"/>
  <c r="F262" i="14"/>
  <c r="O261" i="14"/>
  <c r="L261" i="14"/>
  <c r="I261" i="14"/>
  <c r="F261" i="14"/>
  <c r="O260" i="14"/>
  <c r="L260" i="14"/>
  <c r="I260" i="14"/>
  <c r="F260" i="14"/>
  <c r="O259" i="14"/>
  <c r="L259" i="14"/>
  <c r="I259" i="14"/>
  <c r="F259" i="14"/>
  <c r="O258" i="14"/>
  <c r="L258" i="14"/>
  <c r="I258" i="14"/>
  <c r="F258" i="14"/>
  <c r="N257" i="14"/>
  <c r="N253" i="14" s="1"/>
  <c r="M257" i="14"/>
  <c r="M253" i="14" s="1"/>
  <c r="K257" i="14"/>
  <c r="K253" i="14" s="1"/>
  <c r="J257" i="14"/>
  <c r="J253" i="14" s="1"/>
  <c r="H257" i="14"/>
  <c r="H253" i="14" s="1"/>
  <c r="G257" i="14"/>
  <c r="G253" i="14" s="1"/>
  <c r="E257" i="14"/>
  <c r="E253" i="14" s="1"/>
  <c r="D257" i="14"/>
  <c r="D253" i="14" s="1"/>
  <c r="O256" i="14"/>
  <c r="L256" i="14"/>
  <c r="I256" i="14"/>
  <c r="F256" i="14"/>
  <c r="O255" i="14"/>
  <c r="L255" i="14"/>
  <c r="I255" i="14"/>
  <c r="F255" i="14"/>
  <c r="O254" i="14"/>
  <c r="L254" i="14"/>
  <c r="I254" i="14"/>
  <c r="F254" i="14"/>
  <c r="O251" i="14"/>
  <c r="O250" i="14" s="1"/>
  <c r="L251" i="14"/>
  <c r="L250" i="14" s="1"/>
  <c r="I251" i="14"/>
  <c r="I250" i="14" s="1"/>
  <c r="F251" i="14"/>
  <c r="N250" i="14"/>
  <c r="M250" i="14"/>
  <c r="K250" i="14"/>
  <c r="J250" i="14"/>
  <c r="H250" i="14"/>
  <c r="G250" i="14"/>
  <c r="E250" i="14"/>
  <c r="D250" i="14"/>
  <c r="O249" i="14"/>
  <c r="L249" i="14"/>
  <c r="I249" i="14"/>
  <c r="F249" i="14"/>
  <c r="O248" i="14"/>
  <c r="L248" i="14"/>
  <c r="I248" i="14"/>
  <c r="F248" i="14"/>
  <c r="O247" i="14"/>
  <c r="L247" i="14"/>
  <c r="I247" i="14"/>
  <c r="F247" i="14"/>
  <c r="O246" i="14"/>
  <c r="L246" i="14"/>
  <c r="I246" i="14"/>
  <c r="F246" i="14"/>
  <c r="N245" i="14"/>
  <c r="M245" i="14"/>
  <c r="K245" i="14"/>
  <c r="J245" i="14"/>
  <c r="H245" i="14"/>
  <c r="G245" i="14"/>
  <c r="E245" i="14"/>
  <c r="D245" i="14"/>
  <c r="O244" i="14"/>
  <c r="L244" i="14"/>
  <c r="I244" i="14"/>
  <c r="F244" i="14"/>
  <c r="O243" i="14"/>
  <c r="L243" i="14"/>
  <c r="I243" i="14"/>
  <c r="F243" i="14"/>
  <c r="O242" i="14"/>
  <c r="L242" i="14"/>
  <c r="I242" i="14"/>
  <c r="F242" i="14"/>
  <c r="N241" i="14"/>
  <c r="N240" i="14" s="1"/>
  <c r="M241" i="14"/>
  <c r="M240" i="14" s="1"/>
  <c r="K241" i="14"/>
  <c r="K240" i="14" s="1"/>
  <c r="J241" i="14"/>
  <c r="H241" i="14"/>
  <c r="G241" i="14"/>
  <c r="E241" i="14"/>
  <c r="D241" i="14"/>
  <c r="O239" i="14"/>
  <c r="L239" i="14"/>
  <c r="I239" i="14"/>
  <c r="F239" i="14"/>
  <c r="O238" i="14"/>
  <c r="L238" i="14"/>
  <c r="I238" i="14"/>
  <c r="F238" i="14"/>
  <c r="O237" i="14"/>
  <c r="L237" i="14"/>
  <c r="I237" i="14"/>
  <c r="F237" i="14"/>
  <c r="O236" i="14"/>
  <c r="L236" i="14"/>
  <c r="I236" i="14"/>
  <c r="F236" i="14"/>
  <c r="O235" i="14"/>
  <c r="L235" i="14"/>
  <c r="I235" i="14"/>
  <c r="F235" i="14"/>
  <c r="O234" i="14"/>
  <c r="L234" i="14"/>
  <c r="I234" i="14"/>
  <c r="F234" i="14"/>
  <c r="N233" i="14"/>
  <c r="N232" i="14" s="1"/>
  <c r="M233" i="14"/>
  <c r="M232" i="14" s="1"/>
  <c r="K233" i="14"/>
  <c r="K232" i="14" s="1"/>
  <c r="J233" i="14"/>
  <c r="J232" i="14" s="1"/>
  <c r="H233" i="14"/>
  <c r="H232" i="14" s="1"/>
  <c r="G233" i="14"/>
  <c r="G232" i="14" s="1"/>
  <c r="E233" i="14"/>
  <c r="E232" i="14" s="1"/>
  <c r="D233" i="14"/>
  <c r="D232" i="14" s="1"/>
  <c r="O231" i="14"/>
  <c r="L231" i="14"/>
  <c r="I231" i="14"/>
  <c r="F231" i="14"/>
  <c r="O230" i="14"/>
  <c r="L230" i="14"/>
  <c r="I230" i="14"/>
  <c r="F230" i="14"/>
  <c r="O229" i="14"/>
  <c r="L229" i="14"/>
  <c r="I229" i="14"/>
  <c r="F229" i="14"/>
  <c r="O228" i="14"/>
  <c r="L228" i="14"/>
  <c r="I228" i="14"/>
  <c r="F228" i="14"/>
  <c r="N227" i="14"/>
  <c r="M227" i="14"/>
  <c r="K227" i="14"/>
  <c r="J227" i="14"/>
  <c r="H227" i="14"/>
  <c r="G227" i="14"/>
  <c r="E227" i="14"/>
  <c r="D227" i="14"/>
  <c r="O226" i="14"/>
  <c r="L226" i="14"/>
  <c r="I226" i="14"/>
  <c r="F226" i="14"/>
  <c r="O225" i="14"/>
  <c r="L225" i="14"/>
  <c r="I225" i="14"/>
  <c r="F225" i="14"/>
  <c r="O224" i="14"/>
  <c r="L224" i="14"/>
  <c r="I224" i="14"/>
  <c r="F224" i="14"/>
  <c r="O223" i="14"/>
  <c r="L223" i="14"/>
  <c r="I223" i="14"/>
  <c r="F223" i="14"/>
  <c r="O222" i="14"/>
  <c r="L222" i="14"/>
  <c r="I222" i="14"/>
  <c r="F222" i="14"/>
  <c r="O221" i="14"/>
  <c r="L221" i="14"/>
  <c r="I221" i="14"/>
  <c r="F221" i="14"/>
  <c r="O220" i="14"/>
  <c r="L220" i="14"/>
  <c r="I220" i="14"/>
  <c r="F220" i="14"/>
  <c r="N219" i="14"/>
  <c r="M219" i="14"/>
  <c r="K219" i="14"/>
  <c r="J219" i="14"/>
  <c r="H219" i="14"/>
  <c r="G219" i="14"/>
  <c r="E219" i="14"/>
  <c r="D219" i="14"/>
  <c r="O218" i="14"/>
  <c r="L218" i="14"/>
  <c r="I218" i="14"/>
  <c r="F218" i="14"/>
  <c r="O217" i="14"/>
  <c r="L217" i="14"/>
  <c r="L216" i="14" s="1"/>
  <c r="I217" i="14"/>
  <c r="F217" i="14"/>
  <c r="N216" i="14"/>
  <c r="M216" i="14"/>
  <c r="K216" i="14"/>
  <c r="J216" i="14"/>
  <c r="H216" i="14"/>
  <c r="G216" i="14"/>
  <c r="E216" i="14"/>
  <c r="D216" i="14"/>
  <c r="O215" i="14"/>
  <c r="O214" i="14" s="1"/>
  <c r="L215" i="14"/>
  <c r="I215" i="14"/>
  <c r="I214" i="14" s="1"/>
  <c r="F215" i="14"/>
  <c r="F214" i="14" s="1"/>
  <c r="N214" i="14"/>
  <c r="M214" i="14"/>
  <c r="K214" i="14"/>
  <c r="J214" i="14"/>
  <c r="H214" i="14"/>
  <c r="G214" i="14"/>
  <c r="E214" i="14"/>
  <c r="D214" i="14"/>
  <c r="O213" i="14"/>
  <c r="L213" i="14"/>
  <c r="I213" i="14"/>
  <c r="F213" i="14"/>
  <c r="O210" i="14"/>
  <c r="L210" i="14"/>
  <c r="I210" i="14"/>
  <c r="F210" i="14"/>
  <c r="O209" i="14"/>
  <c r="O208" i="14" s="1"/>
  <c r="L209" i="14"/>
  <c r="L208" i="14" s="1"/>
  <c r="I209" i="14"/>
  <c r="I208" i="14" s="1"/>
  <c r="F209" i="14"/>
  <c r="F208" i="14" s="1"/>
  <c r="N208" i="14"/>
  <c r="M208" i="14"/>
  <c r="K208" i="14"/>
  <c r="J208" i="14"/>
  <c r="H208" i="14"/>
  <c r="G208" i="14"/>
  <c r="E208" i="14"/>
  <c r="D208" i="14"/>
  <c r="O207" i="14"/>
  <c r="L207" i="14"/>
  <c r="I207" i="14"/>
  <c r="F207" i="14"/>
  <c r="O206" i="14"/>
  <c r="L206" i="14"/>
  <c r="I206" i="14"/>
  <c r="F206" i="14"/>
  <c r="O205" i="14"/>
  <c r="L205" i="14"/>
  <c r="I205" i="14"/>
  <c r="F205" i="14"/>
  <c r="O204" i="14"/>
  <c r="L204" i="14"/>
  <c r="I204" i="14"/>
  <c r="C204" i="14" s="1"/>
  <c r="F204" i="14"/>
  <c r="O203" i="14"/>
  <c r="L203" i="14"/>
  <c r="I203" i="14"/>
  <c r="F203" i="14"/>
  <c r="O202" i="14"/>
  <c r="L202" i="14"/>
  <c r="I202" i="14"/>
  <c r="F202" i="14"/>
  <c r="O201" i="14"/>
  <c r="L201" i="14"/>
  <c r="I201" i="14"/>
  <c r="F201" i="14"/>
  <c r="O200" i="14"/>
  <c r="L200" i="14"/>
  <c r="I200" i="14"/>
  <c r="F200" i="14"/>
  <c r="N199" i="14"/>
  <c r="M199" i="14"/>
  <c r="K199" i="14"/>
  <c r="J199" i="14"/>
  <c r="H199" i="14"/>
  <c r="G199" i="14"/>
  <c r="E199" i="14"/>
  <c r="D199" i="14"/>
  <c r="O198" i="14"/>
  <c r="L198" i="14"/>
  <c r="I198" i="14"/>
  <c r="F198" i="14"/>
  <c r="O197" i="14"/>
  <c r="L197" i="14"/>
  <c r="I197" i="14"/>
  <c r="F197" i="14"/>
  <c r="O196" i="14"/>
  <c r="L196" i="14"/>
  <c r="I196" i="14"/>
  <c r="F196" i="14"/>
  <c r="O195" i="14"/>
  <c r="L195" i="14"/>
  <c r="I195" i="14"/>
  <c r="F195" i="14"/>
  <c r="O194" i="14"/>
  <c r="L194" i="14"/>
  <c r="I194" i="14"/>
  <c r="F194" i="14"/>
  <c r="O193" i="14"/>
  <c r="L193" i="14"/>
  <c r="I193" i="14"/>
  <c r="F193" i="14"/>
  <c r="O192" i="14"/>
  <c r="L192" i="14"/>
  <c r="I192" i="14"/>
  <c r="F192" i="14"/>
  <c r="O191" i="14"/>
  <c r="L191" i="14"/>
  <c r="I191" i="14"/>
  <c r="F191" i="14"/>
  <c r="O190" i="14"/>
  <c r="L190" i="14"/>
  <c r="I190" i="14"/>
  <c r="F190" i="14"/>
  <c r="O189" i="14"/>
  <c r="L189" i="14"/>
  <c r="I189" i="14"/>
  <c r="F189" i="14"/>
  <c r="N188" i="14"/>
  <c r="M188" i="14"/>
  <c r="K188" i="14"/>
  <c r="J188" i="14"/>
  <c r="H188" i="14"/>
  <c r="G188" i="14"/>
  <c r="E188" i="14"/>
  <c r="D188" i="14"/>
  <c r="O186" i="14"/>
  <c r="L186" i="14"/>
  <c r="I186" i="14"/>
  <c r="F186" i="14"/>
  <c r="O185" i="14"/>
  <c r="L185" i="14"/>
  <c r="I185" i="14"/>
  <c r="F185" i="14"/>
  <c r="O184" i="14"/>
  <c r="L184" i="14"/>
  <c r="I184" i="14"/>
  <c r="F184" i="14"/>
  <c r="N183" i="14"/>
  <c r="M183" i="14"/>
  <c r="K183" i="14"/>
  <c r="J183" i="14"/>
  <c r="H183" i="14"/>
  <c r="G183" i="14"/>
  <c r="E183" i="14"/>
  <c r="D183" i="14"/>
  <c r="O180" i="14"/>
  <c r="O179" i="14" s="1"/>
  <c r="O178" i="14" s="1"/>
  <c r="L180" i="14"/>
  <c r="L179" i="14" s="1"/>
  <c r="L178" i="14" s="1"/>
  <c r="I180" i="14"/>
  <c r="I179" i="14" s="1"/>
  <c r="I178" i="14" s="1"/>
  <c r="F180" i="14"/>
  <c r="N179" i="14"/>
  <c r="N178" i="14" s="1"/>
  <c r="M179" i="14"/>
  <c r="M178" i="14" s="1"/>
  <c r="K179" i="14"/>
  <c r="K178" i="14" s="1"/>
  <c r="J179" i="14"/>
  <c r="J178" i="14" s="1"/>
  <c r="H179" i="14"/>
  <c r="H178" i="14" s="1"/>
  <c r="G179" i="14"/>
  <c r="G178" i="14" s="1"/>
  <c r="E179" i="14"/>
  <c r="E178" i="14" s="1"/>
  <c r="D179" i="14"/>
  <c r="D178" i="14" s="1"/>
  <c r="O177" i="14"/>
  <c r="L177" i="14"/>
  <c r="I177" i="14"/>
  <c r="F177" i="14"/>
  <c r="O176" i="14"/>
  <c r="L176" i="14"/>
  <c r="I176" i="14"/>
  <c r="F176" i="14"/>
  <c r="F175" i="14" s="1"/>
  <c r="N175" i="14"/>
  <c r="M175" i="14"/>
  <c r="K175" i="14"/>
  <c r="J175" i="14"/>
  <c r="H175" i="14"/>
  <c r="G175" i="14"/>
  <c r="E175" i="14"/>
  <c r="D175" i="14"/>
  <c r="O173" i="14"/>
  <c r="L173" i="14"/>
  <c r="I173" i="14"/>
  <c r="F173" i="14"/>
  <c r="O172" i="14"/>
  <c r="L172" i="14"/>
  <c r="I172" i="14"/>
  <c r="F172" i="14"/>
  <c r="N171" i="14"/>
  <c r="M171" i="14"/>
  <c r="K171" i="14"/>
  <c r="J171" i="14"/>
  <c r="H171" i="14"/>
  <c r="G171" i="14"/>
  <c r="E171" i="14"/>
  <c r="D171" i="14"/>
  <c r="O170" i="14"/>
  <c r="L170" i="14"/>
  <c r="I170" i="14"/>
  <c r="F170" i="14"/>
  <c r="O169" i="14"/>
  <c r="L169" i="14"/>
  <c r="I169" i="14"/>
  <c r="F169" i="14"/>
  <c r="O168" i="14"/>
  <c r="L168" i="14"/>
  <c r="I168" i="14"/>
  <c r="F168" i="14"/>
  <c r="O167" i="14"/>
  <c r="L167" i="14"/>
  <c r="I167" i="14"/>
  <c r="F167" i="14"/>
  <c r="N166" i="14"/>
  <c r="M166" i="14"/>
  <c r="K166" i="14"/>
  <c r="J166" i="14"/>
  <c r="H166" i="14"/>
  <c r="G166" i="14"/>
  <c r="E166" i="14"/>
  <c r="D166" i="14"/>
  <c r="O165" i="14"/>
  <c r="L165" i="14"/>
  <c r="I165" i="14"/>
  <c r="F165" i="14"/>
  <c r="O164" i="14"/>
  <c r="L164" i="14"/>
  <c r="I164" i="14"/>
  <c r="F164" i="14"/>
  <c r="O163" i="14"/>
  <c r="L163" i="14"/>
  <c r="I163" i="14"/>
  <c r="F163" i="14"/>
  <c r="N162" i="14"/>
  <c r="N161" i="14" s="1"/>
  <c r="M162" i="14"/>
  <c r="M161" i="14" s="1"/>
  <c r="K162" i="14"/>
  <c r="J162" i="14"/>
  <c r="H162" i="14"/>
  <c r="H161" i="14" s="1"/>
  <c r="G162" i="14"/>
  <c r="G161" i="14" s="1"/>
  <c r="E162" i="14"/>
  <c r="E161" i="14" s="1"/>
  <c r="D162" i="14"/>
  <c r="O159" i="14"/>
  <c r="L159" i="14"/>
  <c r="I159" i="14"/>
  <c r="F159" i="14"/>
  <c r="O158" i="14"/>
  <c r="L158" i="14"/>
  <c r="I158" i="14"/>
  <c r="F158" i="14"/>
  <c r="O157" i="14"/>
  <c r="L157" i="14"/>
  <c r="I157" i="14"/>
  <c r="F157" i="14"/>
  <c r="O156" i="14"/>
  <c r="L156" i="14"/>
  <c r="I156" i="14"/>
  <c r="F156" i="14"/>
  <c r="O155" i="14"/>
  <c r="L155" i="14"/>
  <c r="I155" i="14"/>
  <c r="F155" i="14"/>
  <c r="O154" i="14"/>
  <c r="L154" i="14"/>
  <c r="I154" i="14"/>
  <c r="F154" i="14"/>
  <c r="N153" i="14"/>
  <c r="N152" i="14" s="1"/>
  <c r="M153" i="14"/>
  <c r="M152" i="14" s="1"/>
  <c r="K153" i="14"/>
  <c r="K152" i="14" s="1"/>
  <c r="J153" i="14"/>
  <c r="J152" i="14" s="1"/>
  <c r="H153" i="14"/>
  <c r="H152" i="14" s="1"/>
  <c r="G153" i="14"/>
  <c r="G152" i="14" s="1"/>
  <c r="E153" i="14"/>
  <c r="D153" i="14"/>
  <c r="D152" i="14" s="1"/>
  <c r="E152" i="14"/>
  <c r="O151" i="14"/>
  <c r="L151" i="14"/>
  <c r="I151" i="14"/>
  <c r="F151" i="14"/>
  <c r="O150" i="14"/>
  <c r="L150" i="14"/>
  <c r="I150" i="14"/>
  <c r="F150" i="14"/>
  <c r="O149" i="14"/>
  <c r="L149" i="14"/>
  <c r="I149" i="14"/>
  <c r="F149" i="14"/>
  <c r="O148" i="14"/>
  <c r="L148" i="14"/>
  <c r="I148" i="14"/>
  <c r="F148" i="14"/>
  <c r="N147" i="14"/>
  <c r="M147" i="14"/>
  <c r="K147" i="14"/>
  <c r="J147" i="14"/>
  <c r="H147" i="14"/>
  <c r="G147" i="14"/>
  <c r="E147" i="14"/>
  <c r="D147" i="14"/>
  <c r="O146" i="14"/>
  <c r="L146" i="14"/>
  <c r="I146" i="14"/>
  <c r="F146" i="14"/>
  <c r="O145" i="14"/>
  <c r="L145" i="14"/>
  <c r="I145" i="14"/>
  <c r="F145" i="14"/>
  <c r="O144" i="14"/>
  <c r="L144" i="14"/>
  <c r="I144" i="14"/>
  <c r="F144" i="14"/>
  <c r="O143" i="14"/>
  <c r="L143" i="14"/>
  <c r="I143" i="14"/>
  <c r="F143" i="14"/>
  <c r="O142" i="14"/>
  <c r="L142" i="14"/>
  <c r="I142" i="14"/>
  <c r="F142" i="14"/>
  <c r="O141" i="14"/>
  <c r="L141" i="14"/>
  <c r="I141" i="14"/>
  <c r="F141" i="14"/>
  <c r="O140" i="14"/>
  <c r="L140" i="14"/>
  <c r="I140" i="14"/>
  <c r="F140" i="14"/>
  <c r="O139" i="14"/>
  <c r="L139" i="14"/>
  <c r="I139" i="14"/>
  <c r="F139" i="14"/>
  <c r="N138" i="14"/>
  <c r="M138" i="14"/>
  <c r="K138" i="14"/>
  <c r="J138" i="14"/>
  <c r="H138" i="14"/>
  <c r="G138" i="14"/>
  <c r="E138" i="14"/>
  <c r="D138" i="14"/>
  <c r="O137" i="14"/>
  <c r="L137" i="14"/>
  <c r="I137" i="14"/>
  <c r="F137" i="14"/>
  <c r="O136" i="14"/>
  <c r="L136" i="14"/>
  <c r="I136" i="14"/>
  <c r="F136" i="14"/>
  <c r="O135" i="14"/>
  <c r="L135" i="14"/>
  <c r="I135" i="14"/>
  <c r="F135" i="14"/>
  <c r="N134" i="14"/>
  <c r="M134" i="14"/>
  <c r="K134" i="14"/>
  <c r="J134" i="14"/>
  <c r="H134" i="14"/>
  <c r="G134" i="14"/>
  <c r="E134" i="14"/>
  <c r="D134" i="14"/>
  <c r="O133" i="14"/>
  <c r="L133" i="14"/>
  <c r="I133" i="14"/>
  <c r="F133" i="14"/>
  <c r="O132" i="14"/>
  <c r="L132" i="14"/>
  <c r="L131" i="14" s="1"/>
  <c r="I132" i="14"/>
  <c r="F132" i="14"/>
  <c r="N131" i="14"/>
  <c r="M131" i="14"/>
  <c r="K131" i="14"/>
  <c r="J131" i="14"/>
  <c r="H131" i="14"/>
  <c r="G131" i="14"/>
  <c r="E131" i="14"/>
  <c r="D131" i="14"/>
  <c r="O130" i="14"/>
  <c r="L130" i="14"/>
  <c r="I130" i="14"/>
  <c r="F130" i="14"/>
  <c r="O129" i="14"/>
  <c r="L129" i="14"/>
  <c r="I129" i="14"/>
  <c r="F129" i="14"/>
  <c r="O128" i="14"/>
  <c r="L128" i="14"/>
  <c r="I128" i="14"/>
  <c r="F128" i="14"/>
  <c r="O127" i="14"/>
  <c r="L127" i="14"/>
  <c r="I127" i="14"/>
  <c r="F127" i="14"/>
  <c r="N126" i="14"/>
  <c r="M126" i="14"/>
  <c r="K126" i="14"/>
  <c r="J126" i="14"/>
  <c r="H126" i="14"/>
  <c r="G126" i="14"/>
  <c r="E126" i="14"/>
  <c r="D126" i="14"/>
  <c r="O125" i="14"/>
  <c r="L125" i="14"/>
  <c r="I125" i="14"/>
  <c r="F125" i="14"/>
  <c r="O124" i="14"/>
  <c r="L124" i="14"/>
  <c r="I124" i="14"/>
  <c r="F124" i="14"/>
  <c r="O123" i="14"/>
  <c r="L123" i="14"/>
  <c r="I123" i="14"/>
  <c r="F123" i="14"/>
  <c r="O122" i="14"/>
  <c r="L122" i="14"/>
  <c r="I122" i="14"/>
  <c r="F122" i="14"/>
  <c r="N121" i="14"/>
  <c r="N120" i="14" s="1"/>
  <c r="M121" i="14"/>
  <c r="K121" i="14"/>
  <c r="J121" i="14"/>
  <c r="H121" i="14"/>
  <c r="G121" i="14"/>
  <c r="E121" i="14"/>
  <c r="D121" i="14"/>
  <c r="O119" i="14"/>
  <c r="L119" i="14"/>
  <c r="I119" i="14"/>
  <c r="F119" i="14"/>
  <c r="O118" i="14"/>
  <c r="L118" i="14"/>
  <c r="I118" i="14"/>
  <c r="F118" i="14"/>
  <c r="O117" i="14"/>
  <c r="L117" i="14"/>
  <c r="I117" i="14"/>
  <c r="F117" i="14"/>
  <c r="O116" i="14"/>
  <c r="L116" i="14"/>
  <c r="I116" i="14"/>
  <c r="F116" i="14"/>
  <c r="O115" i="14"/>
  <c r="L115" i="14"/>
  <c r="I115" i="14"/>
  <c r="F115" i="14"/>
  <c r="N114" i="14"/>
  <c r="M114" i="14"/>
  <c r="K114" i="14"/>
  <c r="J114" i="14"/>
  <c r="H114" i="14"/>
  <c r="G114" i="14"/>
  <c r="E114" i="14"/>
  <c r="D114" i="14"/>
  <c r="O113" i="14"/>
  <c r="L113" i="14"/>
  <c r="I113" i="14"/>
  <c r="F113" i="14"/>
  <c r="O112" i="14"/>
  <c r="L112" i="14"/>
  <c r="I112" i="14"/>
  <c r="F112" i="14"/>
  <c r="O111" i="14"/>
  <c r="L111" i="14"/>
  <c r="I111" i="14"/>
  <c r="F111" i="14"/>
  <c r="O110" i="14"/>
  <c r="L110" i="14"/>
  <c r="I110" i="14"/>
  <c r="F110" i="14"/>
  <c r="O109" i="14"/>
  <c r="L109" i="14"/>
  <c r="I109" i="14"/>
  <c r="F109" i="14"/>
  <c r="N108" i="14"/>
  <c r="M108" i="14"/>
  <c r="K108" i="14"/>
  <c r="J108" i="14"/>
  <c r="H108" i="14"/>
  <c r="G108" i="14"/>
  <c r="E108" i="14"/>
  <c r="D108" i="14"/>
  <c r="O107" i="14"/>
  <c r="L107" i="14"/>
  <c r="I107" i="14"/>
  <c r="F107" i="14"/>
  <c r="O106" i="14"/>
  <c r="L106" i="14"/>
  <c r="I106" i="14"/>
  <c r="F106" i="14"/>
  <c r="O105" i="14"/>
  <c r="L105" i="14"/>
  <c r="I105" i="14"/>
  <c r="F105" i="14"/>
  <c r="O104" i="14"/>
  <c r="L104" i="14"/>
  <c r="I104" i="14"/>
  <c r="F104" i="14"/>
  <c r="O103" i="14"/>
  <c r="L103" i="14"/>
  <c r="I103" i="14"/>
  <c r="F103" i="14"/>
  <c r="O102" i="14"/>
  <c r="L102" i="14"/>
  <c r="I102" i="14"/>
  <c r="F102" i="14"/>
  <c r="O101" i="14"/>
  <c r="L101" i="14"/>
  <c r="I101" i="14"/>
  <c r="F101" i="14"/>
  <c r="O100" i="14"/>
  <c r="L100" i="14"/>
  <c r="I100" i="14"/>
  <c r="F100" i="14"/>
  <c r="N99" i="14"/>
  <c r="M99" i="14"/>
  <c r="K99" i="14"/>
  <c r="J99" i="14"/>
  <c r="H99" i="14"/>
  <c r="G99" i="14"/>
  <c r="E99" i="14"/>
  <c r="D99" i="14"/>
  <c r="O98" i="14"/>
  <c r="L98" i="14"/>
  <c r="I98" i="14"/>
  <c r="F98" i="14"/>
  <c r="O97" i="14"/>
  <c r="L97" i="14"/>
  <c r="I97" i="14"/>
  <c r="F97" i="14"/>
  <c r="O96" i="14"/>
  <c r="L96" i="14"/>
  <c r="I96" i="14"/>
  <c r="F96" i="14"/>
  <c r="O95" i="14"/>
  <c r="L95" i="14"/>
  <c r="I95" i="14"/>
  <c r="F95" i="14"/>
  <c r="O94" i="14"/>
  <c r="L94" i="14"/>
  <c r="I94" i="14"/>
  <c r="F94" i="14"/>
  <c r="O93" i="14"/>
  <c r="L93" i="14"/>
  <c r="I93" i="14"/>
  <c r="F93" i="14"/>
  <c r="O92" i="14"/>
  <c r="L92" i="14"/>
  <c r="I92" i="14"/>
  <c r="F92" i="14"/>
  <c r="N91" i="14"/>
  <c r="M91" i="14"/>
  <c r="K91" i="14"/>
  <c r="J91" i="14"/>
  <c r="H91" i="14"/>
  <c r="G91" i="14"/>
  <c r="E91" i="14"/>
  <c r="D91" i="14"/>
  <c r="O90" i="14"/>
  <c r="L90" i="14"/>
  <c r="I90" i="14"/>
  <c r="F90" i="14"/>
  <c r="O89" i="14"/>
  <c r="L89" i="14"/>
  <c r="I89" i="14"/>
  <c r="F89" i="14"/>
  <c r="O88" i="14"/>
  <c r="L88" i="14"/>
  <c r="I88" i="14"/>
  <c r="F88" i="14"/>
  <c r="O87" i="14"/>
  <c r="L87" i="14"/>
  <c r="I87" i="14"/>
  <c r="F87" i="14"/>
  <c r="O86" i="14"/>
  <c r="L86" i="14"/>
  <c r="I86" i="14"/>
  <c r="F86" i="14"/>
  <c r="N85" i="14"/>
  <c r="M85" i="14"/>
  <c r="K85" i="14"/>
  <c r="J85" i="14"/>
  <c r="H85" i="14"/>
  <c r="G85" i="14"/>
  <c r="E85" i="14"/>
  <c r="D85" i="14"/>
  <c r="O84" i="14"/>
  <c r="L84" i="14"/>
  <c r="I84" i="14"/>
  <c r="F84" i="14"/>
  <c r="O82" i="14"/>
  <c r="L82" i="14"/>
  <c r="I82" i="14"/>
  <c r="F82" i="14"/>
  <c r="O81" i="14"/>
  <c r="L81" i="14"/>
  <c r="I81" i="14"/>
  <c r="F81" i="14"/>
  <c r="N80" i="14"/>
  <c r="M80" i="14"/>
  <c r="K80" i="14"/>
  <c r="J80" i="14"/>
  <c r="H80" i="14"/>
  <c r="G80" i="14"/>
  <c r="E80" i="14"/>
  <c r="D80" i="14"/>
  <c r="O79" i="14"/>
  <c r="L79" i="14"/>
  <c r="I79" i="14"/>
  <c r="F79" i="14"/>
  <c r="O78" i="14"/>
  <c r="L78" i="14"/>
  <c r="I78" i="14"/>
  <c r="F78" i="14"/>
  <c r="N77" i="14"/>
  <c r="M77" i="14"/>
  <c r="M76" i="14" s="1"/>
  <c r="K77" i="14"/>
  <c r="J77" i="14"/>
  <c r="J76" i="14" s="1"/>
  <c r="H77" i="14"/>
  <c r="G77" i="14"/>
  <c r="E77" i="14"/>
  <c r="D77" i="14"/>
  <c r="O74" i="14"/>
  <c r="L74" i="14"/>
  <c r="I74" i="14"/>
  <c r="F74" i="14"/>
  <c r="O73" i="14"/>
  <c r="L73" i="14"/>
  <c r="I73" i="14"/>
  <c r="F73" i="14"/>
  <c r="O72" i="14"/>
  <c r="L72" i="14"/>
  <c r="I72" i="14"/>
  <c r="F72" i="14"/>
  <c r="O71" i="14"/>
  <c r="L71" i="14"/>
  <c r="I71" i="14"/>
  <c r="F71" i="14"/>
  <c r="O70" i="14"/>
  <c r="L70" i="14"/>
  <c r="I70" i="14"/>
  <c r="F70" i="14"/>
  <c r="N69" i="14"/>
  <c r="N67" i="14" s="1"/>
  <c r="M69" i="14"/>
  <c r="M67" i="14" s="1"/>
  <c r="K69" i="14"/>
  <c r="K67" i="14" s="1"/>
  <c r="J69" i="14"/>
  <c r="J67" i="14" s="1"/>
  <c r="H69" i="14"/>
  <c r="H67" i="14" s="1"/>
  <c r="G69" i="14"/>
  <c r="G67" i="14" s="1"/>
  <c r="E69" i="14"/>
  <c r="E67" i="14" s="1"/>
  <c r="D69" i="14"/>
  <c r="D67" i="14" s="1"/>
  <c r="O68" i="14"/>
  <c r="L68" i="14"/>
  <c r="I68" i="14"/>
  <c r="F68" i="14"/>
  <c r="O66" i="14"/>
  <c r="L66" i="14"/>
  <c r="I66" i="14"/>
  <c r="F66" i="14"/>
  <c r="O65" i="14"/>
  <c r="L65" i="14"/>
  <c r="I65" i="14"/>
  <c r="F65" i="14"/>
  <c r="O64" i="14"/>
  <c r="L64" i="14"/>
  <c r="I64" i="14"/>
  <c r="F64" i="14"/>
  <c r="O63" i="14"/>
  <c r="L63" i="14"/>
  <c r="I63" i="14"/>
  <c r="F63" i="14"/>
  <c r="O62" i="14"/>
  <c r="L62" i="14"/>
  <c r="I62" i="14"/>
  <c r="F62" i="14"/>
  <c r="O61" i="14"/>
  <c r="L61" i="14"/>
  <c r="I61" i="14"/>
  <c r="F61" i="14"/>
  <c r="O60" i="14"/>
  <c r="L60" i="14"/>
  <c r="I60" i="14"/>
  <c r="F60" i="14"/>
  <c r="O59" i="14"/>
  <c r="L59" i="14"/>
  <c r="I59" i="14"/>
  <c r="F59" i="14"/>
  <c r="N58" i="14"/>
  <c r="M58" i="14"/>
  <c r="K58" i="14"/>
  <c r="J58" i="14"/>
  <c r="H58" i="14"/>
  <c r="G58" i="14"/>
  <c r="E58" i="14"/>
  <c r="D58" i="14"/>
  <c r="O57" i="14"/>
  <c r="L57" i="14"/>
  <c r="I57" i="14"/>
  <c r="F57" i="14"/>
  <c r="O56" i="14"/>
  <c r="L56" i="14"/>
  <c r="I56" i="14"/>
  <c r="F56" i="14"/>
  <c r="N55" i="14"/>
  <c r="M55" i="14"/>
  <c r="K55" i="14"/>
  <c r="K54" i="14" s="1"/>
  <c r="J55" i="14"/>
  <c r="J54" i="14" s="1"/>
  <c r="H55" i="14"/>
  <c r="H54" i="14" s="1"/>
  <c r="G55" i="14"/>
  <c r="E55" i="14"/>
  <c r="D55" i="14"/>
  <c r="O47" i="14"/>
  <c r="C47" i="14" s="1"/>
  <c r="O46" i="14"/>
  <c r="N45" i="14"/>
  <c r="M45" i="14"/>
  <c r="L44" i="14"/>
  <c r="L43" i="14" s="1"/>
  <c r="I44" i="14"/>
  <c r="I43" i="14" s="1"/>
  <c r="F44" i="14"/>
  <c r="F43" i="14" s="1"/>
  <c r="K43" i="14"/>
  <c r="J43" i="14"/>
  <c r="H43" i="14"/>
  <c r="G43" i="14"/>
  <c r="E43" i="14"/>
  <c r="D43" i="14"/>
  <c r="F42" i="14"/>
  <c r="E41" i="14"/>
  <c r="D41" i="14"/>
  <c r="L40" i="14"/>
  <c r="C40" i="14" s="1"/>
  <c r="L39" i="14"/>
  <c r="C39" i="14" s="1"/>
  <c r="L38" i="14"/>
  <c r="L37" i="14"/>
  <c r="C37" i="14" s="1"/>
  <c r="K36" i="14"/>
  <c r="J36" i="14"/>
  <c r="L35" i="14"/>
  <c r="C35" i="14" s="1"/>
  <c r="L34" i="14"/>
  <c r="K33" i="14"/>
  <c r="J33" i="14"/>
  <c r="L32" i="14"/>
  <c r="L31" i="14" s="1"/>
  <c r="C31" i="14" s="1"/>
  <c r="K31" i="14"/>
  <c r="J31" i="14"/>
  <c r="L30" i="14"/>
  <c r="C30" i="14" s="1"/>
  <c r="L29" i="14"/>
  <c r="C29" i="14" s="1"/>
  <c r="L28" i="14"/>
  <c r="C28" i="14" s="1"/>
  <c r="K27" i="14"/>
  <c r="J27" i="14"/>
  <c r="F25" i="14"/>
  <c r="C25" i="14" s="1"/>
  <c r="I24" i="14"/>
  <c r="F24" i="14"/>
  <c r="O23" i="14"/>
  <c r="L23" i="14"/>
  <c r="I23" i="14"/>
  <c r="F23" i="14"/>
  <c r="O22" i="14"/>
  <c r="L22" i="14"/>
  <c r="I22" i="14"/>
  <c r="F22" i="14"/>
  <c r="N21" i="14"/>
  <c r="N275" i="14" s="1"/>
  <c r="N274" i="14" s="1"/>
  <c r="M21" i="14"/>
  <c r="M275" i="14" s="1"/>
  <c r="K21" i="14"/>
  <c r="J21" i="14"/>
  <c r="J275" i="14" s="1"/>
  <c r="H21" i="14"/>
  <c r="H275" i="14" s="1"/>
  <c r="G21" i="14"/>
  <c r="E21" i="14"/>
  <c r="D21" i="14"/>
  <c r="C281" i="14" l="1"/>
  <c r="G174" i="14"/>
  <c r="C117" i="14"/>
  <c r="C159" i="14"/>
  <c r="C184" i="14"/>
  <c r="C277" i="14"/>
  <c r="C113" i="14"/>
  <c r="C255" i="14"/>
  <c r="C176" i="14"/>
  <c r="F241" i="14"/>
  <c r="C127" i="14"/>
  <c r="H212" i="14"/>
  <c r="C279" i="14"/>
  <c r="C61" i="14"/>
  <c r="H160" i="14"/>
  <c r="I171" i="14"/>
  <c r="D83" i="14"/>
  <c r="O241" i="14"/>
  <c r="D174" i="14"/>
  <c r="F245" i="14"/>
  <c r="F269" i="14"/>
  <c r="H274" i="14"/>
  <c r="F55" i="14"/>
  <c r="H20" i="14"/>
  <c r="M274" i="14"/>
  <c r="C24" i="14"/>
  <c r="C32" i="14"/>
  <c r="C140" i="14"/>
  <c r="C225" i="14"/>
  <c r="O257" i="14"/>
  <c r="O253" i="14" s="1"/>
  <c r="O252" i="14" s="1"/>
  <c r="C201" i="14"/>
  <c r="C164" i="14"/>
  <c r="J252" i="14"/>
  <c r="C98" i="14"/>
  <c r="C202" i="14"/>
  <c r="K252" i="14"/>
  <c r="G275" i="14"/>
  <c r="G274" i="14" s="1"/>
  <c r="E83" i="14"/>
  <c r="C133" i="14"/>
  <c r="C200" i="14"/>
  <c r="M252" i="14"/>
  <c r="C129" i="14"/>
  <c r="N187" i="14"/>
  <c r="N182" i="14" s="1"/>
  <c r="I199" i="14"/>
  <c r="K212" i="14"/>
  <c r="K211" i="14" s="1"/>
  <c r="N252" i="14"/>
  <c r="C132" i="14"/>
  <c r="I166" i="14"/>
  <c r="L219" i="14"/>
  <c r="C223" i="14"/>
  <c r="I233" i="14"/>
  <c r="I232" i="14" s="1"/>
  <c r="I108" i="14"/>
  <c r="C63" i="14"/>
  <c r="C137" i="14"/>
  <c r="J212" i="14"/>
  <c r="D275" i="14"/>
  <c r="D274" i="14" s="1"/>
  <c r="C65" i="14"/>
  <c r="C103" i="14"/>
  <c r="C112" i="14"/>
  <c r="I138" i="14"/>
  <c r="C148" i="14"/>
  <c r="D161" i="14"/>
  <c r="D160" i="14" s="1"/>
  <c r="L175" i="14"/>
  <c r="L174" i="14" s="1"/>
  <c r="C73" i="14"/>
  <c r="C90" i="14"/>
  <c r="E160" i="14"/>
  <c r="O175" i="14"/>
  <c r="O174" i="14" s="1"/>
  <c r="C215" i="14"/>
  <c r="C217" i="14"/>
  <c r="C221" i="14"/>
  <c r="C248" i="14"/>
  <c r="D252" i="14"/>
  <c r="L257" i="14"/>
  <c r="L253" i="14" s="1"/>
  <c r="L252" i="14" s="1"/>
  <c r="E240" i="14"/>
  <c r="N76" i="14"/>
  <c r="C88" i="14"/>
  <c r="C92" i="14"/>
  <c r="C97" i="14"/>
  <c r="F183" i="14"/>
  <c r="C206" i="14"/>
  <c r="G187" i="14"/>
  <c r="G182" i="14" s="1"/>
  <c r="I216" i="14"/>
  <c r="L241" i="14"/>
  <c r="C107" i="14"/>
  <c r="L147" i="14"/>
  <c r="C151" i="14"/>
  <c r="L162" i="14"/>
  <c r="C229" i="14"/>
  <c r="L245" i="14"/>
  <c r="C249" i="14"/>
  <c r="C283" i="14"/>
  <c r="O91" i="14"/>
  <c r="J274" i="14"/>
  <c r="H53" i="14"/>
  <c r="C82" i="14"/>
  <c r="C111" i="14"/>
  <c r="C115" i="14"/>
  <c r="I121" i="14"/>
  <c r="C144" i="14"/>
  <c r="O147" i="14"/>
  <c r="C186" i="14"/>
  <c r="M187" i="14"/>
  <c r="M182" i="14" s="1"/>
  <c r="O219" i="14"/>
  <c r="L27" i="14"/>
  <c r="C27" i="14" s="1"/>
  <c r="C172" i="14"/>
  <c r="G240" i="14"/>
  <c r="F58" i="14"/>
  <c r="C105" i="14"/>
  <c r="O55" i="14"/>
  <c r="I58" i="14"/>
  <c r="C64" i="14"/>
  <c r="C79" i="14"/>
  <c r="O85" i="14"/>
  <c r="C109" i="14"/>
  <c r="L114" i="14"/>
  <c r="E120" i="14"/>
  <c r="M120" i="14"/>
  <c r="H120" i="14"/>
  <c r="I183" i="14"/>
  <c r="G120" i="14"/>
  <c r="L199" i="14"/>
  <c r="C230" i="14"/>
  <c r="O269" i="14"/>
  <c r="I80" i="14"/>
  <c r="I153" i="14"/>
  <c r="I152" i="14" s="1"/>
  <c r="L171" i="14"/>
  <c r="C209" i="14"/>
  <c r="F257" i="14"/>
  <c r="N83" i="14"/>
  <c r="O166" i="14"/>
  <c r="M20" i="14"/>
  <c r="I21" i="14"/>
  <c r="I20" i="14" s="1"/>
  <c r="C74" i="14"/>
  <c r="F85" i="14"/>
  <c r="F108" i="14"/>
  <c r="O108" i="14"/>
  <c r="I131" i="14"/>
  <c r="C146" i="14"/>
  <c r="C157" i="14"/>
  <c r="M160" i="14"/>
  <c r="C165" i="14"/>
  <c r="O171" i="14"/>
  <c r="K174" i="14"/>
  <c r="C207" i="14"/>
  <c r="C228" i="14"/>
  <c r="C244" i="14"/>
  <c r="L58" i="14"/>
  <c r="F21" i="14"/>
  <c r="F275" i="14" s="1"/>
  <c r="L21" i="14"/>
  <c r="L275" i="14" s="1"/>
  <c r="C43" i="14"/>
  <c r="I55" i="14"/>
  <c r="E76" i="14"/>
  <c r="O80" i="14"/>
  <c r="C110" i="14"/>
  <c r="L126" i="14"/>
  <c r="C135" i="14"/>
  <c r="N160" i="14"/>
  <c r="M174" i="14"/>
  <c r="C197" i="14"/>
  <c r="C205" i="14"/>
  <c r="D240" i="14"/>
  <c r="E275" i="14"/>
  <c r="E274" i="14" s="1"/>
  <c r="O21" i="14"/>
  <c r="O275" i="14" s="1"/>
  <c r="E54" i="14"/>
  <c r="E53" i="14" s="1"/>
  <c r="L55" i="14"/>
  <c r="C101" i="14"/>
  <c r="C124" i="14"/>
  <c r="F126" i="14"/>
  <c r="I134" i="14"/>
  <c r="C155" i="14"/>
  <c r="J187" i="14"/>
  <c r="J182" i="14" s="1"/>
  <c r="C203" i="14"/>
  <c r="M212" i="14"/>
  <c r="M211" i="14" s="1"/>
  <c r="C231" i="14"/>
  <c r="C246" i="14"/>
  <c r="N54" i="14"/>
  <c r="N53" i="14" s="1"/>
  <c r="H83" i="14"/>
  <c r="C259" i="14"/>
  <c r="C22" i="14"/>
  <c r="K53" i="14"/>
  <c r="D54" i="14"/>
  <c r="D53" i="14" s="1"/>
  <c r="C59" i="14"/>
  <c r="C72" i="14"/>
  <c r="L85" i="14"/>
  <c r="C96" i="14"/>
  <c r="C122" i="14"/>
  <c r="K120" i="14"/>
  <c r="C158" i="14"/>
  <c r="E174" i="14"/>
  <c r="L183" i="14"/>
  <c r="C191" i="14"/>
  <c r="C194" i="14"/>
  <c r="C208" i="14"/>
  <c r="I227" i="14"/>
  <c r="C239" i="14"/>
  <c r="C243" i="14"/>
  <c r="K275" i="14"/>
  <c r="K274" i="14" s="1"/>
  <c r="C56" i="14"/>
  <c r="C66" i="14"/>
  <c r="C81" i="14"/>
  <c r="F114" i="14"/>
  <c r="C156" i="14"/>
  <c r="I188" i="14"/>
  <c r="I187" i="14" s="1"/>
  <c r="I182" i="14" s="1"/>
  <c r="F227" i="14"/>
  <c r="L227" i="14"/>
  <c r="M83" i="14"/>
  <c r="I99" i="14"/>
  <c r="I114" i="14"/>
  <c r="D120" i="14"/>
  <c r="L121" i="14"/>
  <c r="F134" i="14"/>
  <c r="C149" i="14"/>
  <c r="C154" i="14"/>
  <c r="D187" i="14"/>
  <c r="D182" i="14" s="1"/>
  <c r="C189" i="14"/>
  <c r="C192" i="14"/>
  <c r="C237" i="14"/>
  <c r="J240" i="14"/>
  <c r="J211" i="14" s="1"/>
  <c r="K83" i="14"/>
  <c r="I126" i="14"/>
  <c r="C169" i="14"/>
  <c r="E187" i="14"/>
  <c r="E182" i="14" s="1"/>
  <c r="H187" i="14"/>
  <c r="H182" i="14" s="1"/>
  <c r="L214" i="14"/>
  <c r="C214" i="14" s="1"/>
  <c r="F216" i="14"/>
  <c r="C262" i="14"/>
  <c r="C268" i="14"/>
  <c r="F276" i="14"/>
  <c r="C94" i="14"/>
  <c r="C139" i="14"/>
  <c r="G160" i="14"/>
  <c r="C173" i="14"/>
  <c r="C177" i="14"/>
  <c r="O199" i="14"/>
  <c r="G212" i="14"/>
  <c r="C235" i="14"/>
  <c r="O245" i="14"/>
  <c r="C254" i="14"/>
  <c r="I276" i="14"/>
  <c r="F153" i="14"/>
  <c r="F152" i="14" s="1"/>
  <c r="C167" i="14"/>
  <c r="I175" i="14"/>
  <c r="I174" i="14" s="1"/>
  <c r="O183" i="14"/>
  <c r="C210" i="14"/>
  <c r="N212" i="14"/>
  <c r="N211" i="14" s="1"/>
  <c r="O227" i="14"/>
  <c r="C260" i="14"/>
  <c r="C284" i="14"/>
  <c r="D76" i="14"/>
  <c r="I85" i="14"/>
  <c r="I91" i="14"/>
  <c r="L108" i="14"/>
  <c r="D20" i="14"/>
  <c r="C57" i="14"/>
  <c r="O77" i="14"/>
  <c r="L91" i="14"/>
  <c r="C95" i="14"/>
  <c r="C116" i="14"/>
  <c r="O134" i="14"/>
  <c r="L138" i="14"/>
  <c r="J161" i="14"/>
  <c r="J160" i="14" s="1"/>
  <c r="H174" i="14"/>
  <c r="L188" i="14"/>
  <c r="C195" i="14"/>
  <c r="C198" i="14"/>
  <c r="K187" i="14"/>
  <c r="K182" i="14" s="1"/>
  <c r="F199" i="14"/>
  <c r="C218" i="14"/>
  <c r="C226" i="14"/>
  <c r="C236" i="14"/>
  <c r="C264" i="14"/>
  <c r="O276" i="14"/>
  <c r="C282" i="14"/>
  <c r="G54" i="14"/>
  <c r="G53" i="14" s="1"/>
  <c r="I77" i="14"/>
  <c r="L77" i="14"/>
  <c r="E20" i="14"/>
  <c r="L69" i="14"/>
  <c r="L67" i="14" s="1"/>
  <c r="G76" i="14"/>
  <c r="K76" i="14"/>
  <c r="O121" i="14"/>
  <c r="C136" i="14"/>
  <c r="O138" i="14"/>
  <c r="C142" i="14"/>
  <c r="K161" i="14"/>
  <c r="K160" i="14" s="1"/>
  <c r="I162" i="14"/>
  <c r="L166" i="14"/>
  <c r="O188" i="14"/>
  <c r="O216" i="14"/>
  <c r="C224" i="14"/>
  <c r="G252" i="14"/>
  <c r="E252" i="14"/>
  <c r="C280" i="14"/>
  <c r="K26" i="14"/>
  <c r="K20" i="14" s="1"/>
  <c r="F69" i="14"/>
  <c r="F67" i="14" s="1"/>
  <c r="C118" i="14"/>
  <c r="O126" i="14"/>
  <c r="G20" i="14"/>
  <c r="C44" i="14"/>
  <c r="M54" i="14"/>
  <c r="M53" i="14" s="1"/>
  <c r="O58" i="14"/>
  <c r="O69" i="14"/>
  <c r="O67" i="14" s="1"/>
  <c r="H76" i="14"/>
  <c r="L80" i="14"/>
  <c r="C93" i="14"/>
  <c r="C119" i="14"/>
  <c r="O131" i="14"/>
  <c r="J120" i="14"/>
  <c r="C150" i="14"/>
  <c r="C193" i="14"/>
  <c r="C196" i="14"/>
  <c r="C222" i="14"/>
  <c r="H240" i="14"/>
  <c r="H211" i="14" s="1"/>
  <c r="I245" i="14"/>
  <c r="H252" i="14"/>
  <c r="C261" i="14"/>
  <c r="C263" i="14"/>
  <c r="C278" i="14"/>
  <c r="I69" i="14"/>
  <c r="C70" i="14"/>
  <c r="C86" i="14"/>
  <c r="F121" i="14"/>
  <c r="E212" i="14"/>
  <c r="F219" i="14"/>
  <c r="C234" i="14"/>
  <c r="F233" i="14"/>
  <c r="C247" i="14"/>
  <c r="C256" i="14"/>
  <c r="C78" i="14"/>
  <c r="F77" i="14"/>
  <c r="I147" i="14"/>
  <c r="O99" i="14"/>
  <c r="C163" i="14"/>
  <c r="F162" i="14"/>
  <c r="D212" i="14"/>
  <c r="L153" i="14"/>
  <c r="L152" i="14" s="1"/>
  <c r="I266" i="14"/>
  <c r="F54" i="14"/>
  <c r="C38" i="14"/>
  <c r="L36" i="14"/>
  <c r="C36" i="14" s="1"/>
  <c r="O114" i="14"/>
  <c r="F131" i="14"/>
  <c r="F138" i="14"/>
  <c r="O162" i="14"/>
  <c r="F171" i="14"/>
  <c r="L212" i="14"/>
  <c r="L233" i="14"/>
  <c r="L232" i="14" s="1"/>
  <c r="I241" i="14"/>
  <c r="C46" i="14"/>
  <c r="O45" i="14"/>
  <c r="C62" i="14"/>
  <c r="C68" i="14"/>
  <c r="C71" i="14"/>
  <c r="G83" i="14"/>
  <c r="C106" i="14"/>
  <c r="J174" i="14"/>
  <c r="C180" i="14"/>
  <c r="F179" i="14"/>
  <c r="O233" i="14"/>
  <c r="O232" i="14" s="1"/>
  <c r="I269" i="14"/>
  <c r="F80" i="14"/>
  <c r="O153" i="14"/>
  <c r="O152" i="14" s="1"/>
  <c r="C104" i="14"/>
  <c r="C125" i="14"/>
  <c r="C145" i="14"/>
  <c r="C185" i="14"/>
  <c r="C213" i="14"/>
  <c r="C251" i="14"/>
  <c r="F253" i="14"/>
  <c r="I257" i="14"/>
  <c r="I253" i="14" s="1"/>
  <c r="I252" i="14" s="1"/>
  <c r="L267" i="14"/>
  <c r="L266" i="14" s="1"/>
  <c r="L265" i="14" s="1"/>
  <c r="L276" i="14"/>
  <c r="C168" i="14"/>
  <c r="F166" i="14"/>
  <c r="J83" i="14"/>
  <c r="C89" i="14"/>
  <c r="F91" i="14"/>
  <c r="C102" i="14"/>
  <c r="C123" i="14"/>
  <c r="C130" i="14"/>
  <c r="L134" i="14"/>
  <c r="C143" i="14"/>
  <c r="F147" i="14"/>
  <c r="C190" i="14"/>
  <c r="F188" i="14"/>
  <c r="L99" i="14"/>
  <c r="C34" i="14"/>
  <c r="L33" i="14"/>
  <c r="C33" i="14" s="1"/>
  <c r="J53" i="14"/>
  <c r="C60" i="14"/>
  <c r="C23" i="14"/>
  <c r="J26" i="14"/>
  <c r="C42" i="14"/>
  <c r="F41" i="14"/>
  <c r="C41" i="14" s="1"/>
  <c r="C84" i="14"/>
  <c r="C87" i="14"/>
  <c r="C100" i="14"/>
  <c r="F99" i="14"/>
  <c r="C128" i="14"/>
  <c r="C141" i="14"/>
  <c r="C170" i="14"/>
  <c r="N174" i="14"/>
  <c r="I219" i="14"/>
  <c r="C238" i="14"/>
  <c r="C271" i="14"/>
  <c r="N20" i="14"/>
  <c r="C220" i="14"/>
  <c r="C242" i="14"/>
  <c r="C258" i="14"/>
  <c r="C270" i="14"/>
  <c r="F250" i="14"/>
  <c r="C250" i="14" s="1"/>
  <c r="F240" i="14" l="1"/>
  <c r="E211" i="14"/>
  <c r="J75" i="14"/>
  <c r="J272" i="14" s="1"/>
  <c r="C58" i="14"/>
  <c r="L240" i="14"/>
  <c r="L211" i="14" s="1"/>
  <c r="C85" i="14"/>
  <c r="I212" i="14"/>
  <c r="C216" i="14"/>
  <c r="C108" i="14"/>
  <c r="I76" i="14"/>
  <c r="L83" i="14"/>
  <c r="I161" i="14"/>
  <c r="I160" i="14" s="1"/>
  <c r="O240" i="14"/>
  <c r="C245" i="14"/>
  <c r="O54" i="14"/>
  <c r="O53" i="14" s="1"/>
  <c r="L161" i="14"/>
  <c r="L160" i="14" s="1"/>
  <c r="O161" i="14"/>
  <c r="O160" i="14" s="1"/>
  <c r="K75" i="14"/>
  <c r="K272" i="14" s="1"/>
  <c r="L54" i="14"/>
  <c r="L53" i="14" s="1"/>
  <c r="C183" i="14"/>
  <c r="I83" i="14"/>
  <c r="O83" i="14"/>
  <c r="L120" i="14"/>
  <c r="C276" i="14"/>
  <c r="G211" i="14"/>
  <c r="G181" i="14" s="1"/>
  <c r="F274" i="14"/>
  <c r="M75" i="14"/>
  <c r="M52" i="14" s="1"/>
  <c r="C55" i="14"/>
  <c r="G75" i="14"/>
  <c r="G52" i="14" s="1"/>
  <c r="G51" i="14" s="1"/>
  <c r="G273" i="14" s="1"/>
  <c r="D211" i="14"/>
  <c r="C21" i="14"/>
  <c r="N75" i="14"/>
  <c r="N52" i="14" s="1"/>
  <c r="I54" i="14"/>
  <c r="C171" i="14"/>
  <c r="I275" i="14"/>
  <c r="I274" i="14" s="1"/>
  <c r="C131" i="14"/>
  <c r="O120" i="14"/>
  <c r="M181" i="14"/>
  <c r="C114" i="14"/>
  <c r="H181" i="14"/>
  <c r="O76" i="14"/>
  <c r="E75" i="14"/>
  <c r="E52" i="14" s="1"/>
  <c r="O212" i="14"/>
  <c r="F212" i="14"/>
  <c r="C166" i="14"/>
  <c r="H75" i="14"/>
  <c r="H52" i="14" s="1"/>
  <c r="L187" i="14"/>
  <c r="L182" i="14" s="1"/>
  <c r="I120" i="14"/>
  <c r="N181" i="14"/>
  <c r="N51" i="14" s="1"/>
  <c r="K52" i="14"/>
  <c r="C91" i="14"/>
  <c r="C138" i="14"/>
  <c r="F83" i="14"/>
  <c r="O187" i="14"/>
  <c r="O182" i="14" s="1"/>
  <c r="D75" i="14"/>
  <c r="D52" i="14" s="1"/>
  <c r="C227" i="14"/>
  <c r="L274" i="14"/>
  <c r="C199" i="14"/>
  <c r="C126" i="14"/>
  <c r="C80" i="14"/>
  <c r="C147" i="14"/>
  <c r="L76" i="14"/>
  <c r="O274" i="14"/>
  <c r="C175" i="14"/>
  <c r="I240" i="14"/>
  <c r="C241" i="14"/>
  <c r="C179" i="14"/>
  <c r="F178" i="14"/>
  <c r="C121" i="14"/>
  <c r="F120" i="14"/>
  <c r="D181" i="14"/>
  <c r="C134" i="14"/>
  <c r="I265" i="14"/>
  <c r="C265" i="14" s="1"/>
  <c r="C266" i="14"/>
  <c r="C77" i="14"/>
  <c r="F76" i="14"/>
  <c r="J181" i="14"/>
  <c r="F187" i="14"/>
  <c r="C188" i="14"/>
  <c r="L26" i="14"/>
  <c r="C162" i="14"/>
  <c r="F161" i="14"/>
  <c r="C45" i="14"/>
  <c r="O20" i="14"/>
  <c r="K181" i="14"/>
  <c r="J20" i="14"/>
  <c r="C253" i="14"/>
  <c r="F252" i="14"/>
  <c r="F53" i="14"/>
  <c r="C69" i="14"/>
  <c r="I67" i="14"/>
  <c r="C233" i="14"/>
  <c r="F232" i="14"/>
  <c r="C232" i="14" s="1"/>
  <c r="F20" i="14"/>
  <c r="C152" i="14"/>
  <c r="E181" i="14"/>
  <c r="C153" i="14"/>
  <c r="C257" i="14"/>
  <c r="C99" i="14"/>
  <c r="J52" i="14"/>
  <c r="C267" i="14"/>
  <c r="C219" i="14"/>
  <c r="C269" i="14"/>
  <c r="C274" i="14" l="1"/>
  <c r="C54" i="14"/>
  <c r="L181" i="14"/>
  <c r="I75" i="14"/>
  <c r="C240" i="14"/>
  <c r="H51" i="14"/>
  <c r="H50" i="14" s="1"/>
  <c r="C212" i="14"/>
  <c r="M272" i="14"/>
  <c r="N272" i="14"/>
  <c r="O211" i="14"/>
  <c r="O181" i="14" s="1"/>
  <c r="C275" i="14"/>
  <c r="O75" i="14"/>
  <c r="O52" i="14" s="1"/>
  <c r="O51" i="14" s="1"/>
  <c r="G272" i="14"/>
  <c r="K51" i="14"/>
  <c r="K50" i="14" s="1"/>
  <c r="H272" i="14"/>
  <c r="L75" i="14"/>
  <c r="L52" i="14" s="1"/>
  <c r="L51" i="14" s="1"/>
  <c r="L50" i="14" s="1"/>
  <c r="C83" i="14"/>
  <c r="M51" i="14"/>
  <c r="M50" i="14" s="1"/>
  <c r="N50" i="14"/>
  <c r="N273" i="14"/>
  <c r="E51" i="14"/>
  <c r="E50" i="14" s="1"/>
  <c r="D51" i="14"/>
  <c r="D273" i="14" s="1"/>
  <c r="C120" i="14"/>
  <c r="E272" i="14"/>
  <c r="G50" i="14"/>
  <c r="D272" i="14"/>
  <c r="F211" i="14"/>
  <c r="H273" i="14"/>
  <c r="C252" i="14"/>
  <c r="J51" i="14"/>
  <c r="C26" i="14"/>
  <c r="L20" i="14"/>
  <c r="C20" i="14" s="1"/>
  <c r="I211" i="14"/>
  <c r="F160" i="14"/>
  <c r="C160" i="14" s="1"/>
  <c r="C161" i="14"/>
  <c r="C178" i="14"/>
  <c r="F174" i="14"/>
  <c r="C174" i="14" s="1"/>
  <c r="F75" i="14"/>
  <c r="C76" i="14"/>
  <c r="C187" i="14"/>
  <c r="F182" i="14"/>
  <c r="C67" i="14"/>
  <c r="I53" i="14"/>
  <c r="I52" i="14" s="1"/>
  <c r="O272" i="14" l="1"/>
  <c r="C211" i="14"/>
  <c r="C75" i="14"/>
  <c r="D50" i="14"/>
  <c r="K273" i="14"/>
  <c r="E273" i="14"/>
  <c r="M273" i="14"/>
  <c r="L273" i="14"/>
  <c r="L272" i="14"/>
  <c r="I181" i="14"/>
  <c r="I51" i="14" s="1"/>
  <c r="I272" i="14"/>
  <c r="F181" i="14"/>
  <c r="C182" i="14"/>
  <c r="F52" i="14"/>
  <c r="J50" i="14"/>
  <c r="J273" i="14"/>
  <c r="C53" i="14"/>
  <c r="F272" i="14"/>
  <c r="O50" i="14"/>
  <c r="O273" i="14"/>
  <c r="C181" i="14" l="1"/>
  <c r="C272" i="14"/>
  <c r="I50" i="14"/>
  <c r="I273" i="14"/>
  <c r="C52" i="14"/>
  <c r="F51" i="14"/>
  <c r="C51" i="14" l="1"/>
  <c r="F50" i="14"/>
  <c r="C50" i="14" s="1"/>
  <c r="F273" i="14"/>
  <c r="C273" i="14" s="1"/>
  <c r="O284" i="13" l="1"/>
  <c r="L284" i="13"/>
  <c r="I284" i="13"/>
  <c r="F284" i="13"/>
  <c r="O283" i="13"/>
  <c r="L283" i="13"/>
  <c r="I283" i="13"/>
  <c r="F283" i="13"/>
  <c r="O282" i="13"/>
  <c r="L282" i="13"/>
  <c r="I282" i="13"/>
  <c r="F282" i="13"/>
  <c r="O281" i="13"/>
  <c r="L281" i="13"/>
  <c r="I281" i="13"/>
  <c r="F281" i="13"/>
  <c r="O280" i="13"/>
  <c r="L280" i="13"/>
  <c r="I280" i="13"/>
  <c r="F280" i="13"/>
  <c r="O279" i="13"/>
  <c r="L279" i="13"/>
  <c r="I279" i="13"/>
  <c r="F279" i="13"/>
  <c r="O278" i="13"/>
  <c r="L278" i="13"/>
  <c r="I278" i="13"/>
  <c r="F278" i="13"/>
  <c r="O277" i="13"/>
  <c r="O276" i="13" s="1"/>
  <c r="L277" i="13"/>
  <c r="I277" i="13"/>
  <c r="F277" i="13"/>
  <c r="N276" i="13"/>
  <c r="M276" i="13"/>
  <c r="K276" i="13"/>
  <c r="J276" i="13"/>
  <c r="H276" i="13"/>
  <c r="G276" i="13"/>
  <c r="E276" i="13"/>
  <c r="D276" i="13"/>
  <c r="O271" i="13"/>
  <c r="L271" i="13"/>
  <c r="I271" i="13"/>
  <c r="F271" i="13"/>
  <c r="O270" i="13"/>
  <c r="L270" i="13"/>
  <c r="I270" i="13"/>
  <c r="I269" i="13" s="1"/>
  <c r="F270" i="13"/>
  <c r="N269" i="13"/>
  <c r="M269" i="13"/>
  <c r="K269" i="13"/>
  <c r="J269" i="13"/>
  <c r="H269" i="13"/>
  <c r="G269" i="13"/>
  <c r="E269" i="13"/>
  <c r="D269" i="13"/>
  <c r="O268" i="13"/>
  <c r="O267" i="13" s="1"/>
  <c r="O266" i="13" s="1"/>
  <c r="O265" i="13" s="1"/>
  <c r="L268" i="13"/>
  <c r="L267" i="13" s="1"/>
  <c r="L266" i="13" s="1"/>
  <c r="L265" i="13" s="1"/>
  <c r="I268" i="13"/>
  <c r="I267" i="13" s="1"/>
  <c r="F268" i="13"/>
  <c r="F267" i="13" s="1"/>
  <c r="F266" i="13" s="1"/>
  <c r="F265" i="13" s="1"/>
  <c r="N267" i="13"/>
  <c r="M267" i="13"/>
  <c r="K267" i="13"/>
  <c r="K266" i="13" s="1"/>
  <c r="K265" i="13" s="1"/>
  <c r="J267" i="13"/>
  <c r="J266" i="13" s="1"/>
  <c r="J265" i="13" s="1"/>
  <c r="H267" i="13"/>
  <c r="H266" i="13" s="1"/>
  <c r="H265" i="13" s="1"/>
  <c r="G267" i="13"/>
  <c r="G266" i="13" s="1"/>
  <c r="G265" i="13" s="1"/>
  <c r="E267" i="13"/>
  <c r="E266" i="13" s="1"/>
  <c r="E265" i="13" s="1"/>
  <c r="D267" i="13"/>
  <c r="D266" i="13" s="1"/>
  <c r="D265" i="13" s="1"/>
  <c r="N266" i="13"/>
  <c r="N265" i="13" s="1"/>
  <c r="M266" i="13"/>
  <c r="M265" i="13" s="1"/>
  <c r="O264" i="13"/>
  <c r="O263" i="13" s="1"/>
  <c r="L264" i="13"/>
  <c r="L263" i="13" s="1"/>
  <c r="I264" i="13"/>
  <c r="I263" i="13" s="1"/>
  <c r="F264" i="13"/>
  <c r="N263" i="13"/>
  <c r="M263" i="13"/>
  <c r="K263" i="13"/>
  <c r="J263" i="13"/>
  <c r="H263" i="13"/>
  <c r="G263" i="13"/>
  <c r="E263" i="13"/>
  <c r="D263" i="13"/>
  <c r="O262" i="13"/>
  <c r="L262" i="13"/>
  <c r="I262" i="13"/>
  <c r="F262" i="13"/>
  <c r="O261" i="13"/>
  <c r="L261" i="13"/>
  <c r="I261" i="13"/>
  <c r="F261" i="13"/>
  <c r="O260" i="13"/>
  <c r="L260" i="13"/>
  <c r="I260" i="13"/>
  <c r="F260" i="13"/>
  <c r="O259" i="13"/>
  <c r="L259" i="13"/>
  <c r="I259" i="13"/>
  <c r="F259" i="13"/>
  <c r="O258" i="13"/>
  <c r="L258" i="13"/>
  <c r="L257" i="13" s="1"/>
  <c r="I258" i="13"/>
  <c r="F258" i="13"/>
  <c r="N257" i="13"/>
  <c r="N253" i="13" s="1"/>
  <c r="M257" i="13"/>
  <c r="M253" i="13" s="1"/>
  <c r="K257" i="13"/>
  <c r="K253" i="13" s="1"/>
  <c r="J257" i="13"/>
  <c r="J253" i="13" s="1"/>
  <c r="H257" i="13"/>
  <c r="H253" i="13" s="1"/>
  <c r="G257" i="13"/>
  <c r="G253" i="13" s="1"/>
  <c r="E257" i="13"/>
  <c r="E253" i="13" s="1"/>
  <c r="D257" i="13"/>
  <c r="D253" i="13" s="1"/>
  <c r="D252" i="13" s="1"/>
  <c r="O256" i="13"/>
  <c r="L256" i="13"/>
  <c r="I256" i="13"/>
  <c r="F256" i="13"/>
  <c r="O255" i="13"/>
  <c r="L255" i="13"/>
  <c r="I255" i="13"/>
  <c r="F255" i="13"/>
  <c r="O254" i="13"/>
  <c r="L254" i="13"/>
  <c r="I254" i="13"/>
  <c r="F254" i="13"/>
  <c r="O251" i="13"/>
  <c r="L251" i="13"/>
  <c r="L250" i="13" s="1"/>
  <c r="I251" i="13"/>
  <c r="I250" i="13" s="1"/>
  <c r="F251" i="13"/>
  <c r="F250" i="13" s="1"/>
  <c r="N250" i="13"/>
  <c r="M250" i="13"/>
  <c r="K250" i="13"/>
  <c r="J250" i="13"/>
  <c r="H250" i="13"/>
  <c r="G250" i="13"/>
  <c r="E250" i="13"/>
  <c r="D250" i="13"/>
  <c r="O249" i="13"/>
  <c r="L249" i="13"/>
  <c r="I249" i="13"/>
  <c r="F249" i="13"/>
  <c r="O248" i="13"/>
  <c r="L248" i="13"/>
  <c r="I248" i="13"/>
  <c r="F248" i="13"/>
  <c r="O247" i="13"/>
  <c r="L247" i="13"/>
  <c r="I247" i="13"/>
  <c r="F247" i="13"/>
  <c r="O246" i="13"/>
  <c r="L246" i="13"/>
  <c r="I246" i="13"/>
  <c r="F246" i="13"/>
  <c r="N245" i="13"/>
  <c r="M245" i="13"/>
  <c r="K245" i="13"/>
  <c r="J245" i="13"/>
  <c r="H245" i="13"/>
  <c r="G245" i="13"/>
  <c r="E245" i="13"/>
  <c r="D245" i="13"/>
  <c r="O244" i="13"/>
  <c r="L244" i="13"/>
  <c r="I244" i="13"/>
  <c r="F244" i="13"/>
  <c r="O243" i="13"/>
  <c r="L243" i="13"/>
  <c r="I243" i="13"/>
  <c r="F243" i="13"/>
  <c r="O242" i="13"/>
  <c r="L242" i="13"/>
  <c r="I242" i="13"/>
  <c r="F242" i="13"/>
  <c r="N241" i="13"/>
  <c r="M241" i="13"/>
  <c r="M240" i="13" s="1"/>
  <c r="K241" i="13"/>
  <c r="J241" i="13"/>
  <c r="H241" i="13"/>
  <c r="H240" i="13" s="1"/>
  <c r="G241" i="13"/>
  <c r="G240" i="13" s="1"/>
  <c r="E241" i="13"/>
  <c r="E240" i="13" s="1"/>
  <c r="D241" i="13"/>
  <c r="O239" i="13"/>
  <c r="L239" i="13"/>
  <c r="I239" i="13"/>
  <c r="F239" i="13"/>
  <c r="O238" i="13"/>
  <c r="L238" i="13"/>
  <c r="I238" i="13"/>
  <c r="F238" i="13"/>
  <c r="O237" i="13"/>
  <c r="L237" i="13"/>
  <c r="I237" i="13"/>
  <c r="F237" i="13"/>
  <c r="O236" i="13"/>
  <c r="L236" i="13"/>
  <c r="I236" i="13"/>
  <c r="F236" i="13"/>
  <c r="O235" i="13"/>
  <c r="L235" i="13"/>
  <c r="I235" i="13"/>
  <c r="F235" i="13"/>
  <c r="O234" i="13"/>
  <c r="L234" i="13"/>
  <c r="I234" i="13"/>
  <c r="F234" i="13"/>
  <c r="N233" i="13"/>
  <c r="N232" i="13" s="1"/>
  <c r="M233" i="13"/>
  <c r="M232" i="13" s="1"/>
  <c r="K233" i="13"/>
  <c r="K232" i="13" s="1"/>
  <c r="J233" i="13"/>
  <c r="J232" i="13" s="1"/>
  <c r="H233" i="13"/>
  <c r="H232" i="13" s="1"/>
  <c r="G233" i="13"/>
  <c r="G232" i="13" s="1"/>
  <c r="E233" i="13"/>
  <c r="E232" i="13" s="1"/>
  <c r="D233" i="13"/>
  <c r="D232" i="13" s="1"/>
  <c r="O231" i="13"/>
  <c r="L231" i="13"/>
  <c r="I231" i="13"/>
  <c r="F231" i="13"/>
  <c r="O230" i="13"/>
  <c r="L230" i="13"/>
  <c r="I230" i="13"/>
  <c r="F230" i="13"/>
  <c r="O229" i="13"/>
  <c r="L229" i="13"/>
  <c r="I229" i="13"/>
  <c r="F229" i="13"/>
  <c r="O228" i="13"/>
  <c r="L228" i="13"/>
  <c r="I228" i="13"/>
  <c r="F228" i="13"/>
  <c r="N227" i="13"/>
  <c r="M227" i="13"/>
  <c r="K227" i="13"/>
  <c r="J227" i="13"/>
  <c r="H227" i="13"/>
  <c r="G227" i="13"/>
  <c r="E227" i="13"/>
  <c r="D227" i="13"/>
  <c r="O226" i="13"/>
  <c r="L226" i="13"/>
  <c r="I226" i="13"/>
  <c r="F226" i="13"/>
  <c r="O225" i="13"/>
  <c r="L225" i="13"/>
  <c r="I225" i="13"/>
  <c r="F225" i="13"/>
  <c r="O224" i="13"/>
  <c r="L224" i="13"/>
  <c r="I224" i="13"/>
  <c r="F224" i="13"/>
  <c r="O223" i="13"/>
  <c r="L223" i="13"/>
  <c r="I223" i="13"/>
  <c r="F223" i="13"/>
  <c r="O222" i="13"/>
  <c r="L222" i="13"/>
  <c r="I222" i="13"/>
  <c r="F222" i="13"/>
  <c r="O221" i="13"/>
  <c r="L221" i="13"/>
  <c r="I221" i="13"/>
  <c r="F221" i="13"/>
  <c r="O220" i="13"/>
  <c r="L220" i="13"/>
  <c r="I220" i="13"/>
  <c r="F220" i="13"/>
  <c r="N219" i="13"/>
  <c r="M219" i="13"/>
  <c r="K219" i="13"/>
  <c r="J219" i="13"/>
  <c r="H219" i="13"/>
  <c r="G219" i="13"/>
  <c r="E219" i="13"/>
  <c r="D219" i="13"/>
  <c r="O218" i="13"/>
  <c r="L218" i="13"/>
  <c r="I218" i="13"/>
  <c r="F218" i="13"/>
  <c r="O217" i="13"/>
  <c r="L217" i="13"/>
  <c r="I217" i="13"/>
  <c r="F217" i="13"/>
  <c r="N216" i="13"/>
  <c r="M216" i="13"/>
  <c r="K216" i="13"/>
  <c r="J216" i="13"/>
  <c r="H216" i="13"/>
  <c r="G216" i="13"/>
  <c r="E216" i="13"/>
  <c r="D216" i="13"/>
  <c r="O215" i="13"/>
  <c r="O214" i="13" s="1"/>
  <c r="L215" i="13"/>
  <c r="L214" i="13" s="1"/>
  <c r="I215" i="13"/>
  <c r="I214" i="13" s="1"/>
  <c r="F215" i="13"/>
  <c r="N214" i="13"/>
  <c r="M214" i="13"/>
  <c r="K214" i="13"/>
  <c r="J214" i="13"/>
  <c r="H214" i="13"/>
  <c r="G214" i="13"/>
  <c r="E214" i="13"/>
  <c r="D214" i="13"/>
  <c r="O213" i="13"/>
  <c r="L213" i="13"/>
  <c r="I213" i="13"/>
  <c r="F213" i="13"/>
  <c r="O210" i="13"/>
  <c r="L210" i="13"/>
  <c r="I210" i="13"/>
  <c r="F210" i="13"/>
  <c r="O209" i="13"/>
  <c r="O208" i="13" s="1"/>
  <c r="L209" i="13"/>
  <c r="L208" i="13" s="1"/>
  <c r="I209" i="13"/>
  <c r="I208" i="13" s="1"/>
  <c r="F209" i="13"/>
  <c r="F208" i="13" s="1"/>
  <c r="N208" i="13"/>
  <c r="M208" i="13"/>
  <c r="K208" i="13"/>
  <c r="J208" i="13"/>
  <c r="H208" i="13"/>
  <c r="G208" i="13"/>
  <c r="E208" i="13"/>
  <c r="D208" i="13"/>
  <c r="O207" i="13"/>
  <c r="L207" i="13"/>
  <c r="I207" i="13"/>
  <c r="F207" i="13"/>
  <c r="O206" i="13"/>
  <c r="L206" i="13"/>
  <c r="I206" i="13"/>
  <c r="F206" i="13"/>
  <c r="O205" i="13"/>
  <c r="L205" i="13"/>
  <c r="I205" i="13"/>
  <c r="F205" i="13"/>
  <c r="O204" i="13"/>
  <c r="L204" i="13"/>
  <c r="I204" i="13"/>
  <c r="F204" i="13"/>
  <c r="O203" i="13"/>
  <c r="L203" i="13"/>
  <c r="I203" i="13"/>
  <c r="F203" i="13"/>
  <c r="O202" i="13"/>
  <c r="L202" i="13"/>
  <c r="I202" i="13"/>
  <c r="F202" i="13"/>
  <c r="O201" i="13"/>
  <c r="L201" i="13"/>
  <c r="I201" i="13"/>
  <c r="F201" i="13"/>
  <c r="O200" i="13"/>
  <c r="L200" i="13"/>
  <c r="I200" i="13"/>
  <c r="F200" i="13"/>
  <c r="N199" i="13"/>
  <c r="M199" i="13"/>
  <c r="K199" i="13"/>
  <c r="J199" i="13"/>
  <c r="H199" i="13"/>
  <c r="G199" i="13"/>
  <c r="E199" i="13"/>
  <c r="D199" i="13"/>
  <c r="O198" i="13"/>
  <c r="L198" i="13"/>
  <c r="I198" i="13"/>
  <c r="F198" i="13"/>
  <c r="O197" i="13"/>
  <c r="L197" i="13"/>
  <c r="I197" i="13"/>
  <c r="F197" i="13"/>
  <c r="O196" i="13"/>
  <c r="L196" i="13"/>
  <c r="I196" i="13"/>
  <c r="F196" i="13"/>
  <c r="O195" i="13"/>
  <c r="L195" i="13"/>
  <c r="I195" i="13"/>
  <c r="F195" i="13"/>
  <c r="O194" i="13"/>
  <c r="L194" i="13"/>
  <c r="I194" i="13"/>
  <c r="F194" i="13"/>
  <c r="O193" i="13"/>
  <c r="L193" i="13"/>
  <c r="I193" i="13"/>
  <c r="F193" i="13"/>
  <c r="O192" i="13"/>
  <c r="L192" i="13"/>
  <c r="I192" i="13"/>
  <c r="F192" i="13"/>
  <c r="O191" i="13"/>
  <c r="L191" i="13"/>
  <c r="I191" i="13"/>
  <c r="F191" i="13"/>
  <c r="O190" i="13"/>
  <c r="L190" i="13"/>
  <c r="I190" i="13"/>
  <c r="F190" i="13"/>
  <c r="O189" i="13"/>
  <c r="L189" i="13"/>
  <c r="I189" i="13"/>
  <c r="F189" i="13"/>
  <c r="N188" i="13"/>
  <c r="M188" i="13"/>
  <c r="K188" i="13"/>
  <c r="J188" i="13"/>
  <c r="H188" i="13"/>
  <c r="G188" i="13"/>
  <c r="E188" i="13"/>
  <c r="D188" i="13"/>
  <c r="O186" i="13"/>
  <c r="L186" i="13"/>
  <c r="I186" i="13"/>
  <c r="F186" i="13"/>
  <c r="O185" i="13"/>
  <c r="L185" i="13"/>
  <c r="I185" i="13"/>
  <c r="F185" i="13"/>
  <c r="O184" i="13"/>
  <c r="L184" i="13"/>
  <c r="I184" i="13"/>
  <c r="F184" i="13"/>
  <c r="N183" i="13"/>
  <c r="M183" i="13"/>
  <c r="K183" i="13"/>
  <c r="J183" i="13"/>
  <c r="H183" i="13"/>
  <c r="G183" i="13"/>
  <c r="E183" i="13"/>
  <c r="D183" i="13"/>
  <c r="O180" i="13"/>
  <c r="O179" i="13" s="1"/>
  <c r="O178" i="13" s="1"/>
  <c r="L180" i="13"/>
  <c r="L179" i="13" s="1"/>
  <c r="L178" i="13" s="1"/>
  <c r="I180" i="13"/>
  <c r="I179" i="13" s="1"/>
  <c r="I178" i="13" s="1"/>
  <c r="F180" i="13"/>
  <c r="N179" i="13"/>
  <c r="N178" i="13" s="1"/>
  <c r="M179" i="13"/>
  <c r="M178" i="13" s="1"/>
  <c r="K179" i="13"/>
  <c r="K178" i="13" s="1"/>
  <c r="J179" i="13"/>
  <c r="J178" i="13" s="1"/>
  <c r="H179" i="13"/>
  <c r="H178" i="13" s="1"/>
  <c r="G179" i="13"/>
  <c r="G178" i="13" s="1"/>
  <c r="E179" i="13"/>
  <c r="E178" i="13" s="1"/>
  <c r="D179" i="13"/>
  <c r="D178" i="13" s="1"/>
  <c r="O177" i="13"/>
  <c r="L177" i="13"/>
  <c r="I177" i="13"/>
  <c r="F177" i="13"/>
  <c r="O176" i="13"/>
  <c r="L176" i="13"/>
  <c r="I176" i="13"/>
  <c r="F176" i="13"/>
  <c r="N175" i="13"/>
  <c r="M175" i="13"/>
  <c r="K175" i="13"/>
  <c r="J175" i="13"/>
  <c r="H175" i="13"/>
  <c r="G175" i="13"/>
  <c r="E175" i="13"/>
  <c r="D175" i="13"/>
  <c r="O173" i="13"/>
  <c r="L173" i="13"/>
  <c r="I173" i="13"/>
  <c r="F173" i="13"/>
  <c r="O172" i="13"/>
  <c r="L172" i="13"/>
  <c r="I172" i="13"/>
  <c r="F172" i="13"/>
  <c r="N171" i="13"/>
  <c r="M171" i="13"/>
  <c r="K171" i="13"/>
  <c r="J171" i="13"/>
  <c r="H171" i="13"/>
  <c r="G171" i="13"/>
  <c r="E171" i="13"/>
  <c r="D171" i="13"/>
  <c r="O170" i="13"/>
  <c r="L170" i="13"/>
  <c r="I170" i="13"/>
  <c r="F170" i="13"/>
  <c r="O169" i="13"/>
  <c r="L169" i="13"/>
  <c r="I169" i="13"/>
  <c r="F169" i="13"/>
  <c r="O168" i="13"/>
  <c r="L168" i="13"/>
  <c r="I168" i="13"/>
  <c r="F168" i="13"/>
  <c r="O167" i="13"/>
  <c r="L167" i="13"/>
  <c r="I167" i="13"/>
  <c r="F167" i="13"/>
  <c r="N166" i="13"/>
  <c r="M166" i="13"/>
  <c r="K166" i="13"/>
  <c r="J166" i="13"/>
  <c r="H166" i="13"/>
  <c r="G166" i="13"/>
  <c r="E166" i="13"/>
  <c r="D166" i="13"/>
  <c r="O165" i="13"/>
  <c r="L165" i="13"/>
  <c r="I165" i="13"/>
  <c r="F165" i="13"/>
  <c r="O164" i="13"/>
  <c r="L164" i="13"/>
  <c r="I164" i="13"/>
  <c r="F164" i="13"/>
  <c r="O163" i="13"/>
  <c r="L163" i="13"/>
  <c r="I163" i="13"/>
  <c r="F163" i="13"/>
  <c r="N162" i="13"/>
  <c r="M162" i="13"/>
  <c r="K162" i="13"/>
  <c r="J162" i="13"/>
  <c r="J161" i="13" s="1"/>
  <c r="H162" i="13"/>
  <c r="H161" i="13" s="1"/>
  <c r="G162" i="13"/>
  <c r="E162" i="13"/>
  <c r="E161" i="13" s="1"/>
  <c r="D162" i="13"/>
  <c r="D161" i="13" s="1"/>
  <c r="O159" i="13"/>
  <c r="L159" i="13"/>
  <c r="I159" i="13"/>
  <c r="F159" i="13"/>
  <c r="O158" i="13"/>
  <c r="L158" i="13"/>
  <c r="I158" i="13"/>
  <c r="F158" i="13"/>
  <c r="O157" i="13"/>
  <c r="L157" i="13"/>
  <c r="I157" i="13"/>
  <c r="F157" i="13"/>
  <c r="O156" i="13"/>
  <c r="L156" i="13"/>
  <c r="I156" i="13"/>
  <c r="F156" i="13"/>
  <c r="O155" i="13"/>
  <c r="L155" i="13"/>
  <c r="I155" i="13"/>
  <c r="F155" i="13"/>
  <c r="O154" i="13"/>
  <c r="L154" i="13"/>
  <c r="I154" i="13"/>
  <c r="I153" i="13" s="1"/>
  <c r="F154" i="13"/>
  <c r="N153" i="13"/>
  <c r="M153" i="13"/>
  <c r="M152" i="13" s="1"/>
  <c r="K153" i="13"/>
  <c r="K152" i="13" s="1"/>
  <c r="J153" i="13"/>
  <c r="J152" i="13" s="1"/>
  <c r="H153" i="13"/>
  <c r="H152" i="13" s="1"/>
  <c r="G153" i="13"/>
  <c r="G152" i="13" s="1"/>
  <c r="E153" i="13"/>
  <c r="E152" i="13" s="1"/>
  <c r="D153" i="13"/>
  <c r="D152" i="13" s="1"/>
  <c r="N152" i="13"/>
  <c r="O151" i="13"/>
  <c r="L151" i="13"/>
  <c r="I151" i="13"/>
  <c r="F151" i="13"/>
  <c r="O150" i="13"/>
  <c r="L150" i="13"/>
  <c r="I150" i="13"/>
  <c r="F150" i="13"/>
  <c r="O149" i="13"/>
  <c r="L149" i="13"/>
  <c r="I149" i="13"/>
  <c r="F149" i="13"/>
  <c r="O148" i="13"/>
  <c r="L148" i="13"/>
  <c r="I148" i="13"/>
  <c r="F148" i="13"/>
  <c r="N147" i="13"/>
  <c r="M147" i="13"/>
  <c r="K147" i="13"/>
  <c r="J147" i="13"/>
  <c r="H147" i="13"/>
  <c r="G147" i="13"/>
  <c r="E147" i="13"/>
  <c r="D147" i="13"/>
  <c r="O146" i="13"/>
  <c r="L146" i="13"/>
  <c r="I146" i="13"/>
  <c r="F146" i="13"/>
  <c r="O145" i="13"/>
  <c r="L145" i="13"/>
  <c r="I145" i="13"/>
  <c r="F145" i="13"/>
  <c r="O144" i="13"/>
  <c r="L144" i="13"/>
  <c r="I144" i="13"/>
  <c r="F144" i="13"/>
  <c r="O143" i="13"/>
  <c r="L143" i="13"/>
  <c r="I143" i="13"/>
  <c r="F143" i="13"/>
  <c r="O142" i="13"/>
  <c r="L142" i="13"/>
  <c r="I142" i="13"/>
  <c r="F142" i="13"/>
  <c r="O141" i="13"/>
  <c r="L141" i="13"/>
  <c r="I141" i="13"/>
  <c r="F141" i="13"/>
  <c r="O140" i="13"/>
  <c r="L140" i="13"/>
  <c r="I140" i="13"/>
  <c r="F140" i="13"/>
  <c r="O139" i="13"/>
  <c r="L139" i="13"/>
  <c r="I139" i="13"/>
  <c r="F139" i="13"/>
  <c r="N138" i="13"/>
  <c r="M138" i="13"/>
  <c r="K138" i="13"/>
  <c r="J138" i="13"/>
  <c r="H138" i="13"/>
  <c r="G138" i="13"/>
  <c r="E138" i="13"/>
  <c r="D138" i="13"/>
  <c r="O137" i="13"/>
  <c r="L137" i="13"/>
  <c r="I137" i="13"/>
  <c r="F137" i="13"/>
  <c r="O136" i="13"/>
  <c r="L136" i="13"/>
  <c r="I136" i="13"/>
  <c r="F136" i="13"/>
  <c r="O135" i="13"/>
  <c r="L135" i="13"/>
  <c r="I135" i="13"/>
  <c r="F135" i="13"/>
  <c r="N134" i="13"/>
  <c r="M134" i="13"/>
  <c r="K134" i="13"/>
  <c r="J134" i="13"/>
  <c r="H134" i="13"/>
  <c r="G134" i="13"/>
  <c r="E134" i="13"/>
  <c r="D134" i="13"/>
  <c r="O133" i="13"/>
  <c r="L133" i="13"/>
  <c r="I133" i="13"/>
  <c r="F133" i="13"/>
  <c r="O132" i="13"/>
  <c r="L132" i="13"/>
  <c r="I132" i="13"/>
  <c r="F132" i="13"/>
  <c r="N131" i="13"/>
  <c r="M131" i="13"/>
  <c r="K131" i="13"/>
  <c r="J131" i="13"/>
  <c r="H131" i="13"/>
  <c r="G131" i="13"/>
  <c r="E131" i="13"/>
  <c r="D131" i="13"/>
  <c r="O130" i="13"/>
  <c r="L130" i="13"/>
  <c r="I130" i="13"/>
  <c r="F130" i="13"/>
  <c r="O129" i="13"/>
  <c r="L129" i="13"/>
  <c r="I129" i="13"/>
  <c r="F129" i="13"/>
  <c r="O128" i="13"/>
  <c r="L128" i="13"/>
  <c r="I128" i="13"/>
  <c r="F128" i="13"/>
  <c r="O127" i="13"/>
  <c r="L127" i="13"/>
  <c r="I127" i="13"/>
  <c r="F127" i="13"/>
  <c r="N126" i="13"/>
  <c r="M126" i="13"/>
  <c r="K126" i="13"/>
  <c r="J126" i="13"/>
  <c r="H126" i="13"/>
  <c r="G126" i="13"/>
  <c r="E126" i="13"/>
  <c r="D126" i="13"/>
  <c r="O125" i="13"/>
  <c r="L125" i="13"/>
  <c r="I125" i="13"/>
  <c r="F125" i="13"/>
  <c r="O124" i="13"/>
  <c r="L124" i="13"/>
  <c r="I124" i="13"/>
  <c r="F124" i="13"/>
  <c r="O123" i="13"/>
  <c r="L123" i="13"/>
  <c r="I123" i="13"/>
  <c r="F123" i="13"/>
  <c r="O122" i="13"/>
  <c r="L122" i="13"/>
  <c r="I122" i="13"/>
  <c r="F122" i="13"/>
  <c r="N121" i="13"/>
  <c r="M121" i="13"/>
  <c r="K121" i="13"/>
  <c r="J121" i="13"/>
  <c r="H121" i="13"/>
  <c r="G121" i="13"/>
  <c r="E121" i="13"/>
  <c r="D121" i="13"/>
  <c r="O119" i="13"/>
  <c r="L119" i="13"/>
  <c r="I119" i="13"/>
  <c r="F119" i="13"/>
  <c r="O118" i="13"/>
  <c r="L118" i="13"/>
  <c r="I118" i="13"/>
  <c r="F118" i="13"/>
  <c r="O117" i="13"/>
  <c r="L117" i="13"/>
  <c r="I117" i="13"/>
  <c r="F117" i="13"/>
  <c r="O116" i="13"/>
  <c r="L116" i="13"/>
  <c r="I116" i="13"/>
  <c r="F116" i="13"/>
  <c r="O115" i="13"/>
  <c r="L115" i="13"/>
  <c r="I115" i="13"/>
  <c r="F115" i="13"/>
  <c r="N114" i="13"/>
  <c r="M114" i="13"/>
  <c r="K114" i="13"/>
  <c r="J114" i="13"/>
  <c r="H114" i="13"/>
  <c r="G114" i="13"/>
  <c r="E114" i="13"/>
  <c r="D114" i="13"/>
  <c r="O113" i="13"/>
  <c r="L113" i="13"/>
  <c r="I113" i="13"/>
  <c r="F113" i="13"/>
  <c r="O112" i="13"/>
  <c r="L112" i="13"/>
  <c r="I112" i="13"/>
  <c r="F112" i="13"/>
  <c r="O111" i="13"/>
  <c r="L111" i="13"/>
  <c r="I111" i="13"/>
  <c r="F111" i="13"/>
  <c r="O110" i="13"/>
  <c r="L110" i="13"/>
  <c r="I110" i="13"/>
  <c r="F110" i="13"/>
  <c r="O109" i="13"/>
  <c r="L109" i="13"/>
  <c r="I109" i="13"/>
  <c r="F109" i="13"/>
  <c r="N108" i="13"/>
  <c r="M108" i="13"/>
  <c r="K108" i="13"/>
  <c r="J108" i="13"/>
  <c r="H108" i="13"/>
  <c r="G108" i="13"/>
  <c r="E108" i="13"/>
  <c r="D108" i="13"/>
  <c r="O107" i="13"/>
  <c r="L107" i="13"/>
  <c r="I107" i="13"/>
  <c r="F107" i="13"/>
  <c r="O106" i="13"/>
  <c r="L106" i="13"/>
  <c r="I106" i="13"/>
  <c r="F106" i="13"/>
  <c r="O105" i="13"/>
  <c r="L105" i="13"/>
  <c r="I105" i="13"/>
  <c r="F105" i="13"/>
  <c r="O104" i="13"/>
  <c r="L104" i="13"/>
  <c r="I104" i="13"/>
  <c r="F104" i="13"/>
  <c r="O103" i="13"/>
  <c r="L103" i="13"/>
  <c r="I103" i="13"/>
  <c r="F103" i="13"/>
  <c r="O102" i="13"/>
  <c r="L102" i="13"/>
  <c r="I102" i="13"/>
  <c r="F102" i="13"/>
  <c r="O101" i="13"/>
  <c r="L101" i="13"/>
  <c r="I101" i="13"/>
  <c r="F101" i="13"/>
  <c r="O100" i="13"/>
  <c r="L100" i="13"/>
  <c r="I100" i="13"/>
  <c r="F100" i="13"/>
  <c r="N99" i="13"/>
  <c r="M99" i="13"/>
  <c r="K99" i="13"/>
  <c r="J99" i="13"/>
  <c r="H99" i="13"/>
  <c r="G99" i="13"/>
  <c r="E99" i="13"/>
  <c r="D99" i="13"/>
  <c r="O98" i="13"/>
  <c r="L98" i="13"/>
  <c r="I98" i="13"/>
  <c r="F98" i="13"/>
  <c r="O97" i="13"/>
  <c r="L97" i="13"/>
  <c r="I97" i="13"/>
  <c r="F97" i="13"/>
  <c r="O96" i="13"/>
  <c r="L96" i="13"/>
  <c r="I96" i="13"/>
  <c r="F96" i="13"/>
  <c r="O95" i="13"/>
  <c r="L95" i="13"/>
  <c r="I95" i="13"/>
  <c r="F95" i="13"/>
  <c r="O94" i="13"/>
  <c r="L94" i="13"/>
  <c r="I94" i="13"/>
  <c r="F94" i="13"/>
  <c r="O93" i="13"/>
  <c r="L93" i="13"/>
  <c r="I93" i="13"/>
  <c r="F93" i="13"/>
  <c r="O92" i="13"/>
  <c r="L92" i="13"/>
  <c r="I92" i="13"/>
  <c r="F92" i="13"/>
  <c r="N91" i="13"/>
  <c r="M91" i="13"/>
  <c r="K91" i="13"/>
  <c r="J91" i="13"/>
  <c r="H91" i="13"/>
  <c r="G91" i="13"/>
  <c r="E91" i="13"/>
  <c r="D91" i="13"/>
  <c r="O90" i="13"/>
  <c r="L90" i="13"/>
  <c r="I90" i="13"/>
  <c r="F90" i="13"/>
  <c r="O89" i="13"/>
  <c r="L89" i="13"/>
  <c r="I89" i="13"/>
  <c r="F89" i="13"/>
  <c r="O88" i="13"/>
  <c r="L88" i="13"/>
  <c r="I88" i="13"/>
  <c r="F88" i="13"/>
  <c r="O87" i="13"/>
  <c r="L87" i="13"/>
  <c r="I87" i="13"/>
  <c r="F87" i="13"/>
  <c r="O86" i="13"/>
  <c r="L86" i="13"/>
  <c r="I86" i="13"/>
  <c r="F86" i="13"/>
  <c r="N85" i="13"/>
  <c r="M85" i="13"/>
  <c r="K85" i="13"/>
  <c r="J85" i="13"/>
  <c r="H85" i="13"/>
  <c r="G85" i="13"/>
  <c r="E85" i="13"/>
  <c r="D85" i="13"/>
  <c r="O84" i="13"/>
  <c r="L84" i="13"/>
  <c r="I84" i="13"/>
  <c r="F84" i="13"/>
  <c r="O82" i="13"/>
  <c r="L82" i="13"/>
  <c r="I82" i="13"/>
  <c r="F82" i="13"/>
  <c r="O81" i="13"/>
  <c r="L81" i="13"/>
  <c r="I81" i="13"/>
  <c r="F81" i="13"/>
  <c r="N80" i="13"/>
  <c r="M80" i="13"/>
  <c r="K80" i="13"/>
  <c r="J80" i="13"/>
  <c r="H80" i="13"/>
  <c r="G80" i="13"/>
  <c r="E80" i="13"/>
  <c r="D80" i="13"/>
  <c r="O79" i="13"/>
  <c r="L79" i="13"/>
  <c r="I79" i="13"/>
  <c r="F79" i="13"/>
  <c r="O78" i="13"/>
  <c r="L78" i="13"/>
  <c r="I78" i="13"/>
  <c r="I77" i="13" s="1"/>
  <c r="F78" i="13"/>
  <c r="N77" i="13"/>
  <c r="M77" i="13"/>
  <c r="M76" i="13" s="1"/>
  <c r="K77" i="13"/>
  <c r="J77" i="13"/>
  <c r="H77" i="13"/>
  <c r="G77" i="13"/>
  <c r="E77" i="13"/>
  <c r="D77" i="13"/>
  <c r="O74" i="13"/>
  <c r="L74" i="13"/>
  <c r="I74" i="13"/>
  <c r="F74" i="13"/>
  <c r="O73" i="13"/>
  <c r="L73" i="13"/>
  <c r="I73" i="13"/>
  <c r="F73" i="13"/>
  <c r="O72" i="13"/>
  <c r="L72" i="13"/>
  <c r="I72" i="13"/>
  <c r="F72" i="13"/>
  <c r="O71" i="13"/>
  <c r="L71" i="13"/>
  <c r="I71" i="13"/>
  <c r="F71" i="13"/>
  <c r="O70" i="13"/>
  <c r="L70" i="13"/>
  <c r="I70" i="13"/>
  <c r="F70" i="13"/>
  <c r="N69" i="13"/>
  <c r="N67" i="13" s="1"/>
  <c r="M69" i="13"/>
  <c r="M67" i="13" s="1"/>
  <c r="K69" i="13"/>
  <c r="K67" i="13" s="1"/>
  <c r="J69" i="13"/>
  <c r="J67" i="13" s="1"/>
  <c r="H69" i="13"/>
  <c r="H67" i="13" s="1"/>
  <c r="G69" i="13"/>
  <c r="G67" i="13" s="1"/>
  <c r="E69" i="13"/>
  <c r="E67" i="13" s="1"/>
  <c r="D69" i="13"/>
  <c r="D67" i="13" s="1"/>
  <c r="O68" i="13"/>
  <c r="L68" i="13"/>
  <c r="I68" i="13"/>
  <c r="F68" i="13"/>
  <c r="O66" i="13"/>
  <c r="L66" i="13"/>
  <c r="I66" i="13"/>
  <c r="F66" i="13"/>
  <c r="O65" i="13"/>
  <c r="L65" i="13"/>
  <c r="I65" i="13"/>
  <c r="F65" i="13"/>
  <c r="O64" i="13"/>
  <c r="L64" i="13"/>
  <c r="I64" i="13"/>
  <c r="F64" i="13"/>
  <c r="O63" i="13"/>
  <c r="L63" i="13"/>
  <c r="I63" i="13"/>
  <c r="F63" i="13"/>
  <c r="O62" i="13"/>
  <c r="L62" i="13"/>
  <c r="I62" i="13"/>
  <c r="F62" i="13"/>
  <c r="O61" i="13"/>
  <c r="L61" i="13"/>
  <c r="I61" i="13"/>
  <c r="F61" i="13"/>
  <c r="O60" i="13"/>
  <c r="L60" i="13"/>
  <c r="I60" i="13"/>
  <c r="F60" i="13"/>
  <c r="O59" i="13"/>
  <c r="L59" i="13"/>
  <c r="I59" i="13"/>
  <c r="F59" i="13"/>
  <c r="N58" i="13"/>
  <c r="M58" i="13"/>
  <c r="K58" i="13"/>
  <c r="J58" i="13"/>
  <c r="H58" i="13"/>
  <c r="G58" i="13"/>
  <c r="E58" i="13"/>
  <c r="D58" i="13"/>
  <c r="O57" i="13"/>
  <c r="L57" i="13"/>
  <c r="I57" i="13"/>
  <c r="F57" i="13"/>
  <c r="O56" i="13"/>
  <c r="L56" i="13"/>
  <c r="I56" i="13"/>
  <c r="F56" i="13"/>
  <c r="F55" i="13" s="1"/>
  <c r="N55" i="13"/>
  <c r="M55" i="13"/>
  <c r="K55" i="13"/>
  <c r="J55" i="13"/>
  <c r="H55" i="13"/>
  <c r="G55" i="13"/>
  <c r="E55" i="13"/>
  <c r="D55" i="13"/>
  <c r="O47" i="13"/>
  <c r="C47" i="13" s="1"/>
  <c r="O46" i="13"/>
  <c r="N45" i="13"/>
  <c r="M45" i="13"/>
  <c r="L44" i="13"/>
  <c r="L43" i="13" s="1"/>
  <c r="I44" i="13"/>
  <c r="I43" i="13" s="1"/>
  <c r="F44" i="13"/>
  <c r="F43" i="13" s="1"/>
  <c r="K43" i="13"/>
  <c r="J43" i="13"/>
  <c r="H43" i="13"/>
  <c r="G43" i="13"/>
  <c r="E43" i="13"/>
  <c r="D43" i="13"/>
  <c r="F42" i="13"/>
  <c r="E41" i="13"/>
  <c r="D41" i="13"/>
  <c r="L40" i="13"/>
  <c r="C40" i="13" s="1"/>
  <c r="L39" i="13"/>
  <c r="C39" i="13" s="1"/>
  <c r="L38" i="13"/>
  <c r="C38" i="13" s="1"/>
  <c r="L37" i="13"/>
  <c r="C37" i="13" s="1"/>
  <c r="K36" i="13"/>
  <c r="J36" i="13"/>
  <c r="L35" i="13"/>
  <c r="C35" i="13" s="1"/>
  <c r="L34" i="13"/>
  <c r="K33" i="13"/>
  <c r="J33" i="13"/>
  <c r="L32" i="13"/>
  <c r="L31" i="13" s="1"/>
  <c r="C31" i="13" s="1"/>
  <c r="K31" i="13"/>
  <c r="J31" i="13"/>
  <c r="L30" i="13"/>
  <c r="C30" i="13" s="1"/>
  <c r="L29" i="13"/>
  <c r="C29" i="13" s="1"/>
  <c r="L28" i="13"/>
  <c r="C28" i="13" s="1"/>
  <c r="K27" i="13"/>
  <c r="J27" i="13"/>
  <c r="I25" i="13"/>
  <c r="F25" i="13"/>
  <c r="C25" i="13" s="1"/>
  <c r="I24" i="13"/>
  <c r="F24" i="13"/>
  <c r="O23" i="13"/>
  <c r="L23" i="13"/>
  <c r="I23" i="13"/>
  <c r="F23" i="13"/>
  <c r="O22" i="13"/>
  <c r="L22" i="13"/>
  <c r="I22" i="13"/>
  <c r="F22" i="13"/>
  <c r="N21" i="13"/>
  <c r="M21" i="13"/>
  <c r="K21" i="13"/>
  <c r="J21" i="13"/>
  <c r="J275" i="13" s="1"/>
  <c r="J274" i="13" s="1"/>
  <c r="H21" i="13"/>
  <c r="H275" i="13" s="1"/>
  <c r="H274" i="13" s="1"/>
  <c r="G21" i="13"/>
  <c r="G275" i="13" s="1"/>
  <c r="E21" i="13"/>
  <c r="E275" i="13" s="1"/>
  <c r="E274" i="13" s="1"/>
  <c r="D21" i="13"/>
  <c r="C144" i="13" l="1"/>
  <c r="C70" i="13"/>
  <c r="L21" i="13"/>
  <c r="C72" i="13"/>
  <c r="C96" i="13"/>
  <c r="C238" i="13"/>
  <c r="C246" i="13"/>
  <c r="C278" i="13"/>
  <c r="C279" i="13"/>
  <c r="C280" i="13"/>
  <c r="C281" i="13"/>
  <c r="C283" i="13"/>
  <c r="C284" i="13"/>
  <c r="C116" i="13"/>
  <c r="C215" i="13"/>
  <c r="D54" i="13"/>
  <c r="O21" i="13"/>
  <c r="C255" i="13"/>
  <c r="K252" i="13"/>
  <c r="F175" i="13"/>
  <c r="I171" i="13"/>
  <c r="H174" i="13"/>
  <c r="O69" i="13"/>
  <c r="O67" i="13" s="1"/>
  <c r="J252" i="13"/>
  <c r="J26" i="13"/>
  <c r="J20" i="13" s="1"/>
  <c r="C32" i="13"/>
  <c r="C140" i="13"/>
  <c r="O171" i="13"/>
  <c r="C186" i="13"/>
  <c r="M187" i="13"/>
  <c r="C191" i="13"/>
  <c r="J212" i="13"/>
  <c r="C229" i="13"/>
  <c r="F276" i="13"/>
  <c r="C282" i="13"/>
  <c r="C115" i="13"/>
  <c r="F214" i="13"/>
  <c r="N54" i="13"/>
  <c r="M275" i="13"/>
  <c r="M274" i="13" s="1"/>
  <c r="N275" i="13"/>
  <c r="N274" i="13" s="1"/>
  <c r="H54" i="13"/>
  <c r="H53" i="13" s="1"/>
  <c r="L131" i="13"/>
  <c r="C159" i="13"/>
  <c r="C173" i="13"/>
  <c r="O216" i="13"/>
  <c r="O269" i="13"/>
  <c r="I276" i="13"/>
  <c r="C23" i="13"/>
  <c r="C117" i="13"/>
  <c r="C122" i="13"/>
  <c r="I131" i="13"/>
  <c r="C258" i="13"/>
  <c r="C277" i="13"/>
  <c r="C74" i="13"/>
  <c r="H160" i="13"/>
  <c r="C228" i="13"/>
  <c r="O241" i="13"/>
  <c r="E76" i="13"/>
  <c r="J160" i="13"/>
  <c r="K174" i="13"/>
  <c r="C243" i="13"/>
  <c r="E252" i="13"/>
  <c r="M212" i="13"/>
  <c r="M211" i="13" s="1"/>
  <c r="C195" i="13"/>
  <c r="F134" i="13"/>
  <c r="I99" i="13"/>
  <c r="F91" i="13"/>
  <c r="O126" i="13"/>
  <c r="C148" i="13"/>
  <c r="C176" i="13"/>
  <c r="C189" i="13"/>
  <c r="C237" i="13"/>
  <c r="O257" i="13"/>
  <c r="O253" i="13" s="1"/>
  <c r="O252" i="13" s="1"/>
  <c r="E20" i="13"/>
  <c r="G54" i="13"/>
  <c r="G53" i="13" s="1"/>
  <c r="C84" i="13"/>
  <c r="N83" i="13"/>
  <c r="C119" i="13"/>
  <c r="C142" i="13"/>
  <c r="L147" i="13"/>
  <c r="M252" i="13"/>
  <c r="C264" i="13"/>
  <c r="J76" i="13"/>
  <c r="C86" i="13"/>
  <c r="C210" i="13"/>
  <c r="N252" i="13"/>
  <c r="K26" i="13"/>
  <c r="K20" i="13" s="1"/>
  <c r="I80" i="13"/>
  <c r="C88" i="13"/>
  <c r="C112" i="13"/>
  <c r="I138" i="13"/>
  <c r="C150" i="13"/>
  <c r="I152" i="13"/>
  <c r="F183" i="13"/>
  <c r="C193" i="13"/>
  <c r="C196" i="13"/>
  <c r="C205" i="13"/>
  <c r="C209" i="13"/>
  <c r="L227" i="13"/>
  <c r="F245" i="13"/>
  <c r="F85" i="13"/>
  <c r="I134" i="13"/>
  <c r="C146" i="13"/>
  <c r="C154" i="13"/>
  <c r="O166" i="13"/>
  <c r="I199" i="13"/>
  <c r="C208" i="13"/>
  <c r="L241" i="13"/>
  <c r="C24" i="13"/>
  <c r="C63" i="13"/>
  <c r="D83" i="13"/>
  <c r="C97" i="13"/>
  <c r="C113" i="13"/>
  <c r="C128" i="13"/>
  <c r="I188" i="13"/>
  <c r="I187" i="13" s="1"/>
  <c r="I182" i="13" s="1"/>
  <c r="C235" i="13"/>
  <c r="C56" i="13"/>
  <c r="F80" i="13"/>
  <c r="E83" i="13"/>
  <c r="N161" i="13"/>
  <c r="N160" i="13" s="1"/>
  <c r="I175" i="13"/>
  <c r="I174" i="13" s="1"/>
  <c r="C184" i="13"/>
  <c r="D187" i="13"/>
  <c r="D182" i="13" s="1"/>
  <c r="L219" i="13"/>
  <c r="C223" i="13"/>
  <c r="C98" i="13"/>
  <c r="C157" i="13"/>
  <c r="E160" i="13"/>
  <c r="L162" i="13"/>
  <c r="C167" i="13"/>
  <c r="F171" i="13"/>
  <c r="C197" i="13"/>
  <c r="E212" i="13"/>
  <c r="E211" i="13" s="1"/>
  <c r="O219" i="13"/>
  <c r="C57" i="13"/>
  <c r="I108" i="13"/>
  <c r="C155" i="13"/>
  <c r="I183" i="13"/>
  <c r="C203" i="13"/>
  <c r="H187" i="13"/>
  <c r="H182" i="13" s="1"/>
  <c r="F216" i="13"/>
  <c r="J240" i="13"/>
  <c r="L269" i="13"/>
  <c r="L275" i="13" s="1"/>
  <c r="D20" i="13"/>
  <c r="L77" i="13"/>
  <c r="G76" i="13"/>
  <c r="O77" i="13"/>
  <c r="K76" i="13"/>
  <c r="C105" i="13"/>
  <c r="C109" i="13"/>
  <c r="D160" i="13"/>
  <c r="C201" i="13"/>
  <c r="C230" i="13"/>
  <c r="I233" i="13"/>
  <c r="I232" i="13" s="1"/>
  <c r="C239" i="13"/>
  <c r="C261" i="13"/>
  <c r="K54" i="13"/>
  <c r="K53" i="13" s="1"/>
  <c r="L69" i="13"/>
  <c r="H76" i="13"/>
  <c r="C79" i="13"/>
  <c r="K83" i="13"/>
  <c r="C94" i="13"/>
  <c r="G120" i="13"/>
  <c r="O131" i="13"/>
  <c r="H212" i="13"/>
  <c r="O245" i="13"/>
  <c r="C82" i="13"/>
  <c r="H20" i="13"/>
  <c r="M54" i="13"/>
  <c r="M53" i="13" s="1"/>
  <c r="C62" i="13"/>
  <c r="M83" i="13"/>
  <c r="F131" i="13"/>
  <c r="C137" i="13"/>
  <c r="F162" i="13"/>
  <c r="G161" i="13"/>
  <c r="G160" i="13" s="1"/>
  <c r="L166" i="13"/>
  <c r="C204" i="13"/>
  <c r="C248" i="13"/>
  <c r="F257" i="13"/>
  <c r="F253" i="13" s="1"/>
  <c r="L199" i="13"/>
  <c r="F263" i="13"/>
  <c r="C263" i="13" s="1"/>
  <c r="F21" i="13"/>
  <c r="O85" i="13"/>
  <c r="C95" i="13"/>
  <c r="C104" i="13"/>
  <c r="H120" i="13"/>
  <c r="C125" i="13"/>
  <c r="C127" i="13"/>
  <c r="F147" i="13"/>
  <c r="K161" i="13"/>
  <c r="K160" i="13" s="1"/>
  <c r="I162" i="13"/>
  <c r="D174" i="13"/>
  <c r="J174" i="13"/>
  <c r="E187" i="13"/>
  <c r="E182" i="13" s="1"/>
  <c r="E181" i="13" s="1"/>
  <c r="C218" i="13"/>
  <c r="C222" i="13"/>
  <c r="C236" i="13"/>
  <c r="G20" i="13"/>
  <c r="C68" i="13"/>
  <c r="O80" i="13"/>
  <c r="O91" i="13"/>
  <c r="D120" i="13"/>
  <c r="J120" i="13"/>
  <c r="I147" i="13"/>
  <c r="E174" i="13"/>
  <c r="G212" i="13"/>
  <c r="G211" i="13" s="1"/>
  <c r="C244" i="13"/>
  <c r="L253" i="13"/>
  <c r="L252" i="13" s="1"/>
  <c r="J54" i="13"/>
  <c r="J53" i="13" s="1"/>
  <c r="C90" i="13"/>
  <c r="C102" i="13"/>
  <c r="C107" i="13"/>
  <c r="O108" i="13"/>
  <c r="C123" i="13"/>
  <c r="C130" i="13"/>
  <c r="K120" i="13"/>
  <c r="C135" i="13"/>
  <c r="C145" i="13"/>
  <c r="M161" i="13"/>
  <c r="M160" i="13" s="1"/>
  <c r="C172" i="13"/>
  <c r="C207" i="13"/>
  <c r="H211" i="13"/>
  <c r="C220" i="13"/>
  <c r="F227" i="13"/>
  <c r="C242" i="13"/>
  <c r="C262" i="13"/>
  <c r="C270" i="13"/>
  <c r="D53" i="13"/>
  <c r="C92" i="13"/>
  <c r="C111" i="13"/>
  <c r="C124" i="13"/>
  <c r="C143" i="13"/>
  <c r="C156" i="13"/>
  <c r="C169" i="13"/>
  <c r="M182" i="13"/>
  <c r="O183" i="13"/>
  <c r="C217" i="13"/>
  <c r="C231" i="13"/>
  <c r="N240" i="13"/>
  <c r="C260" i="13"/>
  <c r="L188" i="13"/>
  <c r="C225" i="13"/>
  <c r="O188" i="13"/>
  <c r="O199" i="13"/>
  <c r="I216" i="13"/>
  <c r="D240" i="13"/>
  <c r="I21" i="13"/>
  <c r="I275" i="13" s="1"/>
  <c r="I85" i="13"/>
  <c r="L91" i="13"/>
  <c r="C103" i="13"/>
  <c r="I114" i="13"/>
  <c r="L126" i="13"/>
  <c r="O134" i="13"/>
  <c r="C151" i="13"/>
  <c r="C165" i="13"/>
  <c r="I166" i="13"/>
  <c r="G174" i="13"/>
  <c r="N187" i="13"/>
  <c r="N182" i="13" s="1"/>
  <c r="C221" i="13"/>
  <c r="C226" i="13"/>
  <c r="I257" i="13"/>
  <c r="I253" i="13" s="1"/>
  <c r="I252" i="13" s="1"/>
  <c r="F269" i="13"/>
  <c r="N20" i="13"/>
  <c r="F114" i="13"/>
  <c r="C43" i="13"/>
  <c r="I55" i="13"/>
  <c r="C60" i="13"/>
  <c r="L58" i="13"/>
  <c r="C65" i="13"/>
  <c r="C73" i="13"/>
  <c r="N76" i="13"/>
  <c r="C89" i="13"/>
  <c r="G83" i="13"/>
  <c r="L108" i="13"/>
  <c r="L121" i="13"/>
  <c r="M120" i="13"/>
  <c r="C136" i="13"/>
  <c r="C149" i="13"/>
  <c r="M174" i="13"/>
  <c r="O175" i="13"/>
  <c r="O174" i="13" s="1"/>
  <c r="J187" i="13"/>
  <c r="J182" i="13" s="1"/>
  <c r="K212" i="13"/>
  <c r="O227" i="13"/>
  <c r="K240" i="13"/>
  <c r="L245" i="13"/>
  <c r="G252" i="13"/>
  <c r="C271" i="13"/>
  <c r="L55" i="13"/>
  <c r="L54" i="13" s="1"/>
  <c r="O58" i="13"/>
  <c r="C71" i="13"/>
  <c r="D76" i="13"/>
  <c r="C81" i="13"/>
  <c r="C101" i="13"/>
  <c r="C106" i="13"/>
  <c r="O114" i="13"/>
  <c r="C118" i="13"/>
  <c r="E120" i="13"/>
  <c r="N120" i="13"/>
  <c r="C129" i="13"/>
  <c r="C164" i="13"/>
  <c r="N174" i="13"/>
  <c r="L183" i="13"/>
  <c r="C198" i="13"/>
  <c r="K187" i="13"/>
  <c r="K182" i="13" s="1"/>
  <c r="G187" i="13"/>
  <c r="G182" i="13" s="1"/>
  <c r="C224" i="13"/>
  <c r="H252" i="13"/>
  <c r="N53" i="13"/>
  <c r="I227" i="13"/>
  <c r="L276" i="13"/>
  <c r="F153" i="13"/>
  <c r="C22" i="13"/>
  <c r="C46" i="13"/>
  <c r="O45" i="13"/>
  <c r="L67" i="13"/>
  <c r="F69" i="13"/>
  <c r="C87" i="13"/>
  <c r="I91" i="13"/>
  <c r="L114" i="13"/>
  <c r="C141" i="13"/>
  <c r="C170" i="13"/>
  <c r="C194" i="13"/>
  <c r="O233" i="13"/>
  <c r="O232" i="13" s="1"/>
  <c r="C251" i="13"/>
  <c r="O250" i="13"/>
  <c r="C250" i="13" s="1"/>
  <c r="C259" i="13"/>
  <c r="F108" i="13"/>
  <c r="F121" i="13"/>
  <c r="O147" i="13"/>
  <c r="F199" i="13"/>
  <c r="L85" i="13"/>
  <c r="L233" i="13"/>
  <c r="L232" i="13" s="1"/>
  <c r="G274" i="13"/>
  <c r="L27" i="13"/>
  <c r="O55" i="13"/>
  <c r="C61" i="13"/>
  <c r="C66" i="13"/>
  <c r="I69" i="13"/>
  <c r="I67" i="13" s="1"/>
  <c r="C100" i="13"/>
  <c r="F99" i="13"/>
  <c r="C110" i="13"/>
  <c r="C132" i="13"/>
  <c r="L134" i="13"/>
  <c r="C139" i="13"/>
  <c r="L153" i="13"/>
  <c r="L152" i="13" s="1"/>
  <c r="L171" i="13"/>
  <c r="L175" i="13"/>
  <c r="C192" i="13"/>
  <c r="C206" i="13"/>
  <c r="I219" i="13"/>
  <c r="C249" i="13"/>
  <c r="C34" i="13"/>
  <c r="L33" i="13"/>
  <c r="C33" i="13" s="1"/>
  <c r="I76" i="13"/>
  <c r="C234" i="13"/>
  <c r="F233" i="13"/>
  <c r="D275" i="13"/>
  <c r="D274" i="13" s="1"/>
  <c r="C78" i="13"/>
  <c r="F77" i="13"/>
  <c r="C168" i="13"/>
  <c r="C190" i="13"/>
  <c r="F188" i="13"/>
  <c r="C42" i="13"/>
  <c r="F41" i="13"/>
  <c r="C41" i="13" s="1"/>
  <c r="C44" i="13"/>
  <c r="E54" i="13"/>
  <c r="E53" i="13" s="1"/>
  <c r="C59" i="13"/>
  <c r="F58" i="13"/>
  <c r="C64" i="13"/>
  <c r="J83" i="13"/>
  <c r="C93" i="13"/>
  <c r="L99" i="13"/>
  <c r="O121" i="13"/>
  <c r="C133" i="13"/>
  <c r="L138" i="13"/>
  <c r="C177" i="13"/>
  <c r="C202" i="13"/>
  <c r="C214" i="13"/>
  <c r="N212" i="13"/>
  <c r="L216" i="13"/>
  <c r="I245" i="13"/>
  <c r="C256" i="13"/>
  <c r="C268" i="13"/>
  <c r="K275" i="13"/>
  <c r="K274" i="13" s="1"/>
  <c r="I266" i="13"/>
  <c r="C267" i="13"/>
  <c r="I121" i="13"/>
  <c r="O153" i="13"/>
  <c r="O152" i="13" s="1"/>
  <c r="C163" i="13"/>
  <c r="O162" i="13"/>
  <c r="H83" i="13"/>
  <c r="L36" i="13"/>
  <c r="C36" i="13" s="1"/>
  <c r="C185" i="13"/>
  <c r="C213" i="13"/>
  <c r="C247" i="13"/>
  <c r="M20" i="13"/>
  <c r="I58" i="13"/>
  <c r="L80" i="13"/>
  <c r="O99" i="13"/>
  <c r="I126" i="13"/>
  <c r="O138" i="13"/>
  <c r="C158" i="13"/>
  <c r="C180" i="13"/>
  <c r="F179" i="13"/>
  <c r="C200" i="13"/>
  <c r="D212" i="13"/>
  <c r="D211" i="13" s="1"/>
  <c r="I241" i="13"/>
  <c r="C254" i="13"/>
  <c r="F126" i="13"/>
  <c r="F166" i="13"/>
  <c r="F219" i="13"/>
  <c r="F241" i="13"/>
  <c r="F138" i="13"/>
  <c r="L53" i="13" l="1"/>
  <c r="J211" i="13"/>
  <c r="L240" i="13"/>
  <c r="L187" i="13"/>
  <c r="L182" i="13" s="1"/>
  <c r="E75" i="13"/>
  <c r="D181" i="13"/>
  <c r="I274" i="13"/>
  <c r="O76" i="13"/>
  <c r="M75" i="13"/>
  <c r="C245" i="13"/>
  <c r="J75" i="13"/>
  <c r="J52" i="13" s="1"/>
  <c r="C147" i="13"/>
  <c r="C55" i="13"/>
  <c r="O161" i="13"/>
  <c r="O160" i="13" s="1"/>
  <c r="L212" i="13"/>
  <c r="M181" i="13"/>
  <c r="L76" i="13"/>
  <c r="N211" i="13"/>
  <c r="N181" i="13" s="1"/>
  <c r="N75" i="13"/>
  <c r="N52" i="13" s="1"/>
  <c r="C276" i="13"/>
  <c r="O240" i="13"/>
  <c r="O275" i="13"/>
  <c r="O274" i="13" s="1"/>
  <c r="I161" i="13"/>
  <c r="I160" i="13" s="1"/>
  <c r="F275" i="13"/>
  <c r="C131" i="13"/>
  <c r="F252" i="13"/>
  <c r="C252" i="13" s="1"/>
  <c r="I54" i="13"/>
  <c r="I53" i="13" s="1"/>
  <c r="L161" i="13"/>
  <c r="L160" i="13" s="1"/>
  <c r="D75" i="13"/>
  <c r="D272" i="13" s="1"/>
  <c r="K75" i="13"/>
  <c r="K52" i="13" s="1"/>
  <c r="J181" i="13"/>
  <c r="J51" i="13" s="1"/>
  <c r="M272" i="13"/>
  <c r="H181" i="13"/>
  <c r="C171" i="13"/>
  <c r="C108" i="13"/>
  <c r="C114" i="13"/>
  <c r="L274" i="13"/>
  <c r="H75" i="13"/>
  <c r="H272" i="13" s="1"/>
  <c r="O212" i="13"/>
  <c r="O211" i="13" s="1"/>
  <c r="G75" i="13"/>
  <c r="G52" i="13" s="1"/>
  <c r="M52" i="13"/>
  <c r="O83" i="13"/>
  <c r="C219" i="13"/>
  <c r="O54" i="13"/>
  <c r="O53" i="13" s="1"/>
  <c r="C183" i="13"/>
  <c r="K211" i="13"/>
  <c r="C269" i="13"/>
  <c r="C253" i="13"/>
  <c r="E52" i="13"/>
  <c r="E51" i="13" s="1"/>
  <c r="E50" i="13" s="1"/>
  <c r="C199" i="13"/>
  <c r="C162" i="13"/>
  <c r="O187" i="13"/>
  <c r="O182" i="13" s="1"/>
  <c r="C21" i="13"/>
  <c r="I83" i="13"/>
  <c r="I240" i="13"/>
  <c r="C227" i="13"/>
  <c r="L120" i="13"/>
  <c r="I120" i="13"/>
  <c r="I212" i="13"/>
  <c r="I20" i="13"/>
  <c r="G181" i="13"/>
  <c r="C257" i="13"/>
  <c r="C126" i="13"/>
  <c r="C99" i="13"/>
  <c r="F212" i="13"/>
  <c r="F20" i="13"/>
  <c r="F187" i="13"/>
  <c r="C188" i="13"/>
  <c r="C134" i="13"/>
  <c r="F76" i="13"/>
  <c r="C77" i="13"/>
  <c r="C138" i="13"/>
  <c r="C58" i="13"/>
  <c r="C91" i="13"/>
  <c r="C241" i="13"/>
  <c r="F240" i="13"/>
  <c r="C179" i="13"/>
  <c r="F178" i="13"/>
  <c r="F54" i="13"/>
  <c r="F274" i="13"/>
  <c r="I265" i="13"/>
  <c r="C266" i="13"/>
  <c r="C27" i="13"/>
  <c r="L26" i="13"/>
  <c r="C121" i="13"/>
  <c r="F120" i="13"/>
  <c r="O120" i="13"/>
  <c r="C233" i="13"/>
  <c r="F232" i="13"/>
  <c r="C232" i="13" s="1"/>
  <c r="F83" i="13"/>
  <c r="C153" i="13"/>
  <c r="F152" i="13"/>
  <c r="C152" i="13" s="1"/>
  <c r="L83" i="13"/>
  <c r="F67" i="13"/>
  <c r="C67" i="13" s="1"/>
  <c r="C69" i="13"/>
  <c r="F161" i="13"/>
  <c r="C166" i="13"/>
  <c r="L174" i="13"/>
  <c r="C175" i="13"/>
  <c r="E272" i="13"/>
  <c r="C85" i="13"/>
  <c r="C80" i="13"/>
  <c r="C216" i="13"/>
  <c r="C45" i="13"/>
  <c r="O20" i="13"/>
  <c r="L211" i="13" l="1"/>
  <c r="G272" i="13"/>
  <c r="N272" i="13"/>
  <c r="C275" i="13"/>
  <c r="M51" i="13"/>
  <c r="L75" i="13"/>
  <c r="L272" i="13" s="1"/>
  <c r="J272" i="13"/>
  <c r="J273" i="13"/>
  <c r="J50" i="13"/>
  <c r="C240" i="13"/>
  <c r="I75" i="13"/>
  <c r="I52" i="13" s="1"/>
  <c r="I211" i="13"/>
  <c r="I181" i="13" s="1"/>
  <c r="D52" i="13"/>
  <c r="D51" i="13" s="1"/>
  <c r="D273" i="13" s="1"/>
  <c r="H52" i="13"/>
  <c r="H51" i="13" s="1"/>
  <c r="H50" i="13" s="1"/>
  <c r="N51" i="13"/>
  <c r="N50" i="13" s="1"/>
  <c r="C274" i="13"/>
  <c r="K181" i="13"/>
  <c r="K51" i="13" s="1"/>
  <c r="K273" i="13" s="1"/>
  <c r="K272" i="13"/>
  <c r="O75" i="13"/>
  <c r="O52" i="13" s="1"/>
  <c r="E273" i="13"/>
  <c r="G51" i="13"/>
  <c r="C161" i="13"/>
  <c r="F160" i="13"/>
  <c r="C160" i="13" s="1"/>
  <c r="C26" i="13"/>
  <c r="L20" i="13"/>
  <c r="C20" i="13" s="1"/>
  <c r="O181" i="13"/>
  <c r="C212" i="13"/>
  <c r="F211" i="13"/>
  <c r="M50" i="13"/>
  <c r="M273" i="13"/>
  <c r="C187" i="13"/>
  <c r="F182" i="13"/>
  <c r="C83" i="13"/>
  <c r="C265" i="13"/>
  <c r="C54" i="13"/>
  <c r="F53" i="13"/>
  <c r="F75" i="13"/>
  <c r="C76" i="13"/>
  <c r="C178" i="13"/>
  <c r="F174" i="13"/>
  <c r="C174" i="13" s="1"/>
  <c r="L181" i="13"/>
  <c r="C120" i="13"/>
  <c r="C75" i="13" l="1"/>
  <c r="O272" i="13"/>
  <c r="L52" i="13"/>
  <c r="L51" i="13" s="1"/>
  <c r="L50" i="13" s="1"/>
  <c r="D50" i="13"/>
  <c r="I51" i="13"/>
  <c r="I50" i="13" s="1"/>
  <c r="H273" i="13"/>
  <c r="I272" i="13"/>
  <c r="K50" i="13"/>
  <c r="N273" i="13"/>
  <c r="I273" i="13"/>
  <c r="O51" i="13"/>
  <c r="O273" i="13" s="1"/>
  <c r="G50" i="13"/>
  <c r="G273" i="13"/>
  <c r="C182" i="13"/>
  <c r="F181" i="13"/>
  <c r="C181" i="13" s="1"/>
  <c r="C211" i="13"/>
  <c r="F272" i="13"/>
  <c r="C53" i="13"/>
  <c r="F52" i="13"/>
  <c r="C272" i="13" l="1"/>
  <c r="O50" i="13"/>
  <c r="L273" i="13"/>
  <c r="C52" i="13"/>
  <c r="F51" i="13"/>
  <c r="C51" i="13" l="1"/>
  <c r="F50" i="13"/>
  <c r="C50" i="13" s="1"/>
  <c r="F273" i="13"/>
  <c r="C273" i="13" s="1"/>
  <c r="O284" i="12" l="1"/>
  <c r="L284" i="12"/>
  <c r="I284" i="12"/>
  <c r="F284" i="12"/>
  <c r="O283" i="12"/>
  <c r="L283" i="12"/>
  <c r="I283" i="12"/>
  <c r="F283" i="12"/>
  <c r="O282" i="12"/>
  <c r="L282" i="12"/>
  <c r="I282" i="12"/>
  <c r="F282" i="12"/>
  <c r="O281" i="12"/>
  <c r="L281" i="12"/>
  <c r="I281" i="12"/>
  <c r="F281" i="12"/>
  <c r="O280" i="12"/>
  <c r="L280" i="12"/>
  <c r="I280" i="12"/>
  <c r="F280" i="12"/>
  <c r="O279" i="12"/>
  <c r="L279" i="12"/>
  <c r="I279" i="12"/>
  <c r="F279" i="12"/>
  <c r="O278" i="12"/>
  <c r="L278" i="12"/>
  <c r="I278" i="12"/>
  <c r="F278" i="12"/>
  <c r="O277" i="12"/>
  <c r="L277" i="12"/>
  <c r="I277" i="12"/>
  <c r="F277" i="12"/>
  <c r="N276" i="12"/>
  <c r="M276" i="12"/>
  <c r="K276" i="12"/>
  <c r="J276" i="12"/>
  <c r="H276" i="12"/>
  <c r="G276" i="12"/>
  <c r="E276" i="12"/>
  <c r="D276" i="12"/>
  <c r="O271" i="12"/>
  <c r="L271" i="12"/>
  <c r="I271" i="12"/>
  <c r="F271" i="12"/>
  <c r="O270" i="12"/>
  <c r="L270" i="12"/>
  <c r="I270" i="12"/>
  <c r="F270" i="12"/>
  <c r="N269" i="12"/>
  <c r="M269" i="12"/>
  <c r="K269" i="12"/>
  <c r="J269" i="12"/>
  <c r="H269" i="12"/>
  <c r="G269" i="12"/>
  <c r="E269" i="12"/>
  <c r="D269" i="12"/>
  <c r="O268" i="12"/>
  <c r="O267" i="12" s="1"/>
  <c r="O266" i="12" s="1"/>
  <c r="O265" i="12" s="1"/>
  <c r="L268" i="12"/>
  <c r="L267" i="12" s="1"/>
  <c r="L266" i="12" s="1"/>
  <c r="L265" i="12" s="1"/>
  <c r="I268" i="12"/>
  <c r="I267" i="12" s="1"/>
  <c r="I266" i="12" s="1"/>
  <c r="I265" i="12" s="1"/>
  <c r="F268" i="12"/>
  <c r="N267" i="12"/>
  <c r="N266" i="12" s="1"/>
  <c r="N265" i="12" s="1"/>
  <c r="M267" i="12"/>
  <c r="M266" i="12" s="1"/>
  <c r="M265" i="12" s="1"/>
  <c r="K267" i="12"/>
  <c r="K266" i="12" s="1"/>
  <c r="K265" i="12" s="1"/>
  <c r="J267" i="12"/>
  <c r="J266" i="12" s="1"/>
  <c r="J265" i="12" s="1"/>
  <c r="H267" i="12"/>
  <c r="H266" i="12" s="1"/>
  <c r="H265" i="12" s="1"/>
  <c r="G267" i="12"/>
  <c r="G266" i="12" s="1"/>
  <c r="G265" i="12" s="1"/>
  <c r="E267" i="12"/>
  <c r="E266" i="12" s="1"/>
  <c r="E265" i="12" s="1"/>
  <c r="D267" i="12"/>
  <c r="D266" i="12" s="1"/>
  <c r="D265" i="12" s="1"/>
  <c r="O264" i="12"/>
  <c r="L264" i="12"/>
  <c r="L263" i="12" s="1"/>
  <c r="I264" i="12"/>
  <c r="I263" i="12" s="1"/>
  <c r="F264" i="12"/>
  <c r="O263" i="12"/>
  <c r="N263" i="12"/>
  <c r="M263" i="12"/>
  <c r="K263" i="12"/>
  <c r="J263" i="12"/>
  <c r="H263" i="12"/>
  <c r="G263" i="12"/>
  <c r="E263" i="12"/>
  <c r="D263" i="12"/>
  <c r="O262" i="12"/>
  <c r="L262" i="12"/>
  <c r="I262" i="12"/>
  <c r="F262" i="12"/>
  <c r="O261" i="12"/>
  <c r="L261" i="12"/>
  <c r="I261" i="12"/>
  <c r="F261" i="12"/>
  <c r="O260" i="12"/>
  <c r="L260" i="12"/>
  <c r="I260" i="12"/>
  <c r="F260" i="12"/>
  <c r="O259" i="12"/>
  <c r="L259" i="12"/>
  <c r="I259" i="12"/>
  <c r="F259" i="12"/>
  <c r="O258" i="12"/>
  <c r="L258" i="12"/>
  <c r="I258" i="12"/>
  <c r="F258" i="12"/>
  <c r="N257" i="12"/>
  <c r="M257" i="12"/>
  <c r="M253" i="12" s="1"/>
  <c r="K257" i="12"/>
  <c r="K253" i="12" s="1"/>
  <c r="J257" i="12"/>
  <c r="J253" i="12" s="1"/>
  <c r="H257" i="12"/>
  <c r="H253" i="12" s="1"/>
  <c r="H252" i="12" s="1"/>
  <c r="G257" i="12"/>
  <c r="G253" i="12" s="1"/>
  <c r="G252" i="12" s="1"/>
  <c r="E257" i="12"/>
  <c r="E253" i="12" s="1"/>
  <c r="E252" i="12" s="1"/>
  <c r="D257" i="12"/>
  <c r="D253" i="12" s="1"/>
  <c r="D252" i="12" s="1"/>
  <c r="O256" i="12"/>
  <c r="L256" i="12"/>
  <c r="I256" i="12"/>
  <c r="F256" i="12"/>
  <c r="O255" i="12"/>
  <c r="L255" i="12"/>
  <c r="I255" i="12"/>
  <c r="F255" i="12"/>
  <c r="O254" i="12"/>
  <c r="L254" i="12"/>
  <c r="I254" i="12"/>
  <c r="F254" i="12"/>
  <c r="N253" i="12"/>
  <c r="O251" i="12"/>
  <c r="O250" i="12" s="1"/>
  <c r="L251" i="12"/>
  <c r="L250" i="12" s="1"/>
  <c r="I251" i="12"/>
  <c r="I250" i="12" s="1"/>
  <c r="F251" i="12"/>
  <c r="F250" i="12" s="1"/>
  <c r="N250" i="12"/>
  <c r="M250" i="12"/>
  <c r="K250" i="12"/>
  <c r="J250" i="12"/>
  <c r="H250" i="12"/>
  <c r="G250" i="12"/>
  <c r="E250" i="12"/>
  <c r="D250" i="12"/>
  <c r="O249" i="12"/>
  <c r="L249" i="12"/>
  <c r="I249" i="12"/>
  <c r="F249" i="12"/>
  <c r="O248" i="12"/>
  <c r="L248" i="12"/>
  <c r="I248" i="12"/>
  <c r="F248" i="12"/>
  <c r="O247" i="12"/>
  <c r="L247" i="12"/>
  <c r="I247" i="12"/>
  <c r="F247" i="12"/>
  <c r="O246" i="12"/>
  <c r="L246" i="12"/>
  <c r="I246" i="12"/>
  <c r="F246" i="12"/>
  <c r="N245" i="12"/>
  <c r="M245" i="12"/>
  <c r="K245" i="12"/>
  <c r="J245" i="12"/>
  <c r="H245" i="12"/>
  <c r="G245" i="12"/>
  <c r="E245" i="12"/>
  <c r="D245" i="12"/>
  <c r="O244" i="12"/>
  <c r="L244" i="12"/>
  <c r="I244" i="12"/>
  <c r="F244" i="12"/>
  <c r="O243" i="12"/>
  <c r="L243" i="12"/>
  <c r="I243" i="12"/>
  <c r="F243" i="12"/>
  <c r="O242" i="12"/>
  <c r="L242" i="12"/>
  <c r="I242" i="12"/>
  <c r="F242" i="12"/>
  <c r="N241" i="12"/>
  <c r="N240" i="12" s="1"/>
  <c r="M241" i="12"/>
  <c r="M240" i="12" s="1"/>
  <c r="K241" i="12"/>
  <c r="K240" i="12" s="1"/>
  <c r="J241" i="12"/>
  <c r="H241" i="12"/>
  <c r="G241" i="12"/>
  <c r="E241" i="12"/>
  <c r="D241" i="12"/>
  <c r="O239" i="12"/>
  <c r="L239" i="12"/>
  <c r="I239" i="12"/>
  <c r="F239" i="12"/>
  <c r="O238" i="12"/>
  <c r="L238" i="12"/>
  <c r="I238" i="12"/>
  <c r="F238" i="12"/>
  <c r="O237" i="12"/>
  <c r="L237" i="12"/>
  <c r="I237" i="12"/>
  <c r="F237" i="12"/>
  <c r="O236" i="12"/>
  <c r="L236" i="12"/>
  <c r="I236" i="12"/>
  <c r="F236" i="12"/>
  <c r="O235" i="12"/>
  <c r="L235" i="12"/>
  <c r="I235" i="12"/>
  <c r="F235" i="12"/>
  <c r="O234" i="12"/>
  <c r="L234" i="12"/>
  <c r="I234" i="12"/>
  <c r="F234" i="12"/>
  <c r="N233" i="12"/>
  <c r="N232" i="12" s="1"/>
  <c r="M233" i="12"/>
  <c r="M232" i="12" s="1"/>
  <c r="K233" i="12"/>
  <c r="K232" i="12" s="1"/>
  <c r="J233" i="12"/>
  <c r="J232" i="12" s="1"/>
  <c r="H233" i="12"/>
  <c r="H232" i="12" s="1"/>
  <c r="G233" i="12"/>
  <c r="G232" i="12" s="1"/>
  <c r="E233" i="12"/>
  <c r="E232" i="12" s="1"/>
  <c r="D233" i="12"/>
  <c r="D232" i="12" s="1"/>
  <c r="O231" i="12"/>
  <c r="L231" i="12"/>
  <c r="I231" i="12"/>
  <c r="F231" i="12"/>
  <c r="O230" i="12"/>
  <c r="L230" i="12"/>
  <c r="I230" i="12"/>
  <c r="F230" i="12"/>
  <c r="O229" i="12"/>
  <c r="L229" i="12"/>
  <c r="I229" i="12"/>
  <c r="F229" i="12"/>
  <c r="O228" i="12"/>
  <c r="L228" i="12"/>
  <c r="I228" i="12"/>
  <c r="F228" i="12"/>
  <c r="N227" i="12"/>
  <c r="M227" i="12"/>
  <c r="K227" i="12"/>
  <c r="J227" i="12"/>
  <c r="H227" i="12"/>
  <c r="G227" i="12"/>
  <c r="E227" i="12"/>
  <c r="D227" i="12"/>
  <c r="O226" i="12"/>
  <c r="L226" i="12"/>
  <c r="I226" i="12"/>
  <c r="F226" i="12"/>
  <c r="O225" i="12"/>
  <c r="L225" i="12"/>
  <c r="I225" i="12"/>
  <c r="F225" i="12"/>
  <c r="O224" i="12"/>
  <c r="L224" i="12"/>
  <c r="I224" i="12"/>
  <c r="F224" i="12"/>
  <c r="O223" i="12"/>
  <c r="L223" i="12"/>
  <c r="I223" i="12"/>
  <c r="F223" i="12"/>
  <c r="O222" i="12"/>
  <c r="L222" i="12"/>
  <c r="I222" i="12"/>
  <c r="F222" i="12"/>
  <c r="O221" i="12"/>
  <c r="L221" i="12"/>
  <c r="I221" i="12"/>
  <c r="F221" i="12"/>
  <c r="O220" i="12"/>
  <c r="L220" i="12"/>
  <c r="I220" i="12"/>
  <c r="F220" i="12"/>
  <c r="N219" i="12"/>
  <c r="M219" i="12"/>
  <c r="K219" i="12"/>
  <c r="J219" i="12"/>
  <c r="H219" i="12"/>
  <c r="G219" i="12"/>
  <c r="E219" i="12"/>
  <c r="D219" i="12"/>
  <c r="O218" i="12"/>
  <c r="L218" i="12"/>
  <c r="I218" i="12"/>
  <c r="F218" i="12"/>
  <c r="O217" i="12"/>
  <c r="L217" i="12"/>
  <c r="I217" i="12"/>
  <c r="F217" i="12"/>
  <c r="N216" i="12"/>
  <c r="M216" i="12"/>
  <c r="K216" i="12"/>
  <c r="J216" i="12"/>
  <c r="H216" i="12"/>
  <c r="G216" i="12"/>
  <c r="E216" i="12"/>
  <c r="D216" i="12"/>
  <c r="O215" i="12"/>
  <c r="O214" i="12" s="1"/>
  <c r="L215" i="12"/>
  <c r="L214" i="12" s="1"/>
  <c r="I215" i="12"/>
  <c r="I214" i="12" s="1"/>
  <c r="F215" i="12"/>
  <c r="N214" i="12"/>
  <c r="M214" i="12"/>
  <c r="K214" i="12"/>
  <c r="J214" i="12"/>
  <c r="H214" i="12"/>
  <c r="G214" i="12"/>
  <c r="E214" i="12"/>
  <c r="D214" i="12"/>
  <c r="O213" i="12"/>
  <c r="L213" i="12"/>
  <c r="I213" i="12"/>
  <c r="F213" i="12"/>
  <c r="O210" i="12"/>
  <c r="L210" i="12"/>
  <c r="I210" i="12"/>
  <c r="F210" i="12"/>
  <c r="O209" i="12"/>
  <c r="O208" i="12" s="1"/>
  <c r="L209" i="12"/>
  <c r="L208" i="12" s="1"/>
  <c r="I209" i="12"/>
  <c r="I208" i="12" s="1"/>
  <c r="F209" i="12"/>
  <c r="F208" i="12" s="1"/>
  <c r="N208" i="12"/>
  <c r="M208" i="12"/>
  <c r="K208" i="12"/>
  <c r="J208" i="12"/>
  <c r="H208" i="12"/>
  <c r="G208" i="12"/>
  <c r="E208" i="12"/>
  <c r="D208" i="12"/>
  <c r="O207" i="12"/>
  <c r="L207" i="12"/>
  <c r="I207" i="12"/>
  <c r="E207" i="12"/>
  <c r="F207" i="12" s="1"/>
  <c r="O206" i="12"/>
  <c r="L206" i="12"/>
  <c r="I206" i="12"/>
  <c r="F206" i="12"/>
  <c r="O205" i="12"/>
  <c r="L205" i="12"/>
  <c r="I205" i="12"/>
  <c r="F205" i="12"/>
  <c r="O204" i="12"/>
  <c r="L204" i="12"/>
  <c r="I204" i="12"/>
  <c r="F204" i="12"/>
  <c r="O203" i="12"/>
  <c r="L203" i="12"/>
  <c r="I203" i="12"/>
  <c r="F203" i="12"/>
  <c r="O202" i="12"/>
  <c r="L202" i="12"/>
  <c r="I202" i="12"/>
  <c r="F202" i="12"/>
  <c r="O201" i="12"/>
  <c r="L201" i="12"/>
  <c r="I201" i="12"/>
  <c r="F201" i="12"/>
  <c r="O200" i="12"/>
  <c r="L200" i="12"/>
  <c r="I200" i="12"/>
  <c r="F200" i="12"/>
  <c r="N199" i="12"/>
  <c r="M199" i="12"/>
  <c r="K199" i="12"/>
  <c r="J199" i="12"/>
  <c r="H199" i="12"/>
  <c r="G199" i="12"/>
  <c r="E199" i="12"/>
  <c r="D199" i="12"/>
  <c r="O198" i="12"/>
  <c r="L198" i="12"/>
  <c r="I198" i="12"/>
  <c r="F198" i="12"/>
  <c r="O197" i="12"/>
  <c r="L197" i="12"/>
  <c r="I197" i="12"/>
  <c r="F197" i="12"/>
  <c r="O196" i="12"/>
  <c r="L196" i="12"/>
  <c r="I196" i="12"/>
  <c r="F196" i="12"/>
  <c r="O195" i="12"/>
  <c r="L195" i="12"/>
  <c r="I195" i="12"/>
  <c r="F195" i="12"/>
  <c r="O194" i="12"/>
  <c r="L194" i="12"/>
  <c r="I194" i="12"/>
  <c r="F194" i="12"/>
  <c r="O193" i="12"/>
  <c r="L193" i="12"/>
  <c r="I193" i="12"/>
  <c r="F193" i="12"/>
  <c r="O192" i="12"/>
  <c r="L192" i="12"/>
  <c r="I192" i="12"/>
  <c r="F192" i="12"/>
  <c r="O191" i="12"/>
  <c r="L191" i="12"/>
  <c r="I191" i="12"/>
  <c r="F191" i="12"/>
  <c r="O190" i="12"/>
  <c r="L190" i="12"/>
  <c r="I190" i="12"/>
  <c r="F190" i="12"/>
  <c r="O189" i="12"/>
  <c r="L189" i="12"/>
  <c r="I189" i="12"/>
  <c r="F189" i="12"/>
  <c r="N188" i="12"/>
  <c r="M188" i="12"/>
  <c r="K188" i="12"/>
  <c r="J188" i="12"/>
  <c r="H188" i="12"/>
  <c r="G188" i="12"/>
  <c r="E188" i="12"/>
  <c r="D188" i="12"/>
  <c r="O186" i="12"/>
  <c r="L186" i="12"/>
  <c r="I186" i="12"/>
  <c r="F186" i="12"/>
  <c r="O185" i="12"/>
  <c r="L185" i="12"/>
  <c r="I185" i="12"/>
  <c r="F185" i="12"/>
  <c r="O184" i="12"/>
  <c r="L184" i="12"/>
  <c r="I184" i="12"/>
  <c r="F184" i="12"/>
  <c r="N183" i="12"/>
  <c r="M183" i="12"/>
  <c r="K183" i="12"/>
  <c r="J183" i="12"/>
  <c r="H183" i="12"/>
  <c r="G183" i="12"/>
  <c r="E183" i="12"/>
  <c r="D183" i="12"/>
  <c r="O180" i="12"/>
  <c r="O179" i="12" s="1"/>
  <c r="O178" i="12" s="1"/>
  <c r="L180" i="12"/>
  <c r="L179" i="12" s="1"/>
  <c r="L178" i="12" s="1"/>
  <c r="I180" i="12"/>
  <c r="I179" i="12" s="1"/>
  <c r="I178" i="12" s="1"/>
  <c r="F180" i="12"/>
  <c r="N179" i="12"/>
  <c r="N178" i="12" s="1"/>
  <c r="M179" i="12"/>
  <c r="M178" i="12" s="1"/>
  <c r="K179" i="12"/>
  <c r="K178" i="12" s="1"/>
  <c r="J179" i="12"/>
  <c r="J178" i="12" s="1"/>
  <c r="H179" i="12"/>
  <c r="H178" i="12" s="1"/>
  <c r="G179" i="12"/>
  <c r="G178" i="12" s="1"/>
  <c r="E179" i="12"/>
  <c r="E178" i="12" s="1"/>
  <c r="D179" i="12"/>
  <c r="D178" i="12" s="1"/>
  <c r="O177" i="12"/>
  <c r="L177" i="12"/>
  <c r="I177" i="12"/>
  <c r="F177" i="12"/>
  <c r="O176" i="12"/>
  <c r="L176" i="12"/>
  <c r="I176" i="12"/>
  <c r="F176" i="12"/>
  <c r="N175" i="12"/>
  <c r="M175" i="12"/>
  <c r="K175" i="12"/>
  <c r="J175" i="12"/>
  <c r="H175" i="12"/>
  <c r="G175" i="12"/>
  <c r="E175" i="12"/>
  <c r="D175" i="12"/>
  <c r="O173" i="12"/>
  <c r="L173" i="12"/>
  <c r="I173" i="12"/>
  <c r="F173" i="12"/>
  <c r="O172" i="12"/>
  <c r="L172" i="12"/>
  <c r="I172" i="12"/>
  <c r="F172" i="12"/>
  <c r="N171" i="12"/>
  <c r="M171" i="12"/>
  <c r="K171" i="12"/>
  <c r="J171" i="12"/>
  <c r="H171" i="12"/>
  <c r="G171" i="12"/>
  <c r="E171" i="12"/>
  <c r="D171" i="12"/>
  <c r="O170" i="12"/>
  <c r="L170" i="12"/>
  <c r="I170" i="12"/>
  <c r="F170" i="12"/>
  <c r="O169" i="12"/>
  <c r="L169" i="12"/>
  <c r="I169" i="12"/>
  <c r="F169" i="12"/>
  <c r="O168" i="12"/>
  <c r="L168" i="12"/>
  <c r="I168" i="12"/>
  <c r="F168" i="12"/>
  <c r="O167" i="12"/>
  <c r="L167" i="12"/>
  <c r="I167" i="12"/>
  <c r="F167" i="12"/>
  <c r="N166" i="12"/>
  <c r="M166" i="12"/>
  <c r="K166" i="12"/>
  <c r="J166" i="12"/>
  <c r="H166" i="12"/>
  <c r="G166" i="12"/>
  <c r="E166" i="12"/>
  <c r="D166" i="12"/>
  <c r="O165" i="12"/>
  <c r="L165" i="12"/>
  <c r="I165" i="12"/>
  <c r="F165" i="12"/>
  <c r="O164" i="12"/>
  <c r="L164" i="12"/>
  <c r="I164" i="12"/>
  <c r="F164" i="12"/>
  <c r="O163" i="12"/>
  <c r="L163" i="12"/>
  <c r="I163" i="12"/>
  <c r="F163" i="12"/>
  <c r="N162" i="12"/>
  <c r="M162" i="12"/>
  <c r="M161" i="12" s="1"/>
  <c r="K162" i="12"/>
  <c r="K161" i="12" s="1"/>
  <c r="J162" i="12"/>
  <c r="J161" i="12" s="1"/>
  <c r="H162" i="12"/>
  <c r="G162" i="12"/>
  <c r="E162" i="12"/>
  <c r="D162" i="12"/>
  <c r="O159" i="12"/>
  <c r="L159" i="12"/>
  <c r="I159" i="12"/>
  <c r="F159" i="12"/>
  <c r="O158" i="12"/>
  <c r="L158" i="12"/>
  <c r="I158" i="12"/>
  <c r="F158" i="12"/>
  <c r="O157" i="12"/>
  <c r="L157" i="12"/>
  <c r="I157" i="12"/>
  <c r="F157" i="12"/>
  <c r="O156" i="12"/>
  <c r="L156" i="12"/>
  <c r="I156" i="12"/>
  <c r="F156" i="12"/>
  <c r="O155" i="12"/>
  <c r="L155" i="12"/>
  <c r="I155" i="12"/>
  <c r="F155" i="12"/>
  <c r="O154" i="12"/>
  <c r="L154" i="12"/>
  <c r="I154" i="12"/>
  <c r="F154" i="12"/>
  <c r="N153" i="12"/>
  <c r="N152" i="12" s="1"/>
  <c r="M153" i="12"/>
  <c r="M152" i="12" s="1"/>
  <c r="K153" i="12"/>
  <c r="K152" i="12" s="1"/>
  <c r="J153" i="12"/>
  <c r="J152" i="12" s="1"/>
  <c r="H153" i="12"/>
  <c r="H152" i="12" s="1"/>
  <c r="G153" i="12"/>
  <c r="G152" i="12" s="1"/>
  <c r="E153" i="12"/>
  <c r="E152" i="12" s="1"/>
  <c r="D153" i="12"/>
  <c r="D152" i="12" s="1"/>
  <c r="O151" i="12"/>
  <c r="L151" i="12"/>
  <c r="I151" i="12"/>
  <c r="F151" i="12"/>
  <c r="O150" i="12"/>
  <c r="L150" i="12"/>
  <c r="I150" i="12"/>
  <c r="F150" i="12"/>
  <c r="O149" i="12"/>
  <c r="L149" i="12"/>
  <c r="I149" i="12"/>
  <c r="F149" i="12"/>
  <c r="O148" i="12"/>
  <c r="L148" i="12"/>
  <c r="I148" i="12"/>
  <c r="F148" i="12"/>
  <c r="N147" i="12"/>
  <c r="M147" i="12"/>
  <c r="K147" i="12"/>
  <c r="J147" i="12"/>
  <c r="H147" i="12"/>
  <c r="G147" i="12"/>
  <c r="E147" i="12"/>
  <c r="D147" i="12"/>
  <c r="O146" i="12"/>
  <c r="L146" i="12"/>
  <c r="I146" i="12"/>
  <c r="F146" i="12"/>
  <c r="O145" i="12"/>
  <c r="L145" i="12"/>
  <c r="I145" i="12"/>
  <c r="F145" i="12"/>
  <c r="O144" i="12"/>
  <c r="L144" i="12"/>
  <c r="I144" i="12"/>
  <c r="F144" i="12"/>
  <c r="O143" i="12"/>
  <c r="L143" i="12"/>
  <c r="I143" i="12"/>
  <c r="F143" i="12"/>
  <c r="O142" i="12"/>
  <c r="L142" i="12"/>
  <c r="I142" i="12"/>
  <c r="F142" i="12"/>
  <c r="O141" i="12"/>
  <c r="L141" i="12"/>
  <c r="I141" i="12"/>
  <c r="F141" i="12"/>
  <c r="O140" i="12"/>
  <c r="L140" i="12"/>
  <c r="I140" i="12"/>
  <c r="F140" i="12"/>
  <c r="O139" i="12"/>
  <c r="L139" i="12"/>
  <c r="I139" i="12"/>
  <c r="F139" i="12"/>
  <c r="N138" i="12"/>
  <c r="M138" i="12"/>
  <c r="K138" i="12"/>
  <c r="J138" i="12"/>
  <c r="H138" i="12"/>
  <c r="G138" i="12"/>
  <c r="E138" i="12"/>
  <c r="D138" i="12"/>
  <c r="O137" i="12"/>
  <c r="L137" i="12"/>
  <c r="I137" i="12"/>
  <c r="F137" i="12"/>
  <c r="O136" i="12"/>
  <c r="L136" i="12"/>
  <c r="I136" i="12"/>
  <c r="F136" i="12"/>
  <c r="C136" i="12" s="1"/>
  <c r="O135" i="12"/>
  <c r="L135" i="12"/>
  <c r="I135" i="12"/>
  <c r="F135" i="12"/>
  <c r="N134" i="12"/>
  <c r="M134" i="12"/>
  <c r="K134" i="12"/>
  <c r="J134" i="12"/>
  <c r="H134" i="12"/>
  <c r="G134" i="12"/>
  <c r="E134" i="12"/>
  <c r="D134" i="12"/>
  <c r="O133" i="12"/>
  <c r="L133" i="12"/>
  <c r="I133" i="12"/>
  <c r="F133" i="12"/>
  <c r="O132" i="12"/>
  <c r="L132" i="12"/>
  <c r="L131" i="12" s="1"/>
  <c r="I132" i="12"/>
  <c r="F132" i="12"/>
  <c r="N131" i="12"/>
  <c r="M131" i="12"/>
  <c r="K131" i="12"/>
  <c r="J131" i="12"/>
  <c r="H131" i="12"/>
  <c r="G131" i="12"/>
  <c r="E131" i="12"/>
  <c r="D131" i="12"/>
  <c r="O130" i="12"/>
  <c r="L130" i="12"/>
  <c r="I130" i="12"/>
  <c r="F130" i="12"/>
  <c r="O129" i="12"/>
  <c r="L129" i="12"/>
  <c r="I129" i="12"/>
  <c r="F129" i="12"/>
  <c r="O128" i="12"/>
  <c r="L128" i="12"/>
  <c r="I128" i="12"/>
  <c r="F128" i="12"/>
  <c r="O127" i="12"/>
  <c r="L127" i="12"/>
  <c r="I127" i="12"/>
  <c r="F127" i="12"/>
  <c r="N126" i="12"/>
  <c r="M126" i="12"/>
  <c r="K126" i="12"/>
  <c r="J126" i="12"/>
  <c r="H126" i="12"/>
  <c r="G126" i="12"/>
  <c r="E126" i="12"/>
  <c r="D126" i="12"/>
  <c r="O125" i="12"/>
  <c r="L125" i="12"/>
  <c r="I125" i="12"/>
  <c r="F125" i="12"/>
  <c r="O124" i="12"/>
  <c r="L124" i="12"/>
  <c r="I124" i="12"/>
  <c r="F124" i="12"/>
  <c r="O123" i="12"/>
  <c r="L123" i="12"/>
  <c r="I123" i="12"/>
  <c r="F123" i="12"/>
  <c r="O122" i="12"/>
  <c r="L122" i="12"/>
  <c r="I122" i="12"/>
  <c r="F122" i="12"/>
  <c r="N121" i="12"/>
  <c r="M121" i="12"/>
  <c r="M120" i="12" s="1"/>
  <c r="K121" i="12"/>
  <c r="J121" i="12"/>
  <c r="H121" i="12"/>
  <c r="G121" i="12"/>
  <c r="E121" i="12"/>
  <c r="D121" i="12"/>
  <c r="O119" i="12"/>
  <c r="L119" i="12"/>
  <c r="I119" i="12"/>
  <c r="F119" i="12"/>
  <c r="O118" i="12"/>
  <c r="L118" i="12"/>
  <c r="I118" i="12"/>
  <c r="F118" i="12"/>
  <c r="O117" i="12"/>
  <c r="L117" i="12"/>
  <c r="I117" i="12"/>
  <c r="F117" i="12"/>
  <c r="O116" i="12"/>
  <c r="L116" i="12"/>
  <c r="I116" i="12"/>
  <c r="F116" i="12"/>
  <c r="O115" i="12"/>
  <c r="L115" i="12"/>
  <c r="I115" i="12"/>
  <c r="F115" i="12"/>
  <c r="N114" i="12"/>
  <c r="M114" i="12"/>
  <c r="K114" i="12"/>
  <c r="J114" i="12"/>
  <c r="H114" i="12"/>
  <c r="G114" i="12"/>
  <c r="E114" i="12"/>
  <c r="D114" i="12"/>
  <c r="O113" i="12"/>
  <c r="L113" i="12"/>
  <c r="I113" i="12"/>
  <c r="F113" i="12"/>
  <c r="O112" i="12"/>
  <c r="L112" i="12"/>
  <c r="I112" i="12"/>
  <c r="F112" i="12"/>
  <c r="O111" i="12"/>
  <c r="L111" i="12"/>
  <c r="I111" i="12"/>
  <c r="F111" i="12"/>
  <c r="O110" i="12"/>
  <c r="L110" i="12"/>
  <c r="I110" i="12"/>
  <c r="F110" i="12"/>
  <c r="O109" i="12"/>
  <c r="L109" i="12"/>
  <c r="I109" i="12"/>
  <c r="F109" i="12"/>
  <c r="N108" i="12"/>
  <c r="M108" i="12"/>
  <c r="K108" i="12"/>
  <c r="J108" i="12"/>
  <c r="H108" i="12"/>
  <c r="G108" i="12"/>
  <c r="E108" i="12"/>
  <c r="D108" i="12"/>
  <c r="O107" i="12"/>
  <c r="L107" i="12"/>
  <c r="I107" i="12"/>
  <c r="F107" i="12"/>
  <c r="O106" i="12"/>
  <c r="L106" i="12"/>
  <c r="I106" i="12"/>
  <c r="F106" i="12"/>
  <c r="O105" i="12"/>
  <c r="L105" i="12"/>
  <c r="I105" i="12"/>
  <c r="F105" i="12"/>
  <c r="O104" i="12"/>
  <c r="L104" i="12"/>
  <c r="I104" i="12"/>
  <c r="F104" i="12"/>
  <c r="O103" i="12"/>
  <c r="L103" i="12"/>
  <c r="I103" i="12"/>
  <c r="F103" i="12"/>
  <c r="O102" i="12"/>
  <c r="L102" i="12"/>
  <c r="I102" i="12"/>
  <c r="F102" i="12"/>
  <c r="O101" i="12"/>
  <c r="L101" i="12"/>
  <c r="I101" i="12"/>
  <c r="F101" i="12"/>
  <c r="O100" i="12"/>
  <c r="L100" i="12"/>
  <c r="L99" i="12" s="1"/>
  <c r="I100" i="12"/>
  <c r="F100" i="12"/>
  <c r="N99" i="12"/>
  <c r="M99" i="12"/>
  <c r="K99" i="12"/>
  <c r="J99" i="12"/>
  <c r="H99" i="12"/>
  <c r="G99" i="12"/>
  <c r="E99" i="12"/>
  <c r="D99" i="12"/>
  <c r="O98" i="12"/>
  <c r="L98" i="12"/>
  <c r="I98" i="12"/>
  <c r="F98" i="12"/>
  <c r="O97" i="12"/>
  <c r="L97" i="12"/>
  <c r="I97" i="12"/>
  <c r="F97" i="12"/>
  <c r="O96" i="12"/>
  <c r="L96" i="12"/>
  <c r="I96" i="12"/>
  <c r="F96" i="12"/>
  <c r="O95" i="12"/>
  <c r="L95" i="12"/>
  <c r="I95" i="12"/>
  <c r="F95" i="12"/>
  <c r="O94" i="12"/>
  <c r="L94" i="12"/>
  <c r="I94" i="12"/>
  <c r="F94" i="12"/>
  <c r="O93" i="12"/>
  <c r="L93" i="12"/>
  <c r="I93" i="12"/>
  <c r="F93" i="12"/>
  <c r="O92" i="12"/>
  <c r="L92" i="12"/>
  <c r="I92" i="12"/>
  <c r="F92" i="12"/>
  <c r="N91" i="12"/>
  <c r="M91" i="12"/>
  <c r="K91" i="12"/>
  <c r="J91" i="12"/>
  <c r="H91" i="12"/>
  <c r="G91" i="12"/>
  <c r="E91" i="12"/>
  <c r="D91" i="12"/>
  <c r="O90" i="12"/>
  <c r="L90" i="12"/>
  <c r="I90" i="12"/>
  <c r="F90" i="12"/>
  <c r="O89" i="12"/>
  <c r="L89" i="12"/>
  <c r="I89" i="12"/>
  <c r="F89" i="12"/>
  <c r="O88" i="12"/>
  <c r="L88" i="12"/>
  <c r="I88" i="12"/>
  <c r="F88" i="12"/>
  <c r="O87" i="12"/>
  <c r="L87" i="12"/>
  <c r="I87" i="12"/>
  <c r="F87" i="12"/>
  <c r="O86" i="12"/>
  <c r="L86" i="12"/>
  <c r="I86" i="12"/>
  <c r="F86" i="12"/>
  <c r="N85" i="12"/>
  <c r="M85" i="12"/>
  <c r="K85" i="12"/>
  <c r="J85" i="12"/>
  <c r="H85" i="12"/>
  <c r="G85" i="12"/>
  <c r="E85" i="12"/>
  <c r="D85" i="12"/>
  <c r="O84" i="12"/>
  <c r="L84" i="12"/>
  <c r="I84" i="12"/>
  <c r="F84" i="12"/>
  <c r="O82" i="12"/>
  <c r="L82" i="12"/>
  <c r="I82" i="12"/>
  <c r="F82" i="12"/>
  <c r="O81" i="12"/>
  <c r="L81" i="12"/>
  <c r="L80" i="12" s="1"/>
  <c r="I81" i="12"/>
  <c r="F81" i="12"/>
  <c r="N80" i="12"/>
  <c r="M80" i="12"/>
  <c r="K80" i="12"/>
  <c r="J80" i="12"/>
  <c r="H80" i="12"/>
  <c r="G80" i="12"/>
  <c r="E80" i="12"/>
  <c r="D80" i="12"/>
  <c r="O79" i="12"/>
  <c r="L79" i="12"/>
  <c r="I79" i="12"/>
  <c r="F79" i="12"/>
  <c r="O78" i="12"/>
  <c r="L78" i="12"/>
  <c r="I78" i="12"/>
  <c r="F78" i="12"/>
  <c r="N77" i="12"/>
  <c r="M77" i="12"/>
  <c r="K77" i="12"/>
  <c r="J77" i="12"/>
  <c r="H77" i="12"/>
  <c r="G77" i="12"/>
  <c r="E77" i="12"/>
  <c r="D77" i="12"/>
  <c r="O74" i="12"/>
  <c r="L74" i="12"/>
  <c r="I74" i="12"/>
  <c r="F74" i="12"/>
  <c r="O73" i="12"/>
  <c r="L73" i="12"/>
  <c r="I73" i="12"/>
  <c r="F73" i="12"/>
  <c r="O72" i="12"/>
  <c r="L72" i="12"/>
  <c r="I72" i="12"/>
  <c r="F72" i="12"/>
  <c r="O71" i="12"/>
  <c r="L71" i="12"/>
  <c r="I71" i="12"/>
  <c r="F71" i="12"/>
  <c r="O70" i="12"/>
  <c r="L70" i="12"/>
  <c r="I70" i="12"/>
  <c r="F70" i="12"/>
  <c r="N69" i="12"/>
  <c r="N67" i="12" s="1"/>
  <c r="M69" i="12"/>
  <c r="M67" i="12" s="1"/>
  <c r="K69" i="12"/>
  <c r="K67" i="12" s="1"/>
  <c r="J69" i="12"/>
  <c r="J67" i="12" s="1"/>
  <c r="H69" i="12"/>
  <c r="H67" i="12" s="1"/>
  <c r="G69" i="12"/>
  <c r="G67" i="12" s="1"/>
  <c r="E69" i="12"/>
  <c r="E67" i="12" s="1"/>
  <c r="D69" i="12"/>
  <c r="D67" i="12" s="1"/>
  <c r="O68" i="12"/>
  <c r="L68" i="12"/>
  <c r="I68" i="12"/>
  <c r="F68" i="12"/>
  <c r="O66" i="12"/>
  <c r="L66" i="12"/>
  <c r="I66" i="12"/>
  <c r="F66" i="12"/>
  <c r="O65" i="12"/>
  <c r="L65" i="12"/>
  <c r="I65" i="12"/>
  <c r="F65" i="12"/>
  <c r="O64" i="12"/>
  <c r="L64" i="12"/>
  <c r="I64" i="12"/>
  <c r="F64" i="12"/>
  <c r="O63" i="12"/>
  <c r="L63" i="12"/>
  <c r="I63" i="12"/>
  <c r="F63" i="12"/>
  <c r="O62" i="12"/>
  <c r="L62" i="12"/>
  <c r="I62" i="12"/>
  <c r="F62" i="12"/>
  <c r="O61" i="12"/>
  <c r="L61" i="12"/>
  <c r="I61" i="12"/>
  <c r="F61" i="12"/>
  <c r="O60" i="12"/>
  <c r="L60" i="12"/>
  <c r="I60" i="12"/>
  <c r="F60" i="12"/>
  <c r="O59" i="12"/>
  <c r="L59" i="12"/>
  <c r="I59" i="12"/>
  <c r="F59" i="12"/>
  <c r="N58" i="12"/>
  <c r="M58" i="12"/>
  <c r="K58" i="12"/>
  <c r="J58" i="12"/>
  <c r="H58" i="12"/>
  <c r="G58" i="12"/>
  <c r="E58" i="12"/>
  <c r="D58" i="12"/>
  <c r="O57" i="12"/>
  <c r="L57" i="12"/>
  <c r="I57" i="12"/>
  <c r="F57" i="12"/>
  <c r="O56" i="12"/>
  <c r="L56" i="12"/>
  <c r="I56" i="12"/>
  <c r="F56" i="12"/>
  <c r="N55" i="12"/>
  <c r="M55" i="12"/>
  <c r="K55" i="12"/>
  <c r="J55" i="12"/>
  <c r="H55" i="12"/>
  <c r="G55" i="12"/>
  <c r="E55" i="12"/>
  <c r="D55" i="12"/>
  <c r="O47" i="12"/>
  <c r="C47" i="12" s="1"/>
  <c r="O46" i="12"/>
  <c r="N45" i="12"/>
  <c r="M45" i="12"/>
  <c r="L44" i="12"/>
  <c r="L43" i="12" s="1"/>
  <c r="I44" i="12"/>
  <c r="I43" i="12" s="1"/>
  <c r="F44" i="12"/>
  <c r="K43" i="12"/>
  <c r="J43" i="12"/>
  <c r="H43" i="12"/>
  <c r="G43" i="12"/>
  <c r="E43" i="12"/>
  <c r="D43" i="12"/>
  <c r="F42" i="12"/>
  <c r="E41" i="12"/>
  <c r="D41" i="12"/>
  <c r="L40" i="12"/>
  <c r="C40" i="12" s="1"/>
  <c r="L39" i="12"/>
  <c r="C39" i="12" s="1"/>
  <c r="L38" i="12"/>
  <c r="C38" i="12" s="1"/>
  <c r="L37" i="12"/>
  <c r="C37" i="12" s="1"/>
  <c r="K36" i="12"/>
  <c r="J36" i="12"/>
  <c r="L35" i="12"/>
  <c r="C35" i="12" s="1"/>
  <c r="L34" i="12"/>
  <c r="K33" i="12"/>
  <c r="J33" i="12"/>
  <c r="L32" i="12"/>
  <c r="L31" i="12" s="1"/>
  <c r="C31" i="12" s="1"/>
  <c r="K31" i="12"/>
  <c r="J31" i="12"/>
  <c r="L30" i="12"/>
  <c r="C30" i="12" s="1"/>
  <c r="L29" i="12"/>
  <c r="C29" i="12" s="1"/>
  <c r="L28" i="12"/>
  <c r="C28" i="12" s="1"/>
  <c r="K27" i="12"/>
  <c r="J27" i="12"/>
  <c r="I25" i="12"/>
  <c r="F25" i="12"/>
  <c r="C25" i="12" s="1"/>
  <c r="I24" i="12"/>
  <c r="E24" i="12"/>
  <c r="F24" i="12" s="1"/>
  <c r="O23" i="12"/>
  <c r="L23" i="12"/>
  <c r="I23" i="12"/>
  <c r="F23" i="12"/>
  <c r="O22" i="12"/>
  <c r="L22" i="12"/>
  <c r="I22" i="12"/>
  <c r="F22" i="12"/>
  <c r="N21" i="12"/>
  <c r="N275" i="12" s="1"/>
  <c r="N274" i="12" s="1"/>
  <c r="M21" i="12"/>
  <c r="K21" i="12"/>
  <c r="K275" i="12" s="1"/>
  <c r="J21" i="12"/>
  <c r="H21" i="12"/>
  <c r="G21" i="12"/>
  <c r="G275" i="12" s="1"/>
  <c r="E21" i="12"/>
  <c r="D21" i="12"/>
  <c r="C79" i="12" l="1"/>
  <c r="C88" i="12"/>
  <c r="C93" i="12"/>
  <c r="C23" i="12"/>
  <c r="C284" i="12"/>
  <c r="C97" i="12"/>
  <c r="C103" i="12"/>
  <c r="O183" i="12"/>
  <c r="O241" i="12"/>
  <c r="M76" i="12"/>
  <c r="E76" i="12"/>
  <c r="I134" i="12"/>
  <c r="C186" i="12"/>
  <c r="C200" i="12"/>
  <c r="C242" i="12"/>
  <c r="C244" i="12"/>
  <c r="C248" i="12"/>
  <c r="I241" i="12"/>
  <c r="C282" i="12"/>
  <c r="C78" i="12"/>
  <c r="L241" i="12"/>
  <c r="C264" i="12"/>
  <c r="C271" i="12"/>
  <c r="C279" i="12"/>
  <c r="C281" i="12"/>
  <c r="C220" i="12"/>
  <c r="G274" i="12"/>
  <c r="O126" i="12"/>
  <c r="O131" i="12"/>
  <c r="C221" i="12"/>
  <c r="N252" i="12"/>
  <c r="C260" i="12"/>
  <c r="C280" i="12"/>
  <c r="K274" i="12"/>
  <c r="I77" i="12"/>
  <c r="F80" i="12"/>
  <c r="F175" i="12"/>
  <c r="I216" i="12"/>
  <c r="C235" i="12"/>
  <c r="F257" i="12"/>
  <c r="H240" i="12"/>
  <c r="C278" i="12"/>
  <c r="N76" i="12"/>
  <c r="I21" i="12"/>
  <c r="I20" i="12" s="1"/>
  <c r="C32" i="12"/>
  <c r="C210" i="12"/>
  <c r="C224" i="12"/>
  <c r="D275" i="12"/>
  <c r="D274" i="12" s="1"/>
  <c r="L162" i="12"/>
  <c r="L175" i="12"/>
  <c r="L174" i="12" s="1"/>
  <c r="C202" i="12"/>
  <c r="C107" i="12"/>
  <c r="C159" i="12"/>
  <c r="J212" i="12"/>
  <c r="C44" i="12"/>
  <c r="L69" i="12"/>
  <c r="L67" i="12" s="1"/>
  <c r="D76" i="12"/>
  <c r="C105" i="12"/>
  <c r="C118" i="12"/>
  <c r="O219" i="12"/>
  <c r="K160" i="12"/>
  <c r="O171" i="12"/>
  <c r="F183" i="12"/>
  <c r="C217" i="12"/>
  <c r="C237" i="12"/>
  <c r="C184" i="12"/>
  <c r="M54" i="12"/>
  <c r="M53" i="12" s="1"/>
  <c r="H76" i="12"/>
  <c r="C74" i="12"/>
  <c r="C144" i="12"/>
  <c r="C148" i="12"/>
  <c r="O257" i="12"/>
  <c r="O253" i="12" s="1"/>
  <c r="O252" i="12" s="1"/>
  <c r="K54" i="12"/>
  <c r="K53" i="12" s="1"/>
  <c r="D54" i="12"/>
  <c r="D53" i="12" s="1"/>
  <c r="J26" i="12"/>
  <c r="E20" i="12"/>
  <c r="I147" i="12"/>
  <c r="G187" i="12"/>
  <c r="G182" i="12" s="1"/>
  <c r="L199" i="12"/>
  <c r="C204" i="12"/>
  <c r="C222" i="12"/>
  <c r="H54" i="12"/>
  <c r="H53" i="12" s="1"/>
  <c r="C128" i="12"/>
  <c r="C142" i="12"/>
  <c r="L147" i="12"/>
  <c r="I183" i="12"/>
  <c r="F241" i="12"/>
  <c r="C241" i="12" s="1"/>
  <c r="G240" i="12"/>
  <c r="C247" i="12"/>
  <c r="C258" i="12"/>
  <c r="C270" i="12"/>
  <c r="C283" i="12"/>
  <c r="G20" i="12"/>
  <c r="C62" i="12"/>
  <c r="C86" i="12"/>
  <c r="C122" i="12"/>
  <c r="D174" i="12"/>
  <c r="C176" i="12"/>
  <c r="C262" i="12"/>
  <c r="J187" i="12"/>
  <c r="J182" i="12" s="1"/>
  <c r="I233" i="12"/>
  <c r="I232" i="12" s="1"/>
  <c r="M252" i="12"/>
  <c r="C56" i="12"/>
  <c r="C65" i="12"/>
  <c r="K83" i="12"/>
  <c r="L121" i="12"/>
  <c r="C125" i="12"/>
  <c r="C140" i="12"/>
  <c r="O153" i="12"/>
  <c r="O152" i="12" s="1"/>
  <c r="C207" i="12"/>
  <c r="C226" i="12"/>
  <c r="L233" i="12"/>
  <c r="L232" i="12" s="1"/>
  <c r="F276" i="12"/>
  <c r="G76" i="12"/>
  <c r="D83" i="12"/>
  <c r="I99" i="12"/>
  <c r="L114" i="12"/>
  <c r="O121" i="12"/>
  <c r="N120" i="12"/>
  <c r="C129" i="12"/>
  <c r="H161" i="12"/>
  <c r="H160" i="12" s="1"/>
  <c r="G174" i="12"/>
  <c r="K212" i="12"/>
  <c r="K211" i="12" s="1"/>
  <c r="C90" i="12"/>
  <c r="C109" i="12"/>
  <c r="C123" i="12"/>
  <c r="C133" i="12"/>
  <c r="C151" i="12"/>
  <c r="N187" i="12"/>
  <c r="N182" i="12" s="1"/>
  <c r="F216" i="12"/>
  <c r="L276" i="12"/>
  <c r="O69" i="12"/>
  <c r="O67" i="12" s="1"/>
  <c r="I131" i="12"/>
  <c r="O162" i="12"/>
  <c r="J174" i="12"/>
  <c r="L257" i="12"/>
  <c r="O276" i="12"/>
  <c r="C61" i="12"/>
  <c r="K76" i="12"/>
  <c r="C92" i="12"/>
  <c r="C149" i="12"/>
  <c r="M160" i="12"/>
  <c r="C165" i="12"/>
  <c r="C173" i="12"/>
  <c r="O175" i="12"/>
  <c r="K174" i="12"/>
  <c r="C261" i="12"/>
  <c r="L269" i="12"/>
  <c r="D20" i="12"/>
  <c r="C57" i="12"/>
  <c r="N54" i="12"/>
  <c r="N53" i="12" s="1"/>
  <c r="C119" i="12"/>
  <c r="C141" i="12"/>
  <c r="C150" i="12"/>
  <c r="N161" i="12"/>
  <c r="N160" i="12" s="1"/>
  <c r="F199" i="12"/>
  <c r="C206" i="12"/>
  <c r="C225" i="12"/>
  <c r="D240" i="12"/>
  <c r="C249" i="12"/>
  <c r="C259" i="12"/>
  <c r="O269" i="12"/>
  <c r="C63" i="12"/>
  <c r="N20" i="12"/>
  <c r="C81" i="12"/>
  <c r="C95" i="12"/>
  <c r="C104" i="12"/>
  <c r="C116" i="12"/>
  <c r="C124" i="12"/>
  <c r="L134" i="12"/>
  <c r="C146" i="12"/>
  <c r="C163" i="12"/>
  <c r="L171" i="12"/>
  <c r="N174" i="12"/>
  <c r="H187" i="12"/>
  <c r="H182" i="12" s="1"/>
  <c r="I199" i="12"/>
  <c r="C243" i="12"/>
  <c r="E240" i="12"/>
  <c r="E54" i="12"/>
  <c r="E53" i="12" s="1"/>
  <c r="F21" i="12"/>
  <c r="F43" i="12"/>
  <c r="C43" i="12" s="1"/>
  <c r="F55" i="12"/>
  <c r="C60" i="12"/>
  <c r="L58" i="12"/>
  <c r="C68" i="12"/>
  <c r="C72" i="12"/>
  <c r="C82" i="12"/>
  <c r="F91" i="12"/>
  <c r="L91" i="12"/>
  <c r="C111" i="12"/>
  <c r="C117" i="12"/>
  <c r="I138" i="12"/>
  <c r="C156" i="12"/>
  <c r="E161" i="12"/>
  <c r="E160" i="12" s="1"/>
  <c r="I171" i="12"/>
  <c r="C223" i="12"/>
  <c r="C229" i="12"/>
  <c r="L55" i="12"/>
  <c r="J76" i="12"/>
  <c r="G83" i="12"/>
  <c r="O91" i="12"/>
  <c r="J120" i="12"/>
  <c r="F131" i="12"/>
  <c r="C131" i="12" s="1"/>
  <c r="F138" i="12"/>
  <c r="F147" i="12"/>
  <c r="I166" i="12"/>
  <c r="K187" i="12"/>
  <c r="K182" i="12" s="1"/>
  <c r="O233" i="12"/>
  <c r="O232" i="12" s="1"/>
  <c r="C70" i="12"/>
  <c r="I114" i="12"/>
  <c r="D120" i="12"/>
  <c r="D75" i="12" s="1"/>
  <c r="K120" i="12"/>
  <c r="C154" i="12"/>
  <c r="D161" i="12"/>
  <c r="D160" i="12" s="1"/>
  <c r="C170" i="12"/>
  <c r="L188" i="12"/>
  <c r="C193" i="12"/>
  <c r="C198" i="12"/>
  <c r="O199" i="12"/>
  <c r="L219" i="12"/>
  <c r="I219" i="12"/>
  <c r="O58" i="12"/>
  <c r="C84" i="12"/>
  <c r="O85" i="12"/>
  <c r="I91" i="12"/>
  <c r="C101" i="12"/>
  <c r="F121" i="12"/>
  <c r="C130" i="12"/>
  <c r="C164" i="12"/>
  <c r="O188" i="12"/>
  <c r="O227" i="12"/>
  <c r="C255" i="12"/>
  <c r="I55" i="12"/>
  <c r="I108" i="12"/>
  <c r="J54" i="12"/>
  <c r="J53" i="12" s="1"/>
  <c r="F69" i="12"/>
  <c r="F67" i="12" s="1"/>
  <c r="C73" i="12"/>
  <c r="N83" i="12"/>
  <c r="J83" i="12"/>
  <c r="C106" i="12"/>
  <c r="E83" i="12"/>
  <c r="C112" i="12"/>
  <c r="I121" i="12"/>
  <c r="C137" i="12"/>
  <c r="O147" i="12"/>
  <c r="I162" i="12"/>
  <c r="I161" i="12" s="1"/>
  <c r="G161" i="12"/>
  <c r="G160" i="12" s="1"/>
  <c r="C168" i="12"/>
  <c r="E174" i="12"/>
  <c r="M187" i="12"/>
  <c r="M182" i="12" s="1"/>
  <c r="C191" i="12"/>
  <c r="C196" i="12"/>
  <c r="G212" i="12"/>
  <c r="G211" i="12" s="1"/>
  <c r="G181" i="12" s="1"/>
  <c r="C230" i="12"/>
  <c r="O245" i="12"/>
  <c r="O240" i="12" s="1"/>
  <c r="J252" i="12"/>
  <c r="C268" i="12"/>
  <c r="F269" i="12"/>
  <c r="I80" i="12"/>
  <c r="O108" i="12"/>
  <c r="E120" i="12"/>
  <c r="C172" i="12"/>
  <c r="I175" i="12"/>
  <c r="I174" i="12" s="1"/>
  <c r="O216" i="12"/>
  <c r="K252" i="12"/>
  <c r="C256" i="12"/>
  <c r="I269" i="12"/>
  <c r="F58" i="12"/>
  <c r="C185" i="12"/>
  <c r="C189" i="12"/>
  <c r="C194" i="12"/>
  <c r="C209" i="12"/>
  <c r="C236" i="12"/>
  <c r="C71" i="12"/>
  <c r="M83" i="12"/>
  <c r="M75" i="12" s="1"/>
  <c r="C102" i="12"/>
  <c r="C110" i="12"/>
  <c r="E275" i="12"/>
  <c r="E274" i="12" s="1"/>
  <c r="L21" i="12"/>
  <c r="L275" i="12" s="1"/>
  <c r="O55" i="12"/>
  <c r="C59" i="12"/>
  <c r="L77" i="12"/>
  <c r="L76" i="12" s="1"/>
  <c r="O80" i="12"/>
  <c r="I85" i="12"/>
  <c r="C96" i="12"/>
  <c r="L126" i="12"/>
  <c r="C139" i="12"/>
  <c r="I153" i="12"/>
  <c r="I152" i="12" s="1"/>
  <c r="C157" i="12"/>
  <c r="O166" i="12"/>
  <c r="H174" i="12"/>
  <c r="C203" i="12"/>
  <c r="C208" i="12"/>
  <c r="I227" i="12"/>
  <c r="C246" i="12"/>
  <c r="C254" i="12"/>
  <c r="I257" i="12"/>
  <c r="I253" i="12" s="1"/>
  <c r="I252" i="12" s="1"/>
  <c r="F85" i="12"/>
  <c r="C98" i="12"/>
  <c r="O21" i="12"/>
  <c r="C64" i="12"/>
  <c r="O77" i="12"/>
  <c r="C94" i="12"/>
  <c r="C100" i="12"/>
  <c r="C113" i="12"/>
  <c r="O134" i="12"/>
  <c r="L153" i="12"/>
  <c r="L152" i="12" s="1"/>
  <c r="C158" i="12"/>
  <c r="C169" i="12"/>
  <c r="C177" i="12"/>
  <c r="D187" i="12"/>
  <c r="D182" i="12" s="1"/>
  <c r="C197" i="12"/>
  <c r="C205" i="12"/>
  <c r="C213" i="12"/>
  <c r="E212" i="12"/>
  <c r="E211" i="12" s="1"/>
  <c r="C231" i="12"/>
  <c r="C239" i="12"/>
  <c r="J240" i="12"/>
  <c r="I245" i="12"/>
  <c r="I240" i="12" s="1"/>
  <c r="C277" i="12"/>
  <c r="C127" i="12"/>
  <c r="F126" i="12"/>
  <c r="I276" i="12"/>
  <c r="L108" i="12"/>
  <c r="C250" i="12"/>
  <c r="F162" i="12"/>
  <c r="F219" i="12"/>
  <c r="O99" i="12"/>
  <c r="O114" i="12"/>
  <c r="G120" i="12"/>
  <c r="I188" i="12"/>
  <c r="N212" i="12"/>
  <c r="N211" i="12" s="1"/>
  <c r="H212" i="12"/>
  <c r="H211" i="12" s="1"/>
  <c r="L216" i="12"/>
  <c r="L245" i="12"/>
  <c r="L240" i="12" s="1"/>
  <c r="F108" i="12"/>
  <c r="L138" i="12"/>
  <c r="I126" i="12"/>
  <c r="I69" i="12"/>
  <c r="I67" i="12" s="1"/>
  <c r="L166" i="12"/>
  <c r="L161" i="12" s="1"/>
  <c r="L227" i="12"/>
  <c r="M275" i="12"/>
  <c r="M274" i="12" s="1"/>
  <c r="H83" i="12"/>
  <c r="L85" i="12"/>
  <c r="H120" i="12"/>
  <c r="C135" i="12"/>
  <c r="F134" i="12"/>
  <c r="C155" i="12"/>
  <c r="M174" i="12"/>
  <c r="E187" i="12"/>
  <c r="E182" i="12" s="1"/>
  <c r="C192" i="12"/>
  <c r="D212" i="12"/>
  <c r="L253" i="12"/>
  <c r="L252" i="12" s="1"/>
  <c r="C34" i="12"/>
  <c r="L33" i="12"/>
  <c r="C33" i="12" s="1"/>
  <c r="J20" i="12"/>
  <c r="O138" i="12"/>
  <c r="M20" i="12"/>
  <c r="C46" i="12"/>
  <c r="O45" i="12"/>
  <c r="M212" i="12"/>
  <c r="M211" i="12" s="1"/>
  <c r="K26" i="12"/>
  <c r="L27" i="12"/>
  <c r="L36" i="12"/>
  <c r="C36" i="12" s="1"/>
  <c r="G54" i="12"/>
  <c r="G53" i="12" s="1"/>
  <c r="C24" i="12"/>
  <c r="C42" i="12"/>
  <c r="F41" i="12"/>
  <c r="C89" i="12"/>
  <c r="C132" i="12"/>
  <c r="C145" i="12"/>
  <c r="F153" i="12"/>
  <c r="J160" i="12"/>
  <c r="C215" i="12"/>
  <c r="F214" i="12"/>
  <c r="C218" i="12"/>
  <c r="H275" i="12"/>
  <c r="H274" i="12" s="1"/>
  <c r="H20" i="12"/>
  <c r="C115" i="12"/>
  <c r="F114" i="12"/>
  <c r="C234" i="12"/>
  <c r="F233" i="12"/>
  <c r="C22" i="12"/>
  <c r="I58" i="12"/>
  <c r="I54" i="12" s="1"/>
  <c r="C66" i="12"/>
  <c r="C87" i="12"/>
  <c r="C143" i="12"/>
  <c r="C167" i="12"/>
  <c r="F166" i="12"/>
  <c r="O174" i="12"/>
  <c r="C180" i="12"/>
  <c r="L183" i="12"/>
  <c r="C190" i="12"/>
  <c r="C195" i="12"/>
  <c r="C201" i="12"/>
  <c r="C228" i="12"/>
  <c r="C238" i="12"/>
  <c r="C251" i="12"/>
  <c r="J275" i="12"/>
  <c r="J274" i="12" s="1"/>
  <c r="F188" i="12"/>
  <c r="F227" i="12"/>
  <c r="F245" i="12"/>
  <c r="F263" i="12"/>
  <c r="C263" i="12" s="1"/>
  <c r="F171" i="12"/>
  <c r="F253" i="12"/>
  <c r="F267" i="12"/>
  <c r="F77" i="12"/>
  <c r="F99" i="12"/>
  <c r="F179" i="12"/>
  <c r="O187" i="12" l="1"/>
  <c r="O182" i="12" s="1"/>
  <c r="F54" i="12"/>
  <c r="J211" i="12"/>
  <c r="J181" i="12" s="1"/>
  <c r="O275" i="12"/>
  <c r="O274" i="12" s="1"/>
  <c r="I275" i="12"/>
  <c r="I274" i="12" s="1"/>
  <c r="I76" i="12"/>
  <c r="L187" i="12"/>
  <c r="G75" i="12"/>
  <c r="G272" i="12" s="1"/>
  <c r="C55" i="12"/>
  <c r="O161" i="12"/>
  <c r="O160" i="12" s="1"/>
  <c r="C91" i="12"/>
  <c r="L182" i="12"/>
  <c r="M52" i="12"/>
  <c r="C175" i="12"/>
  <c r="C219" i="12"/>
  <c r="I83" i="12"/>
  <c r="C99" i="12"/>
  <c r="O212" i="12"/>
  <c r="O211" i="12" s="1"/>
  <c r="O181" i="12" s="1"/>
  <c r="F120" i="12"/>
  <c r="C121" i="12"/>
  <c r="M181" i="12"/>
  <c r="L160" i="12"/>
  <c r="C276" i="12"/>
  <c r="C67" i="12"/>
  <c r="O83" i="12"/>
  <c r="I120" i="12"/>
  <c r="N75" i="12"/>
  <c r="N52" i="12" s="1"/>
  <c r="C183" i="12"/>
  <c r="C108" i="12"/>
  <c r="C147" i="12"/>
  <c r="L54" i="12"/>
  <c r="L53" i="12" s="1"/>
  <c r="L274" i="12"/>
  <c r="C21" i="12"/>
  <c r="O54" i="12"/>
  <c r="O53" i="12" s="1"/>
  <c r="K75" i="12"/>
  <c r="K52" i="12" s="1"/>
  <c r="K181" i="12"/>
  <c r="C216" i="12"/>
  <c r="O20" i="12"/>
  <c r="D211" i="12"/>
  <c r="D272" i="12" s="1"/>
  <c r="C85" i="12"/>
  <c r="E75" i="12"/>
  <c r="E52" i="12" s="1"/>
  <c r="I212" i="12"/>
  <c r="I211" i="12" s="1"/>
  <c r="C166" i="12"/>
  <c r="H75" i="12"/>
  <c r="H52" i="12" s="1"/>
  <c r="D52" i="12"/>
  <c r="H181" i="12"/>
  <c r="I187" i="12"/>
  <c r="I182" i="12" s="1"/>
  <c r="O120" i="12"/>
  <c r="J75" i="12"/>
  <c r="J52" i="12" s="1"/>
  <c r="C199" i="12"/>
  <c r="F275" i="12"/>
  <c r="F274" i="12" s="1"/>
  <c r="C58" i="12"/>
  <c r="C126" i="12"/>
  <c r="C269" i="12"/>
  <c r="C171" i="12"/>
  <c r="C80" i="12"/>
  <c r="C257" i="12"/>
  <c r="I160" i="12"/>
  <c r="C134" i="12"/>
  <c r="M272" i="12"/>
  <c r="O76" i="12"/>
  <c r="C245" i="12"/>
  <c r="L120" i="12"/>
  <c r="L83" i="12"/>
  <c r="E181" i="12"/>
  <c r="N181" i="12"/>
  <c r="F83" i="12"/>
  <c r="C77" i="12"/>
  <c r="F76" i="12"/>
  <c r="C41" i="12"/>
  <c r="F20" i="12"/>
  <c r="C138" i="12"/>
  <c r="C179" i="12"/>
  <c r="F178" i="12"/>
  <c r="K20" i="12"/>
  <c r="C233" i="12"/>
  <c r="F232" i="12"/>
  <c r="C232" i="12" s="1"/>
  <c r="F212" i="12"/>
  <c r="C214" i="12"/>
  <c r="F240" i="12"/>
  <c r="C240" i="12" s="1"/>
  <c r="C45" i="12"/>
  <c r="C267" i="12"/>
  <c r="F266" i="12"/>
  <c r="C253" i="12"/>
  <c r="F252" i="12"/>
  <c r="C252" i="12" s="1"/>
  <c r="I53" i="12"/>
  <c r="C69" i="12"/>
  <c r="C114" i="12"/>
  <c r="C227" i="12"/>
  <c r="C153" i="12"/>
  <c r="F152" i="12"/>
  <c r="C152" i="12" s="1"/>
  <c r="C27" i="12"/>
  <c r="L26" i="12"/>
  <c r="L212" i="12"/>
  <c r="L211" i="12" s="1"/>
  <c r="F53" i="12"/>
  <c r="F161" i="12"/>
  <c r="C162" i="12"/>
  <c r="C188" i="12"/>
  <c r="F187" i="12"/>
  <c r="C275" i="12" l="1"/>
  <c r="D181" i="12"/>
  <c r="H51" i="12"/>
  <c r="I75" i="12"/>
  <c r="I52" i="12" s="1"/>
  <c r="C120" i="12"/>
  <c r="G52" i="12"/>
  <c r="G51" i="12" s="1"/>
  <c r="L75" i="12"/>
  <c r="L272" i="12" s="1"/>
  <c r="L52" i="12"/>
  <c r="K51" i="12"/>
  <c r="K50" i="12" s="1"/>
  <c r="M51" i="12"/>
  <c r="M50" i="12" s="1"/>
  <c r="N272" i="12"/>
  <c r="I181" i="12"/>
  <c r="N51" i="12"/>
  <c r="J272" i="12"/>
  <c r="E51" i="12"/>
  <c r="E273" i="12" s="1"/>
  <c r="J51" i="12"/>
  <c r="J50" i="12" s="1"/>
  <c r="H272" i="12"/>
  <c r="C83" i="12"/>
  <c r="C274" i="12"/>
  <c r="D51" i="12"/>
  <c r="D273" i="12" s="1"/>
  <c r="E272" i="12"/>
  <c r="C54" i="12"/>
  <c r="O75" i="12"/>
  <c r="O272" i="12" s="1"/>
  <c r="L181" i="12"/>
  <c r="K272" i="12"/>
  <c r="N50" i="12"/>
  <c r="N273" i="12"/>
  <c r="C76" i="12"/>
  <c r="F75" i="12"/>
  <c r="C187" i="12"/>
  <c r="F182" i="12"/>
  <c r="C212" i="12"/>
  <c r="F211" i="12"/>
  <c r="C211" i="12" s="1"/>
  <c r="K273" i="12"/>
  <c r="C53" i="12"/>
  <c r="G50" i="12"/>
  <c r="G273" i="12"/>
  <c r="E50" i="12"/>
  <c r="C161" i="12"/>
  <c r="F160" i="12"/>
  <c r="C160" i="12" s="1"/>
  <c r="C178" i="12"/>
  <c r="F174" i="12"/>
  <c r="C174" i="12" s="1"/>
  <c r="C26" i="12"/>
  <c r="L20" i="12"/>
  <c r="C20" i="12" s="1"/>
  <c r="C266" i="12"/>
  <c r="F265" i="12"/>
  <c r="H50" i="12"/>
  <c r="H273" i="12"/>
  <c r="O52" i="12" l="1"/>
  <c r="O51" i="12" s="1"/>
  <c r="D50" i="12"/>
  <c r="I272" i="12"/>
  <c r="M273" i="12"/>
  <c r="L51" i="12"/>
  <c r="L273" i="12" s="1"/>
  <c r="I51" i="12"/>
  <c r="I50" i="12" s="1"/>
  <c r="C75" i="12"/>
  <c r="J273" i="12"/>
  <c r="L50" i="12"/>
  <c r="O50" i="12"/>
  <c r="O273" i="12"/>
  <c r="C265" i="12"/>
  <c r="F272" i="12"/>
  <c r="C182" i="12"/>
  <c r="F181" i="12"/>
  <c r="C181" i="12" s="1"/>
  <c r="I273" i="12"/>
  <c r="F52" i="12"/>
  <c r="C272" i="12" l="1"/>
  <c r="C52" i="12"/>
  <c r="F51" i="12"/>
  <c r="F50" i="12" l="1"/>
  <c r="C50" i="12" s="1"/>
  <c r="C51" i="12"/>
  <c r="F273" i="12"/>
  <c r="C273" i="12" s="1"/>
  <c r="G37" i="11" l="1"/>
  <c r="G36" i="11"/>
  <c r="F35" i="11"/>
  <c r="E35" i="11"/>
  <c r="G35" i="11" s="1"/>
  <c r="G30" i="11"/>
  <c r="F29" i="11"/>
  <c r="E29" i="11"/>
  <c r="G29" i="11" s="1"/>
  <c r="G24" i="11"/>
  <c r="F23" i="11"/>
  <c r="E23" i="11"/>
  <c r="G23" i="11" s="1"/>
  <c r="G18" i="11"/>
  <c r="F17" i="11"/>
  <c r="E17" i="11"/>
  <c r="G12" i="11"/>
  <c r="F11" i="11"/>
  <c r="E11" i="11"/>
  <c r="G17" i="11" l="1"/>
  <c r="G11" i="11"/>
  <c r="O284" i="10"/>
  <c r="L284" i="10"/>
  <c r="I284" i="10"/>
  <c r="F284" i="10"/>
  <c r="O283" i="10"/>
  <c r="L283" i="10"/>
  <c r="I283" i="10"/>
  <c r="F283" i="10"/>
  <c r="O282" i="10"/>
  <c r="L282" i="10"/>
  <c r="I282" i="10"/>
  <c r="F282" i="10"/>
  <c r="O281" i="10"/>
  <c r="L281" i="10"/>
  <c r="I281" i="10"/>
  <c r="F281" i="10"/>
  <c r="O280" i="10"/>
  <c r="L280" i="10"/>
  <c r="I280" i="10"/>
  <c r="F280" i="10"/>
  <c r="O279" i="10"/>
  <c r="L279" i="10"/>
  <c r="I279" i="10"/>
  <c r="F279" i="10"/>
  <c r="O278" i="10"/>
  <c r="L278" i="10"/>
  <c r="I278" i="10"/>
  <c r="F278" i="10"/>
  <c r="O277" i="10"/>
  <c r="L277" i="10"/>
  <c r="I277" i="10"/>
  <c r="F277" i="10"/>
  <c r="N276" i="10"/>
  <c r="M276" i="10"/>
  <c r="K276" i="10"/>
  <c r="J276" i="10"/>
  <c r="H276" i="10"/>
  <c r="G276" i="10"/>
  <c r="E276" i="10"/>
  <c r="D276" i="10"/>
  <c r="O271" i="10"/>
  <c r="L271" i="10"/>
  <c r="I271" i="10"/>
  <c r="F271" i="10"/>
  <c r="O270" i="10"/>
  <c r="L270" i="10"/>
  <c r="I270" i="10"/>
  <c r="F270" i="10"/>
  <c r="N269" i="10"/>
  <c r="M269" i="10"/>
  <c r="K269" i="10"/>
  <c r="J269" i="10"/>
  <c r="H269" i="10"/>
  <c r="G269" i="10"/>
  <c r="E269" i="10"/>
  <c r="D269" i="10"/>
  <c r="O268" i="10"/>
  <c r="O267" i="10" s="1"/>
  <c r="O266" i="10" s="1"/>
  <c r="O265" i="10" s="1"/>
  <c r="L268" i="10"/>
  <c r="I268" i="10"/>
  <c r="I267" i="10" s="1"/>
  <c r="F268" i="10"/>
  <c r="F267" i="10" s="1"/>
  <c r="F266" i="10" s="1"/>
  <c r="F265" i="10" s="1"/>
  <c r="N267" i="10"/>
  <c r="N266" i="10" s="1"/>
  <c r="N265" i="10" s="1"/>
  <c r="M267" i="10"/>
  <c r="M266" i="10" s="1"/>
  <c r="M265" i="10" s="1"/>
  <c r="K267" i="10"/>
  <c r="K266" i="10" s="1"/>
  <c r="K265" i="10" s="1"/>
  <c r="J267" i="10"/>
  <c r="J266" i="10" s="1"/>
  <c r="J265" i="10" s="1"/>
  <c r="H267" i="10"/>
  <c r="H266" i="10" s="1"/>
  <c r="H265" i="10" s="1"/>
  <c r="G267" i="10"/>
  <c r="G266" i="10" s="1"/>
  <c r="G265" i="10" s="1"/>
  <c r="E267" i="10"/>
  <c r="E266" i="10" s="1"/>
  <c r="E265" i="10" s="1"/>
  <c r="D267" i="10"/>
  <c r="D266" i="10" s="1"/>
  <c r="D265" i="10" s="1"/>
  <c r="O264" i="10"/>
  <c r="O263" i="10" s="1"/>
  <c r="L264" i="10"/>
  <c r="L263" i="10" s="1"/>
  <c r="I264" i="10"/>
  <c r="I263" i="10" s="1"/>
  <c r="F264" i="10"/>
  <c r="N263" i="10"/>
  <c r="M263" i="10"/>
  <c r="K263" i="10"/>
  <c r="J263" i="10"/>
  <c r="H263" i="10"/>
  <c r="G263" i="10"/>
  <c r="E263" i="10"/>
  <c r="D263" i="10"/>
  <c r="O262" i="10"/>
  <c r="L262" i="10"/>
  <c r="I262" i="10"/>
  <c r="F262" i="10"/>
  <c r="O261" i="10"/>
  <c r="L261" i="10"/>
  <c r="I261" i="10"/>
  <c r="F261" i="10"/>
  <c r="O260" i="10"/>
  <c r="L260" i="10"/>
  <c r="I260" i="10"/>
  <c r="F260" i="10"/>
  <c r="O259" i="10"/>
  <c r="L259" i="10"/>
  <c r="I259" i="10"/>
  <c r="F259" i="10"/>
  <c r="O258" i="10"/>
  <c r="L258" i="10"/>
  <c r="I258" i="10"/>
  <c r="F258" i="10"/>
  <c r="N257" i="10"/>
  <c r="N253" i="10" s="1"/>
  <c r="M257" i="10"/>
  <c r="M253" i="10" s="1"/>
  <c r="M252" i="10" s="1"/>
  <c r="K257" i="10"/>
  <c r="K253" i="10" s="1"/>
  <c r="J257" i="10"/>
  <c r="J253" i="10" s="1"/>
  <c r="H257" i="10"/>
  <c r="H253" i="10" s="1"/>
  <c r="G257" i="10"/>
  <c r="G253" i="10" s="1"/>
  <c r="E257" i="10"/>
  <c r="E253" i="10" s="1"/>
  <c r="D257" i="10"/>
  <c r="D253" i="10" s="1"/>
  <c r="O256" i="10"/>
  <c r="L256" i="10"/>
  <c r="I256" i="10"/>
  <c r="F256" i="10"/>
  <c r="O255" i="10"/>
  <c r="L255" i="10"/>
  <c r="I255" i="10"/>
  <c r="F255" i="10"/>
  <c r="O254" i="10"/>
  <c r="L254" i="10"/>
  <c r="I254" i="10"/>
  <c r="F254" i="10"/>
  <c r="O251" i="10"/>
  <c r="L251" i="10"/>
  <c r="L250" i="10" s="1"/>
  <c r="I251" i="10"/>
  <c r="I250" i="10" s="1"/>
  <c r="F251" i="10"/>
  <c r="F250" i="10" s="1"/>
  <c r="N250" i="10"/>
  <c r="M250" i="10"/>
  <c r="K250" i="10"/>
  <c r="J250" i="10"/>
  <c r="H250" i="10"/>
  <c r="G250" i="10"/>
  <c r="E250" i="10"/>
  <c r="D250" i="10"/>
  <c r="O249" i="10"/>
  <c r="L249" i="10"/>
  <c r="I249" i="10"/>
  <c r="F249" i="10"/>
  <c r="O248" i="10"/>
  <c r="L248" i="10"/>
  <c r="I248" i="10"/>
  <c r="F248" i="10"/>
  <c r="O247" i="10"/>
  <c r="L247" i="10"/>
  <c r="I247" i="10"/>
  <c r="F247" i="10"/>
  <c r="O246" i="10"/>
  <c r="L246" i="10"/>
  <c r="I246" i="10"/>
  <c r="F246" i="10"/>
  <c r="N245" i="10"/>
  <c r="M245" i="10"/>
  <c r="K245" i="10"/>
  <c r="J245" i="10"/>
  <c r="H245" i="10"/>
  <c r="G245" i="10"/>
  <c r="E245" i="10"/>
  <c r="D245" i="10"/>
  <c r="O244" i="10"/>
  <c r="L244" i="10"/>
  <c r="I244" i="10"/>
  <c r="F244" i="10"/>
  <c r="O243" i="10"/>
  <c r="L243" i="10"/>
  <c r="I243" i="10"/>
  <c r="F243" i="10"/>
  <c r="O242" i="10"/>
  <c r="L242" i="10"/>
  <c r="L241" i="10" s="1"/>
  <c r="I242" i="10"/>
  <c r="F242" i="10"/>
  <c r="N241" i="10"/>
  <c r="M241" i="10"/>
  <c r="K241" i="10"/>
  <c r="K240" i="10" s="1"/>
  <c r="J241" i="10"/>
  <c r="J240" i="10" s="1"/>
  <c r="H241" i="10"/>
  <c r="H240" i="10" s="1"/>
  <c r="G241" i="10"/>
  <c r="G240" i="10" s="1"/>
  <c r="E241" i="10"/>
  <c r="E240" i="10" s="1"/>
  <c r="D241" i="10"/>
  <c r="O239" i="10"/>
  <c r="L239" i="10"/>
  <c r="I239" i="10"/>
  <c r="F239" i="10"/>
  <c r="O238" i="10"/>
  <c r="L238" i="10"/>
  <c r="I238" i="10"/>
  <c r="F238" i="10"/>
  <c r="O237" i="10"/>
  <c r="L237" i="10"/>
  <c r="I237" i="10"/>
  <c r="F237" i="10"/>
  <c r="O236" i="10"/>
  <c r="L236" i="10"/>
  <c r="I236" i="10"/>
  <c r="F236" i="10"/>
  <c r="O235" i="10"/>
  <c r="L235" i="10"/>
  <c r="I235" i="10"/>
  <c r="F235" i="10"/>
  <c r="O234" i="10"/>
  <c r="L234" i="10"/>
  <c r="I234" i="10"/>
  <c r="F234" i="10"/>
  <c r="N233" i="10"/>
  <c r="N232" i="10" s="1"/>
  <c r="M233" i="10"/>
  <c r="M232" i="10" s="1"/>
  <c r="K233" i="10"/>
  <c r="K232" i="10" s="1"/>
  <c r="J233" i="10"/>
  <c r="J232" i="10" s="1"/>
  <c r="H233" i="10"/>
  <c r="H232" i="10" s="1"/>
  <c r="G233" i="10"/>
  <c r="G232" i="10" s="1"/>
  <c r="E233" i="10"/>
  <c r="E232" i="10" s="1"/>
  <c r="D233" i="10"/>
  <c r="D232" i="10"/>
  <c r="O231" i="10"/>
  <c r="L231" i="10"/>
  <c r="I231" i="10"/>
  <c r="F231" i="10"/>
  <c r="O230" i="10"/>
  <c r="L230" i="10"/>
  <c r="I230" i="10"/>
  <c r="F230" i="10"/>
  <c r="O229" i="10"/>
  <c r="L229" i="10"/>
  <c r="I229" i="10"/>
  <c r="F229" i="10"/>
  <c r="O228" i="10"/>
  <c r="L228" i="10"/>
  <c r="I228" i="10"/>
  <c r="F228" i="10"/>
  <c r="N227" i="10"/>
  <c r="M227" i="10"/>
  <c r="K227" i="10"/>
  <c r="J227" i="10"/>
  <c r="H227" i="10"/>
  <c r="G227" i="10"/>
  <c r="E227" i="10"/>
  <c r="D227" i="10"/>
  <c r="O226" i="10"/>
  <c r="L226" i="10"/>
  <c r="I226" i="10"/>
  <c r="F226" i="10"/>
  <c r="O225" i="10"/>
  <c r="L225" i="10"/>
  <c r="I225" i="10"/>
  <c r="F225" i="10"/>
  <c r="O224" i="10"/>
  <c r="L224" i="10"/>
  <c r="I224" i="10"/>
  <c r="F224" i="10"/>
  <c r="O223" i="10"/>
  <c r="L223" i="10"/>
  <c r="I223" i="10"/>
  <c r="F223" i="10"/>
  <c r="O222" i="10"/>
  <c r="L222" i="10"/>
  <c r="I222" i="10"/>
  <c r="F222" i="10"/>
  <c r="O221" i="10"/>
  <c r="L221" i="10"/>
  <c r="I221" i="10"/>
  <c r="F221" i="10"/>
  <c r="O220" i="10"/>
  <c r="L220" i="10"/>
  <c r="I220" i="10"/>
  <c r="F220" i="10"/>
  <c r="N219" i="10"/>
  <c r="M219" i="10"/>
  <c r="K219" i="10"/>
  <c r="J219" i="10"/>
  <c r="H219" i="10"/>
  <c r="G219" i="10"/>
  <c r="E219" i="10"/>
  <c r="D219" i="10"/>
  <c r="O218" i="10"/>
  <c r="L218" i="10"/>
  <c r="I218" i="10"/>
  <c r="F218" i="10"/>
  <c r="O217" i="10"/>
  <c r="L217" i="10"/>
  <c r="I217" i="10"/>
  <c r="I216" i="10" s="1"/>
  <c r="F217" i="10"/>
  <c r="N216" i="10"/>
  <c r="M216" i="10"/>
  <c r="K216" i="10"/>
  <c r="J216" i="10"/>
  <c r="H216" i="10"/>
  <c r="G216" i="10"/>
  <c r="E216" i="10"/>
  <c r="D216" i="10"/>
  <c r="O215" i="10"/>
  <c r="O214" i="10" s="1"/>
  <c r="L215" i="10"/>
  <c r="L214" i="10" s="1"/>
  <c r="I215" i="10"/>
  <c r="F215" i="10"/>
  <c r="F214" i="10" s="1"/>
  <c r="N214" i="10"/>
  <c r="M214" i="10"/>
  <c r="K214" i="10"/>
  <c r="J214" i="10"/>
  <c r="H214" i="10"/>
  <c r="G214" i="10"/>
  <c r="E214" i="10"/>
  <c r="D214" i="10"/>
  <c r="O213" i="10"/>
  <c r="L213" i="10"/>
  <c r="I213" i="10"/>
  <c r="F213" i="10"/>
  <c r="O210" i="10"/>
  <c r="L210" i="10"/>
  <c r="I210" i="10"/>
  <c r="F210" i="10"/>
  <c r="O209" i="10"/>
  <c r="O208" i="10" s="1"/>
  <c r="L209" i="10"/>
  <c r="L208" i="10" s="1"/>
  <c r="I209" i="10"/>
  <c r="I208" i="10" s="1"/>
  <c r="F209" i="10"/>
  <c r="F208" i="10" s="1"/>
  <c r="N208" i="10"/>
  <c r="M208" i="10"/>
  <c r="K208" i="10"/>
  <c r="J208" i="10"/>
  <c r="H208" i="10"/>
  <c r="G208" i="10"/>
  <c r="E208" i="10"/>
  <c r="D208" i="10"/>
  <c r="O207" i="10"/>
  <c r="L207" i="10"/>
  <c r="I207" i="10"/>
  <c r="F207" i="10"/>
  <c r="O206" i="10"/>
  <c r="L206" i="10"/>
  <c r="I206" i="10"/>
  <c r="F206" i="10"/>
  <c r="O205" i="10"/>
  <c r="L205" i="10"/>
  <c r="I205" i="10"/>
  <c r="F205" i="10"/>
  <c r="O204" i="10"/>
  <c r="L204" i="10"/>
  <c r="I204" i="10"/>
  <c r="F204" i="10"/>
  <c r="O203" i="10"/>
  <c r="L203" i="10"/>
  <c r="I203" i="10"/>
  <c r="F203" i="10"/>
  <c r="O202" i="10"/>
  <c r="L202" i="10"/>
  <c r="I202" i="10"/>
  <c r="F202" i="10"/>
  <c r="O201" i="10"/>
  <c r="L201" i="10"/>
  <c r="I201" i="10"/>
  <c r="F201" i="10"/>
  <c r="O200" i="10"/>
  <c r="L200" i="10"/>
  <c r="I200" i="10"/>
  <c r="F200" i="10"/>
  <c r="N199" i="10"/>
  <c r="M199" i="10"/>
  <c r="K199" i="10"/>
  <c r="J199" i="10"/>
  <c r="H199" i="10"/>
  <c r="G199" i="10"/>
  <c r="E199" i="10"/>
  <c r="D199" i="10"/>
  <c r="O198" i="10"/>
  <c r="L198" i="10"/>
  <c r="I198" i="10"/>
  <c r="F198" i="10"/>
  <c r="O197" i="10"/>
  <c r="L197" i="10"/>
  <c r="I197" i="10"/>
  <c r="F197" i="10"/>
  <c r="O196" i="10"/>
  <c r="L196" i="10"/>
  <c r="I196" i="10"/>
  <c r="F196" i="10"/>
  <c r="O195" i="10"/>
  <c r="L195" i="10"/>
  <c r="I195" i="10"/>
  <c r="F195" i="10"/>
  <c r="O194" i="10"/>
  <c r="L194" i="10"/>
  <c r="I194" i="10"/>
  <c r="F194" i="10"/>
  <c r="O193" i="10"/>
  <c r="L193" i="10"/>
  <c r="I193" i="10"/>
  <c r="F193" i="10"/>
  <c r="O192" i="10"/>
  <c r="L192" i="10"/>
  <c r="I192" i="10"/>
  <c r="F192" i="10"/>
  <c r="O191" i="10"/>
  <c r="L191" i="10"/>
  <c r="I191" i="10"/>
  <c r="F191" i="10"/>
  <c r="O190" i="10"/>
  <c r="L190" i="10"/>
  <c r="I190" i="10"/>
  <c r="F190" i="10"/>
  <c r="O189" i="10"/>
  <c r="L189" i="10"/>
  <c r="I189" i="10"/>
  <c r="F189" i="10"/>
  <c r="N188" i="10"/>
  <c r="M188" i="10"/>
  <c r="K188" i="10"/>
  <c r="K187" i="10" s="1"/>
  <c r="J188" i="10"/>
  <c r="H188" i="10"/>
  <c r="G188" i="10"/>
  <c r="E188" i="10"/>
  <c r="D188" i="10"/>
  <c r="D187" i="10" s="1"/>
  <c r="O186" i="10"/>
  <c r="L186" i="10"/>
  <c r="I186" i="10"/>
  <c r="F186" i="10"/>
  <c r="O185" i="10"/>
  <c r="L185" i="10"/>
  <c r="I185" i="10"/>
  <c r="F185" i="10"/>
  <c r="O184" i="10"/>
  <c r="O183" i="10" s="1"/>
  <c r="L184" i="10"/>
  <c r="I184" i="10"/>
  <c r="F184" i="10"/>
  <c r="N183" i="10"/>
  <c r="M183" i="10"/>
  <c r="K183" i="10"/>
  <c r="J183" i="10"/>
  <c r="H183" i="10"/>
  <c r="G183" i="10"/>
  <c r="E183" i="10"/>
  <c r="D183" i="10"/>
  <c r="O180" i="10"/>
  <c r="O179" i="10" s="1"/>
  <c r="O178" i="10" s="1"/>
  <c r="L180" i="10"/>
  <c r="L179" i="10" s="1"/>
  <c r="L178" i="10" s="1"/>
  <c r="I180" i="10"/>
  <c r="I179" i="10" s="1"/>
  <c r="I178" i="10" s="1"/>
  <c r="F180" i="10"/>
  <c r="N179" i="10"/>
  <c r="N178" i="10" s="1"/>
  <c r="M179" i="10"/>
  <c r="M178" i="10" s="1"/>
  <c r="K179" i="10"/>
  <c r="K178" i="10" s="1"/>
  <c r="J179" i="10"/>
  <c r="J178" i="10" s="1"/>
  <c r="H179" i="10"/>
  <c r="H178" i="10" s="1"/>
  <c r="G179" i="10"/>
  <c r="G178" i="10" s="1"/>
  <c r="E179" i="10"/>
  <c r="E178" i="10" s="1"/>
  <c r="D179" i="10"/>
  <c r="D178" i="10" s="1"/>
  <c r="O177" i="10"/>
  <c r="L177" i="10"/>
  <c r="I177" i="10"/>
  <c r="F177" i="10"/>
  <c r="O176" i="10"/>
  <c r="O175" i="10" s="1"/>
  <c r="L176" i="10"/>
  <c r="I176" i="10"/>
  <c r="I175" i="10" s="1"/>
  <c r="F176" i="10"/>
  <c r="N175" i="10"/>
  <c r="M175" i="10"/>
  <c r="K175" i="10"/>
  <c r="J175" i="10"/>
  <c r="H175" i="10"/>
  <c r="G175" i="10"/>
  <c r="E175" i="10"/>
  <c r="D175" i="10"/>
  <c r="O173" i="10"/>
  <c r="L173" i="10"/>
  <c r="I173" i="10"/>
  <c r="F173" i="10"/>
  <c r="O172" i="10"/>
  <c r="L172" i="10"/>
  <c r="L171" i="10" s="1"/>
  <c r="I172" i="10"/>
  <c r="F172" i="10"/>
  <c r="N171" i="10"/>
  <c r="M171" i="10"/>
  <c r="K171" i="10"/>
  <c r="J171" i="10"/>
  <c r="H171" i="10"/>
  <c r="G171" i="10"/>
  <c r="E171" i="10"/>
  <c r="D171" i="10"/>
  <c r="O170" i="10"/>
  <c r="L170" i="10"/>
  <c r="I170" i="10"/>
  <c r="F170" i="10"/>
  <c r="O169" i="10"/>
  <c r="L169" i="10"/>
  <c r="I169" i="10"/>
  <c r="F169" i="10"/>
  <c r="O168" i="10"/>
  <c r="L168" i="10"/>
  <c r="I168" i="10"/>
  <c r="F168" i="10"/>
  <c r="O167" i="10"/>
  <c r="L167" i="10"/>
  <c r="I167" i="10"/>
  <c r="F167" i="10"/>
  <c r="N166" i="10"/>
  <c r="M166" i="10"/>
  <c r="K166" i="10"/>
  <c r="J166" i="10"/>
  <c r="H166" i="10"/>
  <c r="G166" i="10"/>
  <c r="E166" i="10"/>
  <c r="D166" i="10"/>
  <c r="O165" i="10"/>
  <c r="L165" i="10"/>
  <c r="I165" i="10"/>
  <c r="F165" i="10"/>
  <c r="O164" i="10"/>
  <c r="L164" i="10"/>
  <c r="I164" i="10"/>
  <c r="F164" i="10"/>
  <c r="O163" i="10"/>
  <c r="L163" i="10"/>
  <c r="I163" i="10"/>
  <c r="F163" i="10"/>
  <c r="N162" i="10"/>
  <c r="N161" i="10" s="1"/>
  <c r="M162" i="10"/>
  <c r="M161" i="10" s="1"/>
  <c r="K162" i="10"/>
  <c r="J162" i="10"/>
  <c r="H162" i="10"/>
  <c r="G162" i="10"/>
  <c r="E162" i="10"/>
  <c r="D162" i="10"/>
  <c r="D161" i="10" s="1"/>
  <c r="O159" i="10"/>
  <c r="L159" i="10"/>
  <c r="I159" i="10"/>
  <c r="F159" i="10"/>
  <c r="O158" i="10"/>
  <c r="L158" i="10"/>
  <c r="I158" i="10"/>
  <c r="F158" i="10"/>
  <c r="O157" i="10"/>
  <c r="L157" i="10"/>
  <c r="I157" i="10"/>
  <c r="F157" i="10"/>
  <c r="O156" i="10"/>
  <c r="L156" i="10"/>
  <c r="I156" i="10"/>
  <c r="F156" i="10"/>
  <c r="O155" i="10"/>
  <c r="L155" i="10"/>
  <c r="I155" i="10"/>
  <c r="F155" i="10"/>
  <c r="O154" i="10"/>
  <c r="L154" i="10"/>
  <c r="I154" i="10"/>
  <c r="F154" i="10"/>
  <c r="N153" i="10"/>
  <c r="N152" i="10" s="1"/>
  <c r="M153" i="10"/>
  <c r="M152" i="10" s="1"/>
  <c r="K153" i="10"/>
  <c r="K152" i="10" s="1"/>
  <c r="J153" i="10"/>
  <c r="J152" i="10" s="1"/>
  <c r="H153" i="10"/>
  <c r="H152" i="10" s="1"/>
  <c r="G153" i="10"/>
  <c r="G152" i="10" s="1"/>
  <c r="E153" i="10"/>
  <c r="E152" i="10" s="1"/>
  <c r="D153" i="10"/>
  <c r="D152" i="10" s="1"/>
  <c r="O151" i="10"/>
  <c r="L151" i="10"/>
  <c r="I151" i="10"/>
  <c r="F151" i="10"/>
  <c r="O150" i="10"/>
  <c r="L150" i="10"/>
  <c r="I150" i="10"/>
  <c r="F150" i="10"/>
  <c r="O149" i="10"/>
  <c r="L149" i="10"/>
  <c r="I149" i="10"/>
  <c r="F149" i="10"/>
  <c r="O148" i="10"/>
  <c r="O147" i="10" s="1"/>
  <c r="L148" i="10"/>
  <c r="I148" i="10"/>
  <c r="F148" i="10"/>
  <c r="N147" i="10"/>
  <c r="M147" i="10"/>
  <c r="K147" i="10"/>
  <c r="J147" i="10"/>
  <c r="H147" i="10"/>
  <c r="G147" i="10"/>
  <c r="E147" i="10"/>
  <c r="D147" i="10"/>
  <c r="O146" i="10"/>
  <c r="L146" i="10"/>
  <c r="I146" i="10"/>
  <c r="F146" i="10"/>
  <c r="O145" i="10"/>
  <c r="L145" i="10"/>
  <c r="I145" i="10"/>
  <c r="F145" i="10"/>
  <c r="O144" i="10"/>
  <c r="L144" i="10"/>
  <c r="I144" i="10"/>
  <c r="F144" i="10"/>
  <c r="O143" i="10"/>
  <c r="L143" i="10"/>
  <c r="I143" i="10"/>
  <c r="F143" i="10"/>
  <c r="O142" i="10"/>
  <c r="L142" i="10"/>
  <c r="I142" i="10"/>
  <c r="F142" i="10"/>
  <c r="O141" i="10"/>
  <c r="L141" i="10"/>
  <c r="I141" i="10"/>
  <c r="F141" i="10"/>
  <c r="O140" i="10"/>
  <c r="L140" i="10"/>
  <c r="I140" i="10"/>
  <c r="F140" i="10"/>
  <c r="O139" i="10"/>
  <c r="L139" i="10"/>
  <c r="I139" i="10"/>
  <c r="F139" i="10"/>
  <c r="N138" i="10"/>
  <c r="M138" i="10"/>
  <c r="K138" i="10"/>
  <c r="J138" i="10"/>
  <c r="H138" i="10"/>
  <c r="G138" i="10"/>
  <c r="E138" i="10"/>
  <c r="D138" i="10"/>
  <c r="O137" i="10"/>
  <c r="L137" i="10"/>
  <c r="I137" i="10"/>
  <c r="F137" i="10"/>
  <c r="O136" i="10"/>
  <c r="L136" i="10"/>
  <c r="I136" i="10"/>
  <c r="F136" i="10"/>
  <c r="O135" i="10"/>
  <c r="L135" i="10"/>
  <c r="I135" i="10"/>
  <c r="F135" i="10"/>
  <c r="N134" i="10"/>
  <c r="M134" i="10"/>
  <c r="K134" i="10"/>
  <c r="J134" i="10"/>
  <c r="H134" i="10"/>
  <c r="G134" i="10"/>
  <c r="E134" i="10"/>
  <c r="D134" i="10"/>
  <c r="O133" i="10"/>
  <c r="L133" i="10"/>
  <c r="I133" i="10"/>
  <c r="F133" i="10"/>
  <c r="O132" i="10"/>
  <c r="L132" i="10"/>
  <c r="I132" i="10"/>
  <c r="F132" i="10"/>
  <c r="N131" i="10"/>
  <c r="M131" i="10"/>
  <c r="K131" i="10"/>
  <c r="J131" i="10"/>
  <c r="H131" i="10"/>
  <c r="G131" i="10"/>
  <c r="E131" i="10"/>
  <c r="D131" i="10"/>
  <c r="O130" i="10"/>
  <c r="L130" i="10"/>
  <c r="I130" i="10"/>
  <c r="F130" i="10"/>
  <c r="O129" i="10"/>
  <c r="L129" i="10"/>
  <c r="I129" i="10"/>
  <c r="F129" i="10"/>
  <c r="O128" i="10"/>
  <c r="L128" i="10"/>
  <c r="I128" i="10"/>
  <c r="F128" i="10"/>
  <c r="O127" i="10"/>
  <c r="L127" i="10"/>
  <c r="I127" i="10"/>
  <c r="F127" i="10"/>
  <c r="N126" i="10"/>
  <c r="M126" i="10"/>
  <c r="K126" i="10"/>
  <c r="J126" i="10"/>
  <c r="H126" i="10"/>
  <c r="G126" i="10"/>
  <c r="E126" i="10"/>
  <c r="D126" i="10"/>
  <c r="O125" i="10"/>
  <c r="L125" i="10"/>
  <c r="I125" i="10"/>
  <c r="F125" i="10"/>
  <c r="O124" i="10"/>
  <c r="L124" i="10"/>
  <c r="I124" i="10"/>
  <c r="F124" i="10"/>
  <c r="O123" i="10"/>
  <c r="L123" i="10"/>
  <c r="I123" i="10"/>
  <c r="F123" i="10"/>
  <c r="O122" i="10"/>
  <c r="L122" i="10"/>
  <c r="I122" i="10"/>
  <c r="F122" i="10"/>
  <c r="N121" i="10"/>
  <c r="M121" i="10"/>
  <c r="K121" i="10"/>
  <c r="J121" i="10"/>
  <c r="H121" i="10"/>
  <c r="G121" i="10"/>
  <c r="E121" i="10"/>
  <c r="D121" i="10"/>
  <c r="O119" i="10"/>
  <c r="L119" i="10"/>
  <c r="I119" i="10"/>
  <c r="F119" i="10"/>
  <c r="O118" i="10"/>
  <c r="L118" i="10"/>
  <c r="I118" i="10"/>
  <c r="F118" i="10"/>
  <c r="O117" i="10"/>
  <c r="L117" i="10"/>
  <c r="I117" i="10"/>
  <c r="F117" i="10"/>
  <c r="O116" i="10"/>
  <c r="L116" i="10"/>
  <c r="I116" i="10"/>
  <c r="F116" i="10"/>
  <c r="O115" i="10"/>
  <c r="L115" i="10"/>
  <c r="I115" i="10"/>
  <c r="F115" i="10"/>
  <c r="N114" i="10"/>
  <c r="M114" i="10"/>
  <c r="K114" i="10"/>
  <c r="J114" i="10"/>
  <c r="H114" i="10"/>
  <c r="G114" i="10"/>
  <c r="E114" i="10"/>
  <c r="D114" i="10"/>
  <c r="O113" i="10"/>
  <c r="L113" i="10"/>
  <c r="I113" i="10"/>
  <c r="F113" i="10"/>
  <c r="O112" i="10"/>
  <c r="L112" i="10"/>
  <c r="I112" i="10"/>
  <c r="F112" i="10"/>
  <c r="O111" i="10"/>
  <c r="L111" i="10"/>
  <c r="I111" i="10"/>
  <c r="F111" i="10"/>
  <c r="O110" i="10"/>
  <c r="L110" i="10"/>
  <c r="I110" i="10"/>
  <c r="F110" i="10"/>
  <c r="O109" i="10"/>
  <c r="L109" i="10"/>
  <c r="I109" i="10"/>
  <c r="F109" i="10"/>
  <c r="N108" i="10"/>
  <c r="M108" i="10"/>
  <c r="K108" i="10"/>
  <c r="J108" i="10"/>
  <c r="H108" i="10"/>
  <c r="G108" i="10"/>
  <c r="E108" i="10"/>
  <c r="D108" i="10"/>
  <c r="O107" i="10"/>
  <c r="L107" i="10"/>
  <c r="I107" i="10"/>
  <c r="F107" i="10"/>
  <c r="O106" i="10"/>
  <c r="L106" i="10"/>
  <c r="I106" i="10"/>
  <c r="F106" i="10"/>
  <c r="O105" i="10"/>
  <c r="L105" i="10"/>
  <c r="I105" i="10"/>
  <c r="F105" i="10"/>
  <c r="O104" i="10"/>
  <c r="L104" i="10"/>
  <c r="I104" i="10"/>
  <c r="F104" i="10"/>
  <c r="O103" i="10"/>
  <c r="L103" i="10"/>
  <c r="I103" i="10"/>
  <c r="F103" i="10"/>
  <c r="O102" i="10"/>
  <c r="L102" i="10"/>
  <c r="I102" i="10"/>
  <c r="F102" i="10"/>
  <c r="O101" i="10"/>
  <c r="L101" i="10"/>
  <c r="I101" i="10"/>
  <c r="F101" i="10"/>
  <c r="O100" i="10"/>
  <c r="L100" i="10"/>
  <c r="I100" i="10"/>
  <c r="F100" i="10"/>
  <c r="N99" i="10"/>
  <c r="M99" i="10"/>
  <c r="K99" i="10"/>
  <c r="J99" i="10"/>
  <c r="H99" i="10"/>
  <c r="G99" i="10"/>
  <c r="E99" i="10"/>
  <c r="D99" i="10"/>
  <c r="O98" i="10"/>
  <c r="L98" i="10"/>
  <c r="I98" i="10"/>
  <c r="F98" i="10"/>
  <c r="O97" i="10"/>
  <c r="L97" i="10"/>
  <c r="I97" i="10"/>
  <c r="F97" i="10"/>
  <c r="O96" i="10"/>
  <c r="L96" i="10"/>
  <c r="I96" i="10"/>
  <c r="F96" i="10"/>
  <c r="O95" i="10"/>
  <c r="L95" i="10"/>
  <c r="I95" i="10"/>
  <c r="F95" i="10"/>
  <c r="O94" i="10"/>
  <c r="L94" i="10"/>
  <c r="I94" i="10"/>
  <c r="F94" i="10"/>
  <c r="O93" i="10"/>
  <c r="L93" i="10"/>
  <c r="I93" i="10"/>
  <c r="F93" i="10"/>
  <c r="O92" i="10"/>
  <c r="L92" i="10"/>
  <c r="I92" i="10"/>
  <c r="F92" i="10"/>
  <c r="N91" i="10"/>
  <c r="M91" i="10"/>
  <c r="K91" i="10"/>
  <c r="J91" i="10"/>
  <c r="H91" i="10"/>
  <c r="G91" i="10"/>
  <c r="E91" i="10"/>
  <c r="D91" i="10"/>
  <c r="O90" i="10"/>
  <c r="L90" i="10"/>
  <c r="I90" i="10"/>
  <c r="F90" i="10"/>
  <c r="O89" i="10"/>
  <c r="L89" i="10"/>
  <c r="I89" i="10"/>
  <c r="F89" i="10"/>
  <c r="O88" i="10"/>
  <c r="L88" i="10"/>
  <c r="I88" i="10"/>
  <c r="F88" i="10"/>
  <c r="O87" i="10"/>
  <c r="L87" i="10"/>
  <c r="I87" i="10"/>
  <c r="F87" i="10"/>
  <c r="O86" i="10"/>
  <c r="L86" i="10"/>
  <c r="I86" i="10"/>
  <c r="F86" i="10"/>
  <c r="N85" i="10"/>
  <c r="M85" i="10"/>
  <c r="K85" i="10"/>
  <c r="J85" i="10"/>
  <c r="H85" i="10"/>
  <c r="G85" i="10"/>
  <c r="E85" i="10"/>
  <c r="D85" i="10"/>
  <c r="O84" i="10"/>
  <c r="L84" i="10"/>
  <c r="I84" i="10"/>
  <c r="F84" i="10"/>
  <c r="O82" i="10"/>
  <c r="L82" i="10"/>
  <c r="I82" i="10"/>
  <c r="F82" i="10"/>
  <c r="O81" i="10"/>
  <c r="L81" i="10"/>
  <c r="I81" i="10"/>
  <c r="F81" i="10"/>
  <c r="N80" i="10"/>
  <c r="M80" i="10"/>
  <c r="K80" i="10"/>
  <c r="J80" i="10"/>
  <c r="H80" i="10"/>
  <c r="G80" i="10"/>
  <c r="E80" i="10"/>
  <c r="D80" i="10"/>
  <c r="O79" i="10"/>
  <c r="L79" i="10"/>
  <c r="I79" i="10"/>
  <c r="F79" i="10"/>
  <c r="O78" i="10"/>
  <c r="O77" i="10" s="1"/>
  <c r="L78" i="10"/>
  <c r="I78" i="10"/>
  <c r="F78" i="10"/>
  <c r="N77" i="10"/>
  <c r="M77" i="10"/>
  <c r="K77" i="10"/>
  <c r="J77" i="10"/>
  <c r="H77" i="10"/>
  <c r="G77" i="10"/>
  <c r="E77" i="10"/>
  <c r="D77" i="10"/>
  <c r="O74" i="10"/>
  <c r="L74" i="10"/>
  <c r="I74" i="10"/>
  <c r="F74" i="10"/>
  <c r="O73" i="10"/>
  <c r="L73" i="10"/>
  <c r="I73" i="10"/>
  <c r="F73" i="10"/>
  <c r="O72" i="10"/>
  <c r="L72" i="10"/>
  <c r="I72" i="10"/>
  <c r="F72" i="10"/>
  <c r="O71" i="10"/>
  <c r="L71" i="10"/>
  <c r="I71" i="10"/>
  <c r="F71" i="10"/>
  <c r="O70" i="10"/>
  <c r="L70" i="10"/>
  <c r="I70" i="10"/>
  <c r="F70" i="10"/>
  <c r="N69" i="10"/>
  <c r="N67" i="10" s="1"/>
  <c r="M69" i="10"/>
  <c r="M67" i="10" s="1"/>
  <c r="K69" i="10"/>
  <c r="K67" i="10" s="1"/>
  <c r="J69" i="10"/>
  <c r="J67" i="10" s="1"/>
  <c r="H69" i="10"/>
  <c r="G69" i="10"/>
  <c r="G67" i="10" s="1"/>
  <c r="E69" i="10"/>
  <c r="E67" i="10" s="1"/>
  <c r="D69" i="10"/>
  <c r="D67" i="10" s="1"/>
  <c r="O68" i="10"/>
  <c r="L68" i="10"/>
  <c r="I68" i="10"/>
  <c r="F68" i="10"/>
  <c r="H67" i="10"/>
  <c r="O66" i="10"/>
  <c r="L66" i="10"/>
  <c r="I66" i="10"/>
  <c r="F66" i="10"/>
  <c r="O65" i="10"/>
  <c r="L65" i="10"/>
  <c r="I65" i="10"/>
  <c r="F65" i="10"/>
  <c r="O64" i="10"/>
  <c r="L64" i="10"/>
  <c r="I64" i="10"/>
  <c r="F64" i="10"/>
  <c r="O63" i="10"/>
  <c r="L63" i="10"/>
  <c r="I63" i="10"/>
  <c r="F63" i="10"/>
  <c r="O62" i="10"/>
  <c r="L62" i="10"/>
  <c r="I62" i="10"/>
  <c r="F62" i="10"/>
  <c r="O61" i="10"/>
  <c r="L61" i="10"/>
  <c r="I61" i="10"/>
  <c r="F61" i="10"/>
  <c r="O60" i="10"/>
  <c r="L60" i="10"/>
  <c r="I60" i="10"/>
  <c r="F60" i="10"/>
  <c r="O59" i="10"/>
  <c r="L59" i="10"/>
  <c r="I59" i="10"/>
  <c r="F59" i="10"/>
  <c r="N58" i="10"/>
  <c r="M58" i="10"/>
  <c r="K58" i="10"/>
  <c r="J58" i="10"/>
  <c r="H58" i="10"/>
  <c r="G58" i="10"/>
  <c r="E58" i="10"/>
  <c r="D58" i="10"/>
  <c r="O57" i="10"/>
  <c r="L57" i="10"/>
  <c r="I57" i="10"/>
  <c r="F57" i="10"/>
  <c r="O56" i="10"/>
  <c r="L56" i="10"/>
  <c r="L55" i="10" s="1"/>
  <c r="I56" i="10"/>
  <c r="F56" i="10"/>
  <c r="N55" i="10"/>
  <c r="M55" i="10"/>
  <c r="K55" i="10"/>
  <c r="J55" i="10"/>
  <c r="H55" i="10"/>
  <c r="G55" i="10"/>
  <c r="E55" i="10"/>
  <c r="D55" i="10"/>
  <c r="O47" i="10"/>
  <c r="C47" i="10" s="1"/>
  <c r="O46" i="10"/>
  <c r="N45" i="10"/>
  <c r="M45" i="10"/>
  <c r="L44" i="10"/>
  <c r="L43" i="10" s="1"/>
  <c r="I44" i="10"/>
  <c r="I43" i="10" s="1"/>
  <c r="F44" i="10"/>
  <c r="F43" i="10" s="1"/>
  <c r="K43" i="10"/>
  <c r="J43" i="10"/>
  <c r="H43" i="10"/>
  <c r="G43" i="10"/>
  <c r="E43" i="10"/>
  <c r="D43" i="10"/>
  <c r="F42" i="10"/>
  <c r="E41" i="10"/>
  <c r="D41" i="10"/>
  <c r="L40" i="10"/>
  <c r="C40" i="10" s="1"/>
  <c r="L39" i="10"/>
  <c r="C39" i="10" s="1"/>
  <c r="L38" i="10"/>
  <c r="C38" i="10" s="1"/>
  <c r="L37" i="10"/>
  <c r="C37" i="10" s="1"/>
  <c r="K36" i="10"/>
  <c r="J36" i="10"/>
  <c r="L35" i="10"/>
  <c r="C35" i="10" s="1"/>
  <c r="L34" i="10"/>
  <c r="K33" i="10"/>
  <c r="J33" i="10"/>
  <c r="L32" i="10"/>
  <c r="C32" i="10" s="1"/>
  <c r="K31" i="10"/>
  <c r="J31" i="10"/>
  <c r="L30" i="10"/>
  <c r="C30" i="10" s="1"/>
  <c r="L29" i="10"/>
  <c r="L28" i="10"/>
  <c r="C28" i="10" s="1"/>
  <c r="K27" i="10"/>
  <c r="J27" i="10"/>
  <c r="F25" i="10"/>
  <c r="C25" i="10" s="1"/>
  <c r="I24" i="10"/>
  <c r="F24" i="10"/>
  <c r="O23" i="10"/>
  <c r="L23" i="10"/>
  <c r="I23" i="10"/>
  <c r="F23" i="10"/>
  <c r="O22" i="10"/>
  <c r="O21" i="10" s="1"/>
  <c r="L22" i="10"/>
  <c r="I22" i="10"/>
  <c r="F22" i="10"/>
  <c r="N21" i="10"/>
  <c r="N275" i="10" s="1"/>
  <c r="M21" i="10"/>
  <c r="M275" i="10" s="1"/>
  <c r="K21" i="10"/>
  <c r="K275" i="10" s="1"/>
  <c r="J21" i="10"/>
  <c r="H21" i="10"/>
  <c r="G21" i="10"/>
  <c r="E21" i="10"/>
  <c r="E275" i="10" s="1"/>
  <c r="D21" i="10"/>
  <c r="C284" i="10" l="1"/>
  <c r="I174" i="10"/>
  <c r="O174" i="10"/>
  <c r="C238" i="10"/>
  <c r="C243" i="10"/>
  <c r="C259" i="10"/>
  <c r="C264" i="10"/>
  <c r="C271" i="10"/>
  <c r="C279" i="10"/>
  <c r="C281" i="10"/>
  <c r="C283" i="10"/>
  <c r="L77" i="10"/>
  <c r="C73" i="10"/>
  <c r="C148" i="10"/>
  <c r="L31" i="10"/>
  <c r="C31" i="10" s="1"/>
  <c r="K76" i="10"/>
  <c r="J54" i="10"/>
  <c r="C71" i="10"/>
  <c r="C79" i="10"/>
  <c r="J76" i="10"/>
  <c r="C92" i="10"/>
  <c r="F175" i="10"/>
  <c r="H174" i="10"/>
  <c r="D54" i="10"/>
  <c r="L126" i="10"/>
  <c r="K252" i="10"/>
  <c r="O126" i="10"/>
  <c r="N252" i="10"/>
  <c r="C193" i="10"/>
  <c r="I21" i="10"/>
  <c r="I20" i="10" s="1"/>
  <c r="J26" i="10"/>
  <c r="J20" i="10" s="1"/>
  <c r="I171" i="10"/>
  <c r="C146" i="10"/>
  <c r="C150" i="10"/>
  <c r="I227" i="10"/>
  <c r="M274" i="10"/>
  <c r="O121" i="10"/>
  <c r="N274" i="10"/>
  <c r="D275" i="10"/>
  <c r="D274" i="10" s="1"/>
  <c r="C230" i="10"/>
  <c r="L257" i="10"/>
  <c r="L253" i="10" s="1"/>
  <c r="L252" i="10" s="1"/>
  <c r="C261" i="10"/>
  <c r="C282" i="10"/>
  <c r="O245" i="10"/>
  <c r="C278" i="10"/>
  <c r="N54" i="10"/>
  <c r="N53" i="10" s="1"/>
  <c r="N83" i="10"/>
  <c r="K83" i="10"/>
  <c r="N120" i="10"/>
  <c r="I131" i="10"/>
  <c r="C151" i="10"/>
  <c r="K174" i="10"/>
  <c r="I183" i="10"/>
  <c r="H252" i="10"/>
  <c r="G161" i="10"/>
  <c r="G174" i="10"/>
  <c r="O241" i="10"/>
  <c r="E274" i="10"/>
  <c r="F85" i="10"/>
  <c r="F121" i="10"/>
  <c r="L166" i="10"/>
  <c r="J252" i="10"/>
  <c r="C23" i="10"/>
  <c r="E83" i="10"/>
  <c r="C125" i="10"/>
  <c r="C137" i="10"/>
  <c r="M160" i="10"/>
  <c r="K212" i="10"/>
  <c r="K211" i="10" s="1"/>
  <c r="F227" i="10"/>
  <c r="N160" i="10"/>
  <c r="L269" i="10"/>
  <c r="C277" i="10"/>
  <c r="F55" i="10"/>
  <c r="C60" i="10"/>
  <c r="C65" i="10"/>
  <c r="C98" i="10"/>
  <c r="C105" i="10"/>
  <c r="L131" i="10"/>
  <c r="C144" i="10"/>
  <c r="C258" i="10"/>
  <c r="C280" i="10"/>
  <c r="C24" i="10"/>
  <c r="H20" i="10"/>
  <c r="I55" i="10"/>
  <c r="H54" i="10"/>
  <c r="H53" i="10" s="1"/>
  <c r="I80" i="10"/>
  <c r="O131" i="10"/>
  <c r="O188" i="10"/>
  <c r="O219" i="10"/>
  <c r="C135" i="10"/>
  <c r="C197" i="10"/>
  <c r="D252" i="10"/>
  <c r="O134" i="10"/>
  <c r="I153" i="10"/>
  <c r="I152" i="10" s="1"/>
  <c r="C165" i="10"/>
  <c r="E212" i="10"/>
  <c r="L219" i="10"/>
  <c r="E252" i="10"/>
  <c r="F263" i="10"/>
  <c r="C263" i="10" s="1"/>
  <c r="L188" i="10"/>
  <c r="O240" i="10"/>
  <c r="K26" i="10"/>
  <c r="G54" i="10"/>
  <c r="G53" i="10" s="1"/>
  <c r="C57" i="10"/>
  <c r="L80" i="10"/>
  <c r="L76" i="10" s="1"/>
  <c r="O85" i="10"/>
  <c r="C115" i="10"/>
  <c r="C117" i="10"/>
  <c r="L121" i="10"/>
  <c r="O138" i="10"/>
  <c r="L153" i="10"/>
  <c r="L152" i="10" s="1"/>
  <c r="F162" i="10"/>
  <c r="K182" i="10"/>
  <c r="H187" i="10"/>
  <c r="H182" i="10" s="1"/>
  <c r="O269" i="10"/>
  <c r="O275" i="10" s="1"/>
  <c r="C87" i="10"/>
  <c r="C95" i="10"/>
  <c r="I114" i="10"/>
  <c r="I121" i="10"/>
  <c r="I134" i="10"/>
  <c r="C140" i="10"/>
  <c r="C142" i="10"/>
  <c r="H212" i="10"/>
  <c r="H211" i="10" s="1"/>
  <c r="I276" i="10"/>
  <c r="M120" i="10"/>
  <c r="F147" i="10"/>
  <c r="D160" i="10"/>
  <c r="L276" i="10"/>
  <c r="K54" i="10"/>
  <c r="K53" i="10" s="1"/>
  <c r="H76" i="10"/>
  <c r="N76" i="10"/>
  <c r="C96" i="10"/>
  <c r="O114" i="10"/>
  <c r="C149" i="10"/>
  <c r="O162" i="10"/>
  <c r="C218" i="10"/>
  <c r="O233" i="10"/>
  <c r="O232" i="10" s="1"/>
  <c r="C237" i="10"/>
  <c r="N240" i="10"/>
  <c r="C248" i="10"/>
  <c r="C262" i="10"/>
  <c r="C270" i="10"/>
  <c r="F276" i="10"/>
  <c r="O276" i="10"/>
  <c r="L91" i="10"/>
  <c r="E187" i="10"/>
  <c r="E182" i="10" s="1"/>
  <c r="J275" i="10"/>
  <c r="J274" i="10" s="1"/>
  <c r="M54" i="10"/>
  <c r="M53" i="10" s="1"/>
  <c r="L58" i="10"/>
  <c r="L54" i="10" s="1"/>
  <c r="L69" i="10"/>
  <c r="L67" i="10" s="1"/>
  <c r="F91" i="10"/>
  <c r="C123" i="10"/>
  <c r="G160" i="10"/>
  <c r="E174" i="10"/>
  <c r="C184" i="10"/>
  <c r="N187" i="10"/>
  <c r="I199" i="10"/>
  <c r="F245" i="10"/>
  <c r="O257" i="10"/>
  <c r="O253" i="10" s="1"/>
  <c r="O252" i="10" s="1"/>
  <c r="I85" i="10"/>
  <c r="C22" i="10"/>
  <c r="H275" i="10"/>
  <c r="H274" i="10" s="1"/>
  <c r="K274" i="10"/>
  <c r="L36" i="10"/>
  <c r="C36" i="10" s="1"/>
  <c r="E20" i="10"/>
  <c r="C90" i="10"/>
  <c r="O108" i="10"/>
  <c r="I126" i="10"/>
  <c r="J120" i="10"/>
  <c r="L175" i="10"/>
  <c r="L174" i="10" s="1"/>
  <c r="C225" i="10"/>
  <c r="O227" i="10"/>
  <c r="D240" i="10"/>
  <c r="C260" i="10"/>
  <c r="J53" i="10"/>
  <c r="L21" i="10"/>
  <c r="O80" i="10"/>
  <c r="O76" i="10" s="1"/>
  <c r="K120" i="10"/>
  <c r="K75" i="10" s="1"/>
  <c r="C139" i="10"/>
  <c r="C158" i="10"/>
  <c r="N174" i="10"/>
  <c r="M187" i="10"/>
  <c r="M182" i="10" s="1"/>
  <c r="C202" i="10"/>
  <c r="C207" i="10"/>
  <c r="C210" i="10"/>
  <c r="E211" i="10"/>
  <c r="C242" i="10"/>
  <c r="I69" i="10"/>
  <c r="I67" i="10" s="1"/>
  <c r="E76" i="10"/>
  <c r="C43" i="10"/>
  <c r="O55" i="10"/>
  <c r="D53" i="10"/>
  <c r="C82" i="10"/>
  <c r="C93" i="10"/>
  <c r="C102" i="10"/>
  <c r="C107" i="10"/>
  <c r="C111" i="10"/>
  <c r="D120" i="10"/>
  <c r="I138" i="10"/>
  <c r="C172" i="10"/>
  <c r="D174" i="10"/>
  <c r="C196" i="10"/>
  <c r="C223" i="10"/>
  <c r="L227" i="10"/>
  <c r="I233" i="10"/>
  <c r="I232" i="10" s="1"/>
  <c r="C239" i="10"/>
  <c r="I241" i="10"/>
  <c r="O69" i="10"/>
  <c r="O67" i="10" s="1"/>
  <c r="I77" i="10"/>
  <c r="I76" i="10" s="1"/>
  <c r="C88" i="10"/>
  <c r="O91" i="10"/>
  <c r="C94" i="10"/>
  <c r="C129" i="10"/>
  <c r="C136" i="10"/>
  <c r="C156" i="10"/>
  <c r="C163" i="10"/>
  <c r="O166" i="10"/>
  <c r="O161" i="10" s="1"/>
  <c r="C185" i="10"/>
  <c r="C191" i="10"/>
  <c r="C200" i="10"/>
  <c r="C205" i="10"/>
  <c r="C231" i="10"/>
  <c r="L233" i="10"/>
  <c r="L232" i="10" s="1"/>
  <c r="C194" i="10"/>
  <c r="C229" i="10"/>
  <c r="C256" i="10"/>
  <c r="C89" i="10"/>
  <c r="L134" i="10"/>
  <c r="I162" i="10"/>
  <c r="C169" i="10"/>
  <c r="L199" i="10"/>
  <c r="C203" i="10"/>
  <c r="I219" i="10"/>
  <c r="C226" i="10"/>
  <c r="I91" i="10"/>
  <c r="C91" i="10" s="1"/>
  <c r="L99" i="10"/>
  <c r="C103" i="10"/>
  <c r="D83" i="10"/>
  <c r="L114" i="10"/>
  <c r="C118" i="10"/>
  <c r="C124" i="10"/>
  <c r="C130" i="10"/>
  <c r="C177" i="10"/>
  <c r="N182" i="10"/>
  <c r="C192" i="10"/>
  <c r="C209" i="10"/>
  <c r="C221" i="10"/>
  <c r="C224" i="10"/>
  <c r="C235" i="10"/>
  <c r="I257" i="10"/>
  <c r="I253" i="10" s="1"/>
  <c r="I252" i="10" s="1"/>
  <c r="D182" i="10"/>
  <c r="C63" i="10"/>
  <c r="C74" i="10"/>
  <c r="G83" i="10"/>
  <c r="C101" i="10"/>
  <c r="C106" i="10"/>
  <c r="C116" i="10"/>
  <c r="O153" i="10"/>
  <c r="O152" i="10" s="1"/>
  <c r="E161" i="10"/>
  <c r="E160" i="10" s="1"/>
  <c r="C170" i="10"/>
  <c r="J174" i="10"/>
  <c r="G187" i="10"/>
  <c r="G182" i="10" s="1"/>
  <c r="M212" i="10"/>
  <c r="C222" i="10"/>
  <c r="G252" i="10"/>
  <c r="I269" i="10"/>
  <c r="I275" i="10" s="1"/>
  <c r="O58" i="10"/>
  <c r="C72" i="10"/>
  <c r="C110" i="10"/>
  <c r="H120" i="10"/>
  <c r="I147" i="10"/>
  <c r="J161" i="10"/>
  <c r="J160" i="10" s="1"/>
  <c r="C164" i="10"/>
  <c r="O171" i="10"/>
  <c r="F183" i="10"/>
  <c r="C186" i="10"/>
  <c r="C195" i="10"/>
  <c r="J187" i="10"/>
  <c r="J182" i="10" s="1"/>
  <c r="C213" i="10"/>
  <c r="J212" i="10"/>
  <c r="J211" i="10" s="1"/>
  <c r="C61" i="10"/>
  <c r="C66" i="10"/>
  <c r="M76" i="10"/>
  <c r="D76" i="10"/>
  <c r="C97" i="10"/>
  <c r="J83" i="10"/>
  <c r="C104" i="10"/>
  <c r="C113" i="10"/>
  <c r="C119" i="10"/>
  <c r="G120" i="10"/>
  <c r="L147" i="10"/>
  <c r="K161" i="10"/>
  <c r="K160" i="10" s="1"/>
  <c r="L162" i="10"/>
  <c r="O199" i="10"/>
  <c r="O216" i="10"/>
  <c r="C244" i="10"/>
  <c r="L183" i="10"/>
  <c r="I188" i="10"/>
  <c r="C189" i="10"/>
  <c r="I214" i="10"/>
  <c r="C215" i="10"/>
  <c r="F131" i="10"/>
  <c r="C133" i="10"/>
  <c r="C78" i="10"/>
  <c r="F77" i="10"/>
  <c r="L138" i="10"/>
  <c r="C128" i="10"/>
  <c r="F126" i="10"/>
  <c r="C34" i="10"/>
  <c r="L33" i="10"/>
  <c r="C33" i="10" s="1"/>
  <c r="C46" i="10"/>
  <c r="O45" i="10"/>
  <c r="N212" i="10"/>
  <c r="C220" i="10"/>
  <c r="F219" i="10"/>
  <c r="M83" i="10"/>
  <c r="C180" i="10"/>
  <c r="F179" i="10"/>
  <c r="C251" i="10"/>
  <c r="O250" i="10"/>
  <c r="C250" i="10" s="1"/>
  <c r="G275" i="10"/>
  <c r="G274" i="10" s="1"/>
  <c r="G20" i="10"/>
  <c r="E54" i="10"/>
  <c r="E53" i="10" s="1"/>
  <c r="C56" i="10"/>
  <c r="C100" i="10"/>
  <c r="F99" i="10"/>
  <c r="F134" i="10"/>
  <c r="C190" i="10"/>
  <c r="F188" i="10"/>
  <c r="C217" i="10"/>
  <c r="F216" i="10"/>
  <c r="L245" i="10"/>
  <c r="L240" i="10" s="1"/>
  <c r="F153" i="10"/>
  <c r="C155" i="10"/>
  <c r="L108" i="10"/>
  <c r="F21" i="10"/>
  <c r="H83" i="10"/>
  <c r="C55" i="10"/>
  <c r="C59" i="10"/>
  <c r="C64" i="10"/>
  <c r="C68" i="10"/>
  <c r="I99" i="10"/>
  <c r="C109" i="10"/>
  <c r="F108" i="10"/>
  <c r="C132" i="10"/>
  <c r="C145" i="10"/>
  <c r="C154" i="10"/>
  <c r="C159" i="10"/>
  <c r="H161" i="10"/>
  <c r="H160" i="10" s="1"/>
  <c r="M174" i="10"/>
  <c r="F199" i="10"/>
  <c r="C201" i="10"/>
  <c r="C208" i="10"/>
  <c r="D212" i="10"/>
  <c r="C228" i="10"/>
  <c r="C236" i="10"/>
  <c r="M240" i="10"/>
  <c r="C249" i="10"/>
  <c r="K20" i="10"/>
  <c r="C143" i="10"/>
  <c r="C198" i="10"/>
  <c r="L216" i="10"/>
  <c r="L212" i="10" s="1"/>
  <c r="C247" i="10"/>
  <c r="C254" i="10"/>
  <c r="L85" i="10"/>
  <c r="C84" i="10"/>
  <c r="C168" i="10"/>
  <c r="F166" i="10"/>
  <c r="I266" i="10"/>
  <c r="C29" i="10"/>
  <c r="L27" i="10"/>
  <c r="G76" i="10"/>
  <c r="C44" i="10"/>
  <c r="I58" i="10"/>
  <c r="I54" i="10" s="1"/>
  <c r="C86" i="10"/>
  <c r="E120" i="10"/>
  <c r="C122" i="10"/>
  <c r="C42" i="10"/>
  <c r="F41" i="10"/>
  <c r="C41" i="10" s="1"/>
  <c r="C62" i="10"/>
  <c r="C70" i="10"/>
  <c r="F69" i="10"/>
  <c r="C81" i="10"/>
  <c r="F80" i="10"/>
  <c r="O99" i="10"/>
  <c r="C112" i="10"/>
  <c r="F114" i="10"/>
  <c r="C127" i="10"/>
  <c r="C141" i="10"/>
  <c r="C157" i="10"/>
  <c r="I166" i="10"/>
  <c r="C167" i="10"/>
  <c r="F171" i="10"/>
  <c r="C173" i="10"/>
  <c r="C176" i="10"/>
  <c r="C204" i="10"/>
  <c r="C206" i="10"/>
  <c r="G212" i="10"/>
  <c r="G211" i="10" s="1"/>
  <c r="C234" i="10"/>
  <c r="F233" i="10"/>
  <c r="I245" i="10"/>
  <c r="C268" i="10"/>
  <c r="L267" i="10"/>
  <c r="L266" i="10" s="1"/>
  <c r="L265" i="10" s="1"/>
  <c r="C255" i="10"/>
  <c r="C246" i="10"/>
  <c r="M20" i="10"/>
  <c r="F58" i="10"/>
  <c r="D20" i="10"/>
  <c r="N20" i="10"/>
  <c r="I108" i="10"/>
  <c r="F241" i="10"/>
  <c r="F257" i="10"/>
  <c r="F269" i="10"/>
  <c r="F138" i="10"/>
  <c r="O120" i="10" l="1"/>
  <c r="G181" i="10"/>
  <c r="I120" i="10"/>
  <c r="C227" i="10"/>
  <c r="E181" i="10"/>
  <c r="O83" i="10"/>
  <c r="F120" i="10"/>
  <c r="C121" i="10"/>
  <c r="L161" i="10"/>
  <c r="L160" i="10" s="1"/>
  <c r="C147" i="10"/>
  <c r="L53" i="10"/>
  <c r="F83" i="10"/>
  <c r="C183" i="10"/>
  <c r="L187" i="10"/>
  <c r="L275" i="10"/>
  <c r="L274" i="10" s="1"/>
  <c r="C171" i="10"/>
  <c r="L120" i="10"/>
  <c r="C175" i="10"/>
  <c r="C276" i="10"/>
  <c r="O274" i="10"/>
  <c r="O160" i="10"/>
  <c r="J75" i="10"/>
  <c r="J272" i="10" s="1"/>
  <c r="N211" i="10"/>
  <c r="N181" i="10" s="1"/>
  <c r="K181" i="10"/>
  <c r="C257" i="10"/>
  <c r="E75" i="10"/>
  <c r="E272" i="10" s="1"/>
  <c r="C162" i="10"/>
  <c r="C131" i="10"/>
  <c r="O187" i="10"/>
  <c r="O182" i="10" s="1"/>
  <c r="N75" i="10"/>
  <c r="N52" i="10" s="1"/>
  <c r="C219" i="10"/>
  <c r="I240" i="10"/>
  <c r="H75" i="10"/>
  <c r="H52" i="10" s="1"/>
  <c r="O212" i="10"/>
  <c r="O211" i="10" s="1"/>
  <c r="D211" i="10"/>
  <c r="D75" i="10"/>
  <c r="D52" i="10" s="1"/>
  <c r="I274" i="10"/>
  <c r="C108" i="10"/>
  <c r="M75" i="10"/>
  <c r="M52" i="10" s="1"/>
  <c r="C166" i="10"/>
  <c r="C114" i="10"/>
  <c r="C126" i="10"/>
  <c r="I187" i="10"/>
  <c r="I182" i="10" s="1"/>
  <c r="K272" i="10"/>
  <c r="K52" i="10"/>
  <c r="J181" i="10"/>
  <c r="O75" i="10"/>
  <c r="C245" i="10"/>
  <c r="C199" i="10"/>
  <c r="I53" i="10"/>
  <c r="O54" i="10"/>
  <c r="O53" i="10" s="1"/>
  <c r="C80" i="10"/>
  <c r="L83" i="10"/>
  <c r="I83" i="10"/>
  <c r="I75" i="10" s="1"/>
  <c r="I161" i="10"/>
  <c r="I160" i="10" s="1"/>
  <c r="F253" i="10"/>
  <c r="C253" i="10" s="1"/>
  <c r="G75" i="10"/>
  <c r="M211" i="10"/>
  <c r="M181" i="10" s="1"/>
  <c r="C134" i="10"/>
  <c r="C188" i="10"/>
  <c r="F187" i="10"/>
  <c r="C45" i="10"/>
  <c r="O20" i="10"/>
  <c r="C58" i="10"/>
  <c r="C179" i="10"/>
  <c r="F178" i="10"/>
  <c r="F76" i="10"/>
  <c r="C77" i="10"/>
  <c r="C269" i="10"/>
  <c r="C267" i="10"/>
  <c r="C241" i="10"/>
  <c r="F240" i="10"/>
  <c r="I212" i="10"/>
  <c r="C214" i="10"/>
  <c r="H181" i="10"/>
  <c r="L211" i="10"/>
  <c r="F67" i="10"/>
  <c r="C67" i="10" s="1"/>
  <c r="C69" i="10"/>
  <c r="C99" i="10"/>
  <c r="L182" i="10"/>
  <c r="E52" i="10"/>
  <c r="I265" i="10"/>
  <c r="C266" i="10"/>
  <c r="C153" i="10"/>
  <c r="F152" i="10"/>
  <c r="C152" i="10" s="1"/>
  <c r="F232" i="10"/>
  <c r="C232" i="10" s="1"/>
  <c r="C233" i="10"/>
  <c r="F275" i="10"/>
  <c r="C21" i="10"/>
  <c r="F20" i="10"/>
  <c r="C27" i="10"/>
  <c r="L26" i="10"/>
  <c r="F54" i="10"/>
  <c r="F161" i="10"/>
  <c r="C138" i="10"/>
  <c r="C216" i="10"/>
  <c r="F212" i="10"/>
  <c r="C85" i="10"/>
  <c r="J52" i="10" l="1"/>
  <c r="C120" i="10"/>
  <c r="E51" i="10"/>
  <c r="L75" i="10"/>
  <c r="L52" i="10" s="1"/>
  <c r="H272" i="10"/>
  <c r="N51" i="10"/>
  <c r="N50" i="10" s="1"/>
  <c r="O52" i="10"/>
  <c r="J51" i="10"/>
  <c r="J273" i="10" s="1"/>
  <c r="C240" i="10"/>
  <c r="K51" i="10"/>
  <c r="K50" i="10" s="1"/>
  <c r="D272" i="10"/>
  <c r="I52" i="10"/>
  <c r="I51" i="10" s="1"/>
  <c r="O181" i="10"/>
  <c r="H51" i="10"/>
  <c r="H273" i="10" s="1"/>
  <c r="I211" i="10"/>
  <c r="I181" i="10" s="1"/>
  <c r="N272" i="10"/>
  <c r="M272" i="10"/>
  <c r="M51" i="10"/>
  <c r="M273" i="10" s="1"/>
  <c r="D181" i="10"/>
  <c r="D51" i="10" s="1"/>
  <c r="D273" i="10" s="1"/>
  <c r="J50" i="10"/>
  <c r="G52" i="10"/>
  <c r="G51" i="10" s="1"/>
  <c r="G272" i="10"/>
  <c r="C83" i="10"/>
  <c r="F252" i="10"/>
  <c r="C252" i="10" s="1"/>
  <c r="O272" i="10"/>
  <c r="C212" i="10"/>
  <c r="F211" i="10"/>
  <c r="C187" i="10"/>
  <c r="F182" i="10"/>
  <c r="E50" i="10"/>
  <c r="E273" i="10"/>
  <c r="C275" i="10"/>
  <c r="F274" i="10"/>
  <c r="C274" i="10" s="1"/>
  <c r="I272" i="10"/>
  <c r="C265" i="10"/>
  <c r="F160" i="10"/>
  <c r="C160" i="10" s="1"/>
  <c r="C161" i="10"/>
  <c r="C54" i="10"/>
  <c r="F53" i="10"/>
  <c r="C26" i="10"/>
  <c r="L20" i="10"/>
  <c r="C20" i="10" s="1"/>
  <c r="C76" i="10"/>
  <c r="F75" i="10"/>
  <c r="C178" i="10"/>
  <c r="F174" i="10"/>
  <c r="C174" i="10" s="1"/>
  <c r="L181" i="10"/>
  <c r="L51" i="10" s="1"/>
  <c r="L50" i="10" s="1"/>
  <c r="C75" i="10" l="1"/>
  <c r="L272" i="10"/>
  <c r="N273" i="10"/>
  <c r="M50" i="10"/>
  <c r="K273" i="10"/>
  <c r="O51" i="10"/>
  <c r="O50" i="10" s="1"/>
  <c r="H50" i="10"/>
  <c r="D50" i="10"/>
  <c r="G50" i="10"/>
  <c r="G273" i="10"/>
  <c r="C211" i="10"/>
  <c r="F272" i="10"/>
  <c r="I50" i="10"/>
  <c r="I273" i="10"/>
  <c r="L273" i="10"/>
  <c r="C53" i="10"/>
  <c r="F52" i="10"/>
  <c r="C182" i="10"/>
  <c r="F181" i="10"/>
  <c r="C181" i="10" s="1"/>
  <c r="C272" i="10" l="1"/>
  <c r="O273" i="10"/>
  <c r="C52" i="10"/>
  <c r="F51" i="10"/>
  <c r="F273" i="10" l="1"/>
  <c r="C273" i="10" s="1"/>
  <c r="F50" i="10"/>
  <c r="C50" i="10" s="1"/>
  <c r="C51" i="10"/>
  <c r="O284" i="9" l="1"/>
  <c r="L284" i="9"/>
  <c r="I284" i="9"/>
  <c r="F284" i="9"/>
  <c r="O283" i="9"/>
  <c r="L283" i="9"/>
  <c r="I283" i="9"/>
  <c r="F283" i="9"/>
  <c r="O282" i="9"/>
  <c r="L282" i="9"/>
  <c r="I282" i="9"/>
  <c r="F282" i="9"/>
  <c r="O281" i="9"/>
  <c r="L281" i="9"/>
  <c r="I281" i="9"/>
  <c r="F281" i="9"/>
  <c r="O280" i="9"/>
  <c r="L280" i="9"/>
  <c r="I280" i="9"/>
  <c r="F280" i="9"/>
  <c r="O279" i="9"/>
  <c r="L279" i="9"/>
  <c r="I279" i="9"/>
  <c r="F279" i="9"/>
  <c r="O278" i="9"/>
  <c r="L278" i="9"/>
  <c r="I278" i="9"/>
  <c r="F278" i="9"/>
  <c r="O277" i="9"/>
  <c r="L277" i="9"/>
  <c r="I277" i="9"/>
  <c r="F277" i="9"/>
  <c r="N276" i="9"/>
  <c r="M276" i="9"/>
  <c r="K276" i="9"/>
  <c r="J276" i="9"/>
  <c r="H276" i="9"/>
  <c r="G276" i="9"/>
  <c r="E276" i="9"/>
  <c r="D276" i="9"/>
  <c r="O271" i="9"/>
  <c r="L271" i="9"/>
  <c r="I271" i="9"/>
  <c r="F271" i="9"/>
  <c r="O270" i="9"/>
  <c r="L270" i="9"/>
  <c r="I270" i="9"/>
  <c r="F270" i="9"/>
  <c r="N269" i="9"/>
  <c r="M269" i="9"/>
  <c r="K269" i="9"/>
  <c r="J269" i="9"/>
  <c r="H269" i="9"/>
  <c r="G269" i="9"/>
  <c r="E269" i="9"/>
  <c r="D269" i="9"/>
  <c r="O268" i="9"/>
  <c r="O267" i="9" s="1"/>
  <c r="O266" i="9" s="1"/>
  <c r="O265" i="9" s="1"/>
  <c r="L268" i="9"/>
  <c r="L267" i="9" s="1"/>
  <c r="L266" i="9" s="1"/>
  <c r="L265" i="9" s="1"/>
  <c r="I268" i="9"/>
  <c r="I267" i="9" s="1"/>
  <c r="I266" i="9" s="1"/>
  <c r="I265" i="9" s="1"/>
  <c r="F268" i="9"/>
  <c r="F267" i="9" s="1"/>
  <c r="N267" i="9"/>
  <c r="N266" i="9" s="1"/>
  <c r="N265" i="9" s="1"/>
  <c r="M267" i="9"/>
  <c r="M266" i="9" s="1"/>
  <c r="M265" i="9" s="1"/>
  <c r="K267" i="9"/>
  <c r="K266" i="9" s="1"/>
  <c r="K265" i="9" s="1"/>
  <c r="J267" i="9"/>
  <c r="J266" i="9" s="1"/>
  <c r="J265" i="9" s="1"/>
  <c r="H267" i="9"/>
  <c r="H266" i="9" s="1"/>
  <c r="H265" i="9" s="1"/>
  <c r="G267" i="9"/>
  <c r="G266" i="9" s="1"/>
  <c r="G265" i="9" s="1"/>
  <c r="E267" i="9"/>
  <c r="E266" i="9" s="1"/>
  <c r="E265" i="9" s="1"/>
  <c r="D267" i="9"/>
  <c r="D266" i="9" s="1"/>
  <c r="D265" i="9" s="1"/>
  <c r="O264" i="9"/>
  <c r="O263" i="9" s="1"/>
  <c r="L264" i="9"/>
  <c r="L263" i="9" s="1"/>
  <c r="I264" i="9"/>
  <c r="I263" i="9" s="1"/>
  <c r="F264" i="9"/>
  <c r="N263" i="9"/>
  <c r="M263" i="9"/>
  <c r="K263" i="9"/>
  <c r="J263" i="9"/>
  <c r="H263" i="9"/>
  <c r="G263" i="9"/>
  <c r="E263" i="9"/>
  <c r="D263" i="9"/>
  <c r="O262" i="9"/>
  <c r="L262" i="9"/>
  <c r="I262" i="9"/>
  <c r="F262" i="9"/>
  <c r="O261" i="9"/>
  <c r="L261" i="9"/>
  <c r="I261" i="9"/>
  <c r="F261" i="9"/>
  <c r="O260" i="9"/>
  <c r="L260" i="9"/>
  <c r="I260" i="9"/>
  <c r="F260" i="9"/>
  <c r="O259" i="9"/>
  <c r="L259" i="9"/>
  <c r="I259" i="9"/>
  <c r="F259" i="9"/>
  <c r="O258" i="9"/>
  <c r="L258" i="9"/>
  <c r="I258" i="9"/>
  <c r="F258" i="9"/>
  <c r="N257" i="9"/>
  <c r="N253" i="9" s="1"/>
  <c r="M257" i="9"/>
  <c r="K257" i="9"/>
  <c r="K253" i="9" s="1"/>
  <c r="J257" i="9"/>
  <c r="J253" i="9" s="1"/>
  <c r="J252" i="9" s="1"/>
  <c r="H257" i="9"/>
  <c r="H253" i="9" s="1"/>
  <c r="G257" i="9"/>
  <c r="G253" i="9" s="1"/>
  <c r="E257" i="9"/>
  <c r="E253" i="9" s="1"/>
  <c r="D257" i="9"/>
  <c r="D253" i="9" s="1"/>
  <c r="O256" i="9"/>
  <c r="L256" i="9"/>
  <c r="I256" i="9"/>
  <c r="F256" i="9"/>
  <c r="O255" i="9"/>
  <c r="L255" i="9"/>
  <c r="I255" i="9"/>
  <c r="F255" i="9"/>
  <c r="O254" i="9"/>
  <c r="L254" i="9"/>
  <c r="I254" i="9"/>
  <c r="F254" i="9"/>
  <c r="M253" i="9"/>
  <c r="O251" i="9"/>
  <c r="L251" i="9"/>
  <c r="L250" i="9" s="1"/>
  <c r="I251" i="9"/>
  <c r="F251" i="9"/>
  <c r="F250" i="9" s="1"/>
  <c r="O250" i="9"/>
  <c r="N250" i="9"/>
  <c r="M250" i="9"/>
  <c r="K250" i="9"/>
  <c r="J250" i="9"/>
  <c r="H250" i="9"/>
  <c r="G250" i="9"/>
  <c r="E250" i="9"/>
  <c r="D250" i="9"/>
  <c r="O249" i="9"/>
  <c r="L249" i="9"/>
  <c r="I249" i="9"/>
  <c r="F249" i="9"/>
  <c r="O248" i="9"/>
  <c r="L248" i="9"/>
  <c r="I248" i="9"/>
  <c r="F248" i="9"/>
  <c r="O247" i="9"/>
  <c r="L247" i="9"/>
  <c r="I247" i="9"/>
  <c r="F247" i="9"/>
  <c r="O246" i="9"/>
  <c r="L246" i="9"/>
  <c r="I246" i="9"/>
  <c r="F246" i="9"/>
  <c r="N245" i="9"/>
  <c r="M245" i="9"/>
  <c r="K245" i="9"/>
  <c r="J245" i="9"/>
  <c r="H245" i="9"/>
  <c r="G245" i="9"/>
  <c r="E245" i="9"/>
  <c r="D245" i="9"/>
  <c r="O244" i="9"/>
  <c r="L244" i="9"/>
  <c r="I244" i="9"/>
  <c r="F244" i="9"/>
  <c r="O243" i="9"/>
  <c r="L243" i="9"/>
  <c r="I243" i="9"/>
  <c r="F243" i="9"/>
  <c r="O242" i="9"/>
  <c r="L242" i="9"/>
  <c r="I242" i="9"/>
  <c r="F242" i="9"/>
  <c r="N241" i="9"/>
  <c r="M241" i="9"/>
  <c r="M240" i="9" s="1"/>
  <c r="K241" i="9"/>
  <c r="K240" i="9" s="1"/>
  <c r="J241" i="9"/>
  <c r="J240" i="9" s="1"/>
  <c r="H241" i="9"/>
  <c r="H240" i="9" s="1"/>
  <c r="G241" i="9"/>
  <c r="G240" i="9" s="1"/>
  <c r="E241" i="9"/>
  <c r="D241" i="9"/>
  <c r="O239" i="9"/>
  <c r="L239" i="9"/>
  <c r="I239" i="9"/>
  <c r="F239" i="9"/>
  <c r="O238" i="9"/>
  <c r="L238" i="9"/>
  <c r="I238" i="9"/>
  <c r="F238" i="9"/>
  <c r="O237" i="9"/>
  <c r="L237" i="9"/>
  <c r="I237" i="9"/>
  <c r="F237" i="9"/>
  <c r="O236" i="9"/>
  <c r="L236" i="9"/>
  <c r="I236" i="9"/>
  <c r="F236" i="9"/>
  <c r="O235" i="9"/>
  <c r="L235" i="9"/>
  <c r="I235" i="9"/>
  <c r="F235" i="9"/>
  <c r="O234" i="9"/>
  <c r="L234" i="9"/>
  <c r="I234" i="9"/>
  <c r="F234" i="9"/>
  <c r="N233" i="9"/>
  <c r="N232" i="9" s="1"/>
  <c r="M233" i="9"/>
  <c r="M232" i="9" s="1"/>
  <c r="K233" i="9"/>
  <c r="K232" i="9" s="1"/>
  <c r="J233" i="9"/>
  <c r="J232" i="9" s="1"/>
  <c r="H233" i="9"/>
  <c r="H232" i="9" s="1"/>
  <c r="G233" i="9"/>
  <c r="G232" i="9" s="1"/>
  <c r="E233" i="9"/>
  <c r="E232" i="9" s="1"/>
  <c r="D233" i="9"/>
  <c r="D232" i="9" s="1"/>
  <c r="O231" i="9"/>
  <c r="L231" i="9"/>
  <c r="I231" i="9"/>
  <c r="F231" i="9"/>
  <c r="O230" i="9"/>
  <c r="L230" i="9"/>
  <c r="I230" i="9"/>
  <c r="F230" i="9"/>
  <c r="O229" i="9"/>
  <c r="L229" i="9"/>
  <c r="I229" i="9"/>
  <c r="F229" i="9"/>
  <c r="O228" i="9"/>
  <c r="L228" i="9"/>
  <c r="I228" i="9"/>
  <c r="F228" i="9"/>
  <c r="N227" i="9"/>
  <c r="M227" i="9"/>
  <c r="K227" i="9"/>
  <c r="J227" i="9"/>
  <c r="H227" i="9"/>
  <c r="G227" i="9"/>
  <c r="E227" i="9"/>
  <c r="D227" i="9"/>
  <c r="O226" i="9"/>
  <c r="L226" i="9"/>
  <c r="I226" i="9"/>
  <c r="F226" i="9"/>
  <c r="O225" i="9"/>
  <c r="L225" i="9"/>
  <c r="I225" i="9"/>
  <c r="F225" i="9"/>
  <c r="O224" i="9"/>
  <c r="L224" i="9"/>
  <c r="I224" i="9"/>
  <c r="F224" i="9"/>
  <c r="O223" i="9"/>
  <c r="L223" i="9"/>
  <c r="I223" i="9"/>
  <c r="F223" i="9"/>
  <c r="O222" i="9"/>
  <c r="L222" i="9"/>
  <c r="I222" i="9"/>
  <c r="F222" i="9"/>
  <c r="O221" i="9"/>
  <c r="L221" i="9"/>
  <c r="I221" i="9"/>
  <c r="F221" i="9"/>
  <c r="O220" i="9"/>
  <c r="L220" i="9"/>
  <c r="I220" i="9"/>
  <c r="F220" i="9"/>
  <c r="N219" i="9"/>
  <c r="M219" i="9"/>
  <c r="K219" i="9"/>
  <c r="J219" i="9"/>
  <c r="H219" i="9"/>
  <c r="G219" i="9"/>
  <c r="E219" i="9"/>
  <c r="D219" i="9"/>
  <c r="O218" i="9"/>
  <c r="L218" i="9"/>
  <c r="I218" i="9"/>
  <c r="F218" i="9"/>
  <c r="O217" i="9"/>
  <c r="L217" i="9"/>
  <c r="I217" i="9"/>
  <c r="F217" i="9"/>
  <c r="N216" i="9"/>
  <c r="M216" i="9"/>
  <c r="K216" i="9"/>
  <c r="J216" i="9"/>
  <c r="H216" i="9"/>
  <c r="G216" i="9"/>
  <c r="E216" i="9"/>
  <c r="D216" i="9"/>
  <c r="O215" i="9"/>
  <c r="L215" i="9"/>
  <c r="L214" i="9" s="1"/>
  <c r="I215" i="9"/>
  <c r="I214" i="9" s="1"/>
  <c r="F215" i="9"/>
  <c r="F214" i="9" s="1"/>
  <c r="N214" i="9"/>
  <c r="M214" i="9"/>
  <c r="M212" i="9" s="1"/>
  <c r="K214" i="9"/>
  <c r="J214" i="9"/>
  <c r="H214" i="9"/>
  <c r="G214" i="9"/>
  <c r="E214" i="9"/>
  <c r="D214" i="9"/>
  <c r="O213" i="9"/>
  <c r="L213" i="9"/>
  <c r="I213" i="9"/>
  <c r="F213" i="9"/>
  <c r="O210" i="9"/>
  <c r="L210" i="9"/>
  <c r="I210" i="9"/>
  <c r="F210" i="9"/>
  <c r="O209" i="9"/>
  <c r="O208" i="9" s="1"/>
  <c r="L209" i="9"/>
  <c r="L208" i="9" s="1"/>
  <c r="I209" i="9"/>
  <c r="F209" i="9"/>
  <c r="F208" i="9" s="1"/>
  <c r="N208" i="9"/>
  <c r="M208" i="9"/>
  <c r="K208" i="9"/>
  <c r="J208" i="9"/>
  <c r="H208" i="9"/>
  <c r="G208" i="9"/>
  <c r="E208" i="9"/>
  <c r="D208" i="9"/>
  <c r="O207" i="9"/>
  <c r="L207" i="9"/>
  <c r="I207" i="9"/>
  <c r="F207" i="9"/>
  <c r="O206" i="9"/>
  <c r="L206" i="9"/>
  <c r="I206" i="9"/>
  <c r="F206" i="9"/>
  <c r="O205" i="9"/>
  <c r="L205" i="9"/>
  <c r="I205" i="9"/>
  <c r="F205" i="9"/>
  <c r="O204" i="9"/>
  <c r="L204" i="9"/>
  <c r="I204" i="9"/>
  <c r="F204" i="9"/>
  <c r="O203" i="9"/>
  <c r="L203" i="9"/>
  <c r="I203" i="9"/>
  <c r="F203" i="9"/>
  <c r="O202" i="9"/>
  <c r="L202" i="9"/>
  <c r="I202" i="9"/>
  <c r="F202" i="9"/>
  <c r="O201" i="9"/>
  <c r="L201" i="9"/>
  <c r="I201" i="9"/>
  <c r="F201" i="9"/>
  <c r="O200" i="9"/>
  <c r="L200" i="9"/>
  <c r="I200" i="9"/>
  <c r="F200" i="9"/>
  <c r="N199" i="9"/>
  <c r="M199" i="9"/>
  <c r="K199" i="9"/>
  <c r="J199" i="9"/>
  <c r="H199" i="9"/>
  <c r="G199" i="9"/>
  <c r="E199" i="9"/>
  <c r="D199" i="9"/>
  <c r="O198" i="9"/>
  <c r="L198" i="9"/>
  <c r="I198" i="9"/>
  <c r="F198" i="9"/>
  <c r="O197" i="9"/>
  <c r="L197" i="9"/>
  <c r="I197" i="9"/>
  <c r="F197" i="9"/>
  <c r="O196" i="9"/>
  <c r="L196" i="9"/>
  <c r="I196" i="9"/>
  <c r="F196" i="9"/>
  <c r="O195" i="9"/>
  <c r="L195" i="9"/>
  <c r="I195" i="9"/>
  <c r="F195" i="9"/>
  <c r="O194" i="9"/>
  <c r="L194" i="9"/>
  <c r="I194" i="9"/>
  <c r="F194" i="9"/>
  <c r="O193" i="9"/>
  <c r="L193" i="9"/>
  <c r="I193" i="9"/>
  <c r="F193" i="9"/>
  <c r="O192" i="9"/>
  <c r="L192" i="9"/>
  <c r="I192" i="9"/>
  <c r="F192" i="9"/>
  <c r="O191" i="9"/>
  <c r="L191" i="9"/>
  <c r="I191" i="9"/>
  <c r="F191" i="9"/>
  <c r="O190" i="9"/>
  <c r="L190" i="9"/>
  <c r="I190" i="9"/>
  <c r="F190" i="9"/>
  <c r="O189" i="9"/>
  <c r="L189" i="9"/>
  <c r="I189" i="9"/>
  <c r="F189" i="9"/>
  <c r="N188" i="9"/>
  <c r="M188" i="9"/>
  <c r="M187" i="9" s="1"/>
  <c r="K188" i="9"/>
  <c r="J188" i="9"/>
  <c r="H188" i="9"/>
  <c r="G188" i="9"/>
  <c r="E188" i="9"/>
  <c r="D188" i="9"/>
  <c r="H187" i="9"/>
  <c r="O186" i="9"/>
  <c r="L186" i="9"/>
  <c r="I186" i="9"/>
  <c r="F186" i="9"/>
  <c r="O185" i="9"/>
  <c r="L185" i="9"/>
  <c r="I185" i="9"/>
  <c r="F185" i="9"/>
  <c r="O184" i="9"/>
  <c r="L184" i="9"/>
  <c r="I184" i="9"/>
  <c r="I183" i="9" s="1"/>
  <c r="F184" i="9"/>
  <c r="N183" i="9"/>
  <c r="M183" i="9"/>
  <c r="K183" i="9"/>
  <c r="J183" i="9"/>
  <c r="H183" i="9"/>
  <c r="G183" i="9"/>
  <c r="E183" i="9"/>
  <c r="D183" i="9"/>
  <c r="O180" i="9"/>
  <c r="O179" i="9" s="1"/>
  <c r="O178" i="9" s="1"/>
  <c r="L180" i="9"/>
  <c r="L179" i="9" s="1"/>
  <c r="L178" i="9" s="1"/>
  <c r="I180" i="9"/>
  <c r="I179" i="9" s="1"/>
  <c r="I178" i="9" s="1"/>
  <c r="F180" i="9"/>
  <c r="N179" i="9"/>
  <c r="N178" i="9" s="1"/>
  <c r="M179" i="9"/>
  <c r="M178" i="9" s="1"/>
  <c r="K179" i="9"/>
  <c r="K178" i="9" s="1"/>
  <c r="J179" i="9"/>
  <c r="J178" i="9" s="1"/>
  <c r="H179" i="9"/>
  <c r="H178" i="9" s="1"/>
  <c r="G179" i="9"/>
  <c r="G178" i="9" s="1"/>
  <c r="E179" i="9"/>
  <c r="E178" i="9" s="1"/>
  <c r="D179" i="9"/>
  <c r="D178" i="9" s="1"/>
  <c r="O177" i="9"/>
  <c r="L177" i="9"/>
  <c r="I177" i="9"/>
  <c r="F177" i="9"/>
  <c r="O176" i="9"/>
  <c r="L176" i="9"/>
  <c r="I176" i="9"/>
  <c r="F176" i="9"/>
  <c r="N175" i="9"/>
  <c r="M175" i="9"/>
  <c r="K175" i="9"/>
  <c r="J175" i="9"/>
  <c r="H175" i="9"/>
  <c r="G175" i="9"/>
  <c r="E175" i="9"/>
  <c r="D175" i="9"/>
  <c r="O173" i="9"/>
  <c r="L173" i="9"/>
  <c r="I173" i="9"/>
  <c r="F173" i="9"/>
  <c r="O172" i="9"/>
  <c r="O171" i="9" s="1"/>
  <c r="L172" i="9"/>
  <c r="I172" i="9"/>
  <c r="I171" i="9" s="1"/>
  <c r="F172" i="9"/>
  <c r="N171" i="9"/>
  <c r="M171" i="9"/>
  <c r="K171" i="9"/>
  <c r="J171" i="9"/>
  <c r="H171" i="9"/>
  <c r="G171" i="9"/>
  <c r="E171" i="9"/>
  <c r="D171" i="9"/>
  <c r="O170" i="9"/>
  <c r="L170" i="9"/>
  <c r="I170" i="9"/>
  <c r="F170" i="9"/>
  <c r="O169" i="9"/>
  <c r="L169" i="9"/>
  <c r="I169" i="9"/>
  <c r="F169" i="9"/>
  <c r="O168" i="9"/>
  <c r="L168" i="9"/>
  <c r="I168" i="9"/>
  <c r="F168" i="9"/>
  <c r="O167" i="9"/>
  <c r="L167" i="9"/>
  <c r="I167" i="9"/>
  <c r="F167" i="9"/>
  <c r="N166" i="9"/>
  <c r="M166" i="9"/>
  <c r="K166" i="9"/>
  <c r="J166" i="9"/>
  <c r="H166" i="9"/>
  <c r="G166" i="9"/>
  <c r="E166" i="9"/>
  <c r="D166" i="9"/>
  <c r="O165" i="9"/>
  <c r="L165" i="9"/>
  <c r="I165" i="9"/>
  <c r="F165" i="9"/>
  <c r="O164" i="9"/>
  <c r="L164" i="9"/>
  <c r="I164" i="9"/>
  <c r="F164" i="9"/>
  <c r="O163" i="9"/>
  <c r="L163" i="9"/>
  <c r="I163" i="9"/>
  <c r="F163" i="9"/>
  <c r="N162" i="9"/>
  <c r="M162" i="9"/>
  <c r="K162" i="9"/>
  <c r="J162" i="9"/>
  <c r="H162" i="9"/>
  <c r="G162" i="9"/>
  <c r="E162" i="9"/>
  <c r="D162" i="9"/>
  <c r="O159" i="9"/>
  <c r="L159" i="9"/>
  <c r="I159" i="9"/>
  <c r="F159" i="9"/>
  <c r="O158" i="9"/>
  <c r="L158" i="9"/>
  <c r="I158" i="9"/>
  <c r="F158" i="9"/>
  <c r="O157" i="9"/>
  <c r="L157" i="9"/>
  <c r="I157" i="9"/>
  <c r="F157" i="9"/>
  <c r="O156" i="9"/>
  <c r="L156" i="9"/>
  <c r="I156" i="9"/>
  <c r="F156" i="9"/>
  <c r="O155" i="9"/>
  <c r="L155" i="9"/>
  <c r="I155" i="9"/>
  <c r="F155" i="9"/>
  <c r="O154" i="9"/>
  <c r="L154" i="9"/>
  <c r="I154" i="9"/>
  <c r="F154" i="9"/>
  <c r="N153" i="9"/>
  <c r="N152" i="9" s="1"/>
  <c r="M153" i="9"/>
  <c r="M152" i="9" s="1"/>
  <c r="K153" i="9"/>
  <c r="K152" i="9" s="1"/>
  <c r="J153" i="9"/>
  <c r="J152" i="9" s="1"/>
  <c r="H153" i="9"/>
  <c r="H152" i="9" s="1"/>
  <c r="G153" i="9"/>
  <c r="G152" i="9" s="1"/>
  <c r="E153" i="9"/>
  <c r="E152" i="9" s="1"/>
  <c r="D153" i="9"/>
  <c r="D152" i="9" s="1"/>
  <c r="O151" i="9"/>
  <c r="L151" i="9"/>
  <c r="I151" i="9"/>
  <c r="F151" i="9"/>
  <c r="O150" i="9"/>
  <c r="L150" i="9"/>
  <c r="I150" i="9"/>
  <c r="F150" i="9"/>
  <c r="O149" i="9"/>
  <c r="L149" i="9"/>
  <c r="I149" i="9"/>
  <c r="F149" i="9"/>
  <c r="O148" i="9"/>
  <c r="L148" i="9"/>
  <c r="L147" i="9" s="1"/>
  <c r="I148" i="9"/>
  <c r="F148" i="9"/>
  <c r="N147" i="9"/>
  <c r="M147" i="9"/>
  <c r="K147" i="9"/>
  <c r="J147" i="9"/>
  <c r="H147" i="9"/>
  <c r="G147" i="9"/>
  <c r="E147" i="9"/>
  <c r="D147" i="9"/>
  <c r="O146" i="9"/>
  <c r="L146" i="9"/>
  <c r="I146" i="9"/>
  <c r="F146" i="9"/>
  <c r="O145" i="9"/>
  <c r="L145" i="9"/>
  <c r="I145" i="9"/>
  <c r="F145" i="9"/>
  <c r="O144" i="9"/>
  <c r="L144" i="9"/>
  <c r="I144" i="9"/>
  <c r="F144" i="9"/>
  <c r="O143" i="9"/>
  <c r="L143" i="9"/>
  <c r="I143" i="9"/>
  <c r="F143" i="9"/>
  <c r="O142" i="9"/>
  <c r="L142" i="9"/>
  <c r="I142" i="9"/>
  <c r="F142" i="9"/>
  <c r="O141" i="9"/>
  <c r="L141" i="9"/>
  <c r="I141" i="9"/>
  <c r="F141" i="9"/>
  <c r="O140" i="9"/>
  <c r="L140" i="9"/>
  <c r="I140" i="9"/>
  <c r="F140" i="9"/>
  <c r="O139" i="9"/>
  <c r="L139" i="9"/>
  <c r="I139" i="9"/>
  <c r="F139" i="9"/>
  <c r="N138" i="9"/>
  <c r="M138" i="9"/>
  <c r="K138" i="9"/>
  <c r="J138" i="9"/>
  <c r="H138" i="9"/>
  <c r="G138" i="9"/>
  <c r="E138" i="9"/>
  <c r="D138" i="9"/>
  <c r="O137" i="9"/>
  <c r="L137" i="9"/>
  <c r="I137" i="9"/>
  <c r="F137" i="9"/>
  <c r="O136" i="9"/>
  <c r="L136" i="9"/>
  <c r="I136" i="9"/>
  <c r="F136" i="9"/>
  <c r="O135" i="9"/>
  <c r="L135" i="9"/>
  <c r="I135" i="9"/>
  <c r="F135" i="9"/>
  <c r="N134" i="9"/>
  <c r="M134" i="9"/>
  <c r="K134" i="9"/>
  <c r="J134" i="9"/>
  <c r="H134" i="9"/>
  <c r="G134" i="9"/>
  <c r="E134" i="9"/>
  <c r="D134" i="9"/>
  <c r="O133" i="9"/>
  <c r="L133" i="9"/>
  <c r="I133" i="9"/>
  <c r="F133" i="9"/>
  <c r="O132" i="9"/>
  <c r="L132" i="9"/>
  <c r="I132" i="9"/>
  <c r="I131" i="9" s="1"/>
  <c r="F132" i="9"/>
  <c r="N131" i="9"/>
  <c r="M131" i="9"/>
  <c r="K131" i="9"/>
  <c r="J131" i="9"/>
  <c r="H131" i="9"/>
  <c r="G131" i="9"/>
  <c r="E131" i="9"/>
  <c r="D131" i="9"/>
  <c r="O130" i="9"/>
  <c r="L130" i="9"/>
  <c r="I130" i="9"/>
  <c r="F130" i="9"/>
  <c r="O129" i="9"/>
  <c r="L129" i="9"/>
  <c r="I129" i="9"/>
  <c r="F129" i="9"/>
  <c r="O128" i="9"/>
  <c r="L128" i="9"/>
  <c r="I128" i="9"/>
  <c r="F128" i="9"/>
  <c r="O127" i="9"/>
  <c r="L127" i="9"/>
  <c r="I127" i="9"/>
  <c r="F127" i="9"/>
  <c r="N126" i="9"/>
  <c r="M126" i="9"/>
  <c r="K126" i="9"/>
  <c r="J126" i="9"/>
  <c r="H126" i="9"/>
  <c r="G126" i="9"/>
  <c r="E126" i="9"/>
  <c r="D126" i="9"/>
  <c r="O125" i="9"/>
  <c r="L125" i="9"/>
  <c r="I125" i="9"/>
  <c r="F125" i="9"/>
  <c r="O124" i="9"/>
  <c r="L124" i="9"/>
  <c r="I124" i="9"/>
  <c r="F124" i="9"/>
  <c r="O123" i="9"/>
  <c r="L123" i="9"/>
  <c r="I123" i="9"/>
  <c r="F123" i="9"/>
  <c r="O122" i="9"/>
  <c r="L122" i="9"/>
  <c r="I122" i="9"/>
  <c r="F122" i="9"/>
  <c r="N121" i="9"/>
  <c r="M121" i="9"/>
  <c r="K121" i="9"/>
  <c r="J121" i="9"/>
  <c r="H121" i="9"/>
  <c r="G121" i="9"/>
  <c r="E121" i="9"/>
  <c r="D121" i="9"/>
  <c r="O119" i="9"/>
  <c r="L119" i="9"/>
  <c r="I119" i="9"/>
  <c r="F119" i="9"/>
  <c r="O118" i="9"/>
  <c r="L118" i="9"/>
  <c r="I118" i="9"/>
  <c r="F118" i="9"/>
  <c r="O117" i="9"/>
  <c r="L117" i="9"/>
  <c r="I117" i="9"/>
  <c r="F117" i="9"/>
  <c r="O116" i="9"/>
  <c r="L116" i="9"/>
  <c r="I116" i="9"/>
  <c r="F116" i="9"/>
  <c r="O115" i="9"/>
  <c r="L115" i="9"/>
  <c r="I115" i="9"/>
  <c r="F115" i="9"/>
  <c r="N114" i="9"/>
  <c r="M114" i="9"/>
  <c r="K114" i="9"/>
  <c r="J114" i="9"/>
  <c r="H114" i="9"/>
  <c r="G114" i="9"/>
  <c r="E114" i="9"/>
  <c r="D114" i="9"/>
  <c r="O113" i="9"/>
  <c r="L113" i="9"/>
  <c r="I113" i="9"/>
  <c r="F113" i="9"/>
  <c r="O112" i="9"/>
  <c r="L112" i="9"/>
  <c r="I112" i="9"/>
  <c r="F112" i="9"/>
  <c r="O111" i="9"/>
  <c r="L111" i="9"/>
  <c r="I111" i="9"/>
  <c r="F111" i="9"/>
  <c r="O110" i="9"/>
  <c r="L110" i="9"/>
  <c r="I110" i="9"/>
  <c r="F110" i="9"/>
  <c r="O109" i="9"/>
  <c r="L109" i="9"/>
  <c r="I109" i="9"/>
  <c r="F109" i="9"/>
  <c r="N108" i="9"/>
  <c r="M108" i="9"/>
  <c r="K108" i="9"/>
  <c r="J108" i="9"/>
  <c r="H108" i="9"/>
  <c r="G108" i="9"/>
  <c r="E108" i="9"/>
  <c r="D108" i="9"/>
  <c r="O107" i="9"/>
  <c r="L107" i="9"/>
  <c r="I107" i="9"/>
  <c r="F107" i="9"/>
  <c r="O106" i="9"/>
  <c r="L106" i="9"/>
  <c r="I106" i="9"/>
  <c r="F106" i="9"/>
  <c r="O105" i="9"/>
  <c r="L105" i="9"/>
  <c r="I105" i="9"/>
  <c r="F105" i="9"/>
  <c r="O104" i="9"/>
  <c r="L104" i="9"/>
  <c r="I104" i="9"/>
  <c r="F104" i="9"/>
  <c r="O103" i="9"/>
  <c r="L103" i="9"/>
  <c r="I103" i="9"/>
  <c r="F103" i="9"/>
  <c r="O102" i="9"/>
  <c r="L102" i="9"/>
  <c r="I102" i="9"/>
  <c r="F102" i="9"/>
  <c r="O101" i="9"/>
  <c r="L101" i="9"/>
  <c r="I101" i="9"/>
  <c r="F101" i="9"/>
  <c r="O100" i="9"/>
  <c r="L100" i="9"/>
  <c r="I100" i="9"/>
  <c r="F100" i="9"/>
  <c r="N99" i="9"/>
  <c r="M99" i="9"/>
  <c r="K99" i="9"/>
  <c r="J99" i="9"/>
  <c r="H99" i="9"/>
  <c r="G99" i="9"/>
  <c r="E99" i="9"/>
  <c r="D99" i="9"/>
  <c r="O98" i="9"/>
  <c r="L98" i="9"/>
  <c r="I98" i="9"/>
  <c r="F98" i="9"/>
  <c r="O97" i="9"/>
  <c r="L97" i="9"/>
  <c r="I97" i="9"/>
  <c r="F97" i="9"/>
  <c r="O96" i="9"/>
  <c r="L96" i="9"/>
  <c r="I96" i="9"/>
  <c r="F96" i="9"/>
  <c r="O95" i="9"/>
  <c r="L95" i="9"/>
  <c r="I95" i="9"/>
  <c r="F95" i="9"/>
  <c r="O94" i="9"/>
  <c r="L94" i="9"/>
  <c r="I94" i="9"/>
  <c r="F94" i="9"/>
  <c r="O93" i="9"/>
  <c r="L93" i="9"/>
  <c r="I93" i="9"/>
  <c r="F93" i="9"/>
  <c r="O92" i="9"/>
  <c r="L92" i="9"/>
  <c r="I92" i="9"/>
  <c r="F92" i="9"/>
  <c r="N91" i="9"/>
  <c r="M91" i="9"/>
  <c r="K91" i="9"/>
  <c r="J91" i="9"/>
  <c r="H91" i="9"/>
  <c r="G91" i="9"/>
  <c r="E91" i="9"/>
  <c r="D91" i="9"/>
  <c r="O90" i="9"/>
  <c r="L90" i="9"/>
  <c r="I90" i="9"/>
  <c r="F90" i="9"/>
  <c r="O89" i="9"/>
  <c r="L89" i="9"/>
  <c r="I89" i="9"/>
  <c r="F89" i="9"/>
  <c r="O88" i="9"/>
  <c r="L88" i="9"/>
  <c r="I88" i="9"/>
  <c r="F88" i="9"/>
  <c r="O87" i="9"/>
  <c r="L87" i="9"/>
  <c r="I87" i="9"/>
  <c r="F87" i="9"/>
  <c r="O86" i="9"/>
  <c r="L86" i="9"/>
  <c r="I86" i="9"/>
  <c r="F86" i="9"/>
  <c r="N85" i="9"/>
  <c r="M85" i="9"/>
  <c r="K85" i="9"/>
  <c r="J85" i="9"/>
  <c r="H85" i="9"/>
  <c r="G85" i="9"/>
  <c r="E85" i="9"/>
  <c r="D85" i="9"/>
  <c r="O84" i="9"/>
  <c r="L84" i="9"/>
  <c r="I84" i="9"/>
  <c r="F84" i="9"/>
  <c r="O82" i="9"/>
  <c r="L82" i="9"/>
  <c r="I82" i="9"/>
  <c r="F82" i="9"/>
  <c r="O81" i="9"/>
  <c r="L81" i="9"/>
  <c r="I81" i="9"/>
  <c r="I80" i="9" s="1"/>
  <c r="F81" i="9"/>
  <c r="N80" i="9"/>
  <c r="M80" i="9"/>
  <c r="K80" i="9"/>
  <c r="J80" i="9"/>
  <c r="H80" i="9"/>
  <c r="G80" i="9"/>
  <c r="E80" i="9"/>
  <c r="D80" i="9"/>
  <c r="O79" i="9"/>
  <c r="L79" i="9"/>
  <c r="I79" i="9"/>
  <c r="F79" i="9"/>
  <c r="O78" i="9"/>
  <c r="L78" i="9"/>
  <c r="I78" i="9"/>
  <c r="F78" i="9"/>
  <c r="N77" i="9"/>
  <c r="M77" i="9"/>
  <c r="K77" i="9"/>
  <c r="J77" i="9"/>
  <c r="J76" i="9" s="1"/>
  <c r="H77" i="9"/>
  <c r="G77" i="9"/>
  <c r="E77" i="9"/>
  <c r="D77" i="9"/>
  <c r="O74" i="9"/>
  <c r="L74" i="9"/>
  <c r="I74" i="9"/>
  <c r="F74" i="9"/>
  <c r="O73" i="9"/>
  <c r="L73" i="9"/>
  <c r="I73" i="9"/>
  <c r="F73" i="9"/>
  <c r="O72" i="9"/>
  <c r="L72" i="9"/>
  <c r="I72" i="9"/>
  <c r="F72" i="9"/>
  <c r="O71" i="9"/>
  <c r="L71" i="9"/>
  <c r="I71" i="9"/>
  <c r="F71" i="9"/>
  <c r="O70" i="9"/>
  <c r="L70" i="9"/>
  <c r="I70" i="9"/>
  <c r="F70" i="9"/>
  <c r="N69" i="9"/>
  <c r="N67" i="9" s="1"/>
  <c r="M69" i="9"/>
  <c r="K69" i="9"/>
  <c r="K67" i="9" s="1"/>
  <c r="J69" i="9"/>
  <c r="J67" i="9" s="1"/>
  <c r="H69" i="9"/>
  <c r="H67" i="9" s="1"/>
  <c r="G69" i="9"/>
  <c r="G67" i="9" s="1"/>
  <c r="E69" i="9"/>
  <c r="E67" i="9" s="1"/>
  <c r="D69" i="9"/>
  <c r="D67" i="9" s="1"/>
  <c r="O68" i="9"/>
  <c r="L68" i="9"/>
  <c r="I68" i="9"/>
  <c r="F68" i="9"/>
  <c r="M67" i="9"/>
  <c r="O66" i="9"/>
  <c r="L66" i="9"/>
  <c r="I66" i="9"/>
  <c r="F66" i="9"/>
  <c r="O65" i="9"/>
  <c r="L65" i="9"/>
  <c r="I65" i="9"/>
  <c r="F65" i="9"/>
  <c r="O64" i="9"/>
  <c r="L64" i="9"/>
  <c r="I64" i="9"/>
  <c r="F64" i="9"/>
  <c r="O63" i="9"/>
  <c r="L63" i="9"/>
  <c r="I63" i="9"/>
  <c r="F63" i="9"/>
  <c r="O62" i="9"/>
  <c r="L62" i="9"/>
  <c r="I62" i="9"/>
  <c r="F62" i="9"/>
  <c r="O61" i="9"/>
  <c r="L61" i="9"/>
  <c r="I61" i="9"/>
  <c r="F61" i="9"/>
  <c r="O60" i="9"/>
  <c r="L60" i="9"/>
  <c r="I60" i="9"/>
  <c r="F60" i="9"/>
  <c r="O59" i="9"/>
  <c r="L59" i="9"/>
  <c r="I59" i="9"/>
  <c r="F59" i="9"/>
  <c r="N58" i="9"/>
  <c r="M58" i="9"/>
  <c r="K58" i="9"/>
  <c r="J58" i="9"/>
  <c r="H58" i="9"/>
  <c r="G58" i="9"/>
  <c r="E58" i="9"/>
  <c r="D58" i="9"/>
  <c r="O57" i="9"/>
  <c r="L57" i="9"/>
  <c r="I57" i="9"/>
  <c r="F57" i="9"/>
  <c r="O56" i="9"/>
  <c r="L56" i="9"/>
  <c r="I56" i="9"/>
  <c r="F56" i="9"/>
  <c r="N55" i="9"/>
  <c r="M55" i="9"/>
  <c r="K55" i="9"/>
  <c r="J55" i="9"/>
  <c r="H55" i="9"/>
  <c r="G55" i="9"/>
  <c r="E55" i="9"/>
  <c r="E54" i="9" s="1"/>
  <c r="D55" i="9"/>
  <c r="O47" i="9"/>
  <c r="C47" i="9" s="1"/>
  <c r="O46" i="9"/>
  <c r="C46" i="9" s="1"/>
  <c r="N45" i="9"/>
  <c r="M45" i="9"/>
  <c r="L44" i="9"/>
  <c r="L43" i="9" s="1"/>
  <c r="I44" i="9"/>
  <c r="I43" i="9" s="1"/>
  <c r="F44" i="9"/>
  <c r="F43" i="9" s="1"/>
  <c r="K43" i="9"/>
  <c r="J43" i="9"/>
  <c r="H43" i="9"/>
  <c r="G43" i="9"/>
  <c r="E43" i="9"/>
  <c r="D43" i="9"/>
  <c r="F42" i="9"/>
  <c r="E41" i="9"/>
  <c r="D41" i="9"/>
  <c r="L40" i="9"/>
  <c r="C40" i="9" s="1"/>
  <c r="L39" i="9"/>
  <c r="C39" i="9" s="1"/>
  <c r="L38" i="9"/>
  <c r="C38" i="9" s="1"/>
  <c r="L37" i="9"/>
  <c r="K36" i="9"/>
  <c r="J36" i="9"/>
  <c r="L35" i="9"/>
  <c r="C35" i="9" s="1"/>
  <c r="L34" i="9"/>
  <c r="K33" i="9"/>
  <c r="J33" i="9"/>
  <c r="L32" i="9"/>
  <c r="C32" i="9" s="1"/>
  <c r="K31" i="9"/>
  <c r="J31" i="9"/>
  <c r="L30" i="9"/>
  <c r="L29" i="9"/>
  <c r="C29" i="9" s="1"/>
  <c r="L28" i="9"/>
  <c r="C28" i="9" s="1"/>
  <c r="K27" i="9"/>
  <c r="J27" i="9"/>
  <c r="F25" i="9"/>
  <c r="C25" i="9" s="1"/>
  <c r="I24" i="9"/>
  <c r="F24" i="9"/>
  <c r="O23" i="9"/>
  <c r="L23" i="9"/>
  <c r="I23" i="9"/>
  <c r="F23" i="9"/>
  <c r="O22" i="9"/>
  <c r="O21" i="9" s="1"/>
  <c r="L22" i="9"/>
  <c r="L21" i="9" s="1"/>
  <c r="I22" i="9"/>
  <c r="F22" i="9"/>
  <c r="N21" i="9"/>
  <c r="M21" i="9"/>
  <c r="K21" i="9"/>
  <c r="J21" i="9"/>
  <c r="H21" i="9"/>
  <c r="H275" i="9" s="1"/>
  <c r="G21" i="9"/>
  <c r="E21" i="9"/>
  <c r="D21" i="9"/>
  <c r="D275" i="9" s="1"/>
  <c r="D274" i="9" s="1"/>
  <c r="C279" i="9" l="1"/>
  <c r="C164" i="9"/>
  <c r="C258" i="9"/>
  <c r="C23" i="9"/>
  <c r="C226" i="9"/>
  <c r="C86" i="9"/>
  <c r="C92" i="9"/>
  <c r="C94" i="9"/>
  <c r="C101" i="9"/>
  <c r="C103" i="9"/>
  <c r="C117" i="9"/>
  <c r="C119" i="9"/>
  <c r="C123" i="9"/>
  <c r="C140" i="9"/>
  <c r="C148" i="9"/>
  <c r="C157" i="9"/>
  <c r="C159" i="9"/>
  <c r="J161" i="9"/>
  <c r="C239" i="9"/>
  <c r="C283" i="9"/>
  <c r="E275" i="9"/>
  <c r="E274" i="9" s="1"/>
  <c r="C246" i="9"/>
  <c r="C255" i="9"/>
  <c r="C197" i="9"/>
  <c r="C200" i="9"/>
  <c r="F183" i="9"/>
  <c r="C237" i="9"/>
  <c r="G275" i="9"/>
  <c r="G274" i="9" s="1"/>
  <c r="C243" i="9"/>
  <c r="C278" i="9"/>
  <c r="C284" i="9"/>
  <c r="C189" i="9"/>
  <c r="N252" i="9"/>
  <c r="I276" i="9"/>
  <c r="C280" i="9"/>
  <c r="C281" i="9"/>
  <c r="C282" i="9"/>
  <c r="K54" i="9"/>
  <c r="K53" i="9" s="1"/>
  <c r="C168" i="9"/>
  <c r="D240" i="9"/>
  <c r="C277" i="9"/>
  <c r="C81" i="9"/>
  <c r="C115" i="9"/>
  <c r="C155" i="9"/>
  <c r="C185" i="9"/>
  <c r="M252" i="9"/>
  <c r="F276" i="9"/>
  <c r="C57" i="9"/>
  <c r="C62" i="9"/>
  <c r="L276" i="9"/>
  <c r="H182" i="9"/>
  <c r="C271" i="9"/>
  <c r="D252" i="9"/>
  <c r="C132" i="9"/>
  <c r="C215" i="9"/>
  <c r="L269" i="9"/>
  <c r="L275" i="9" s="1"/>
  <c r="L274" i="9" s="1"/>
  <c r="C133" i="9"/>
  <c r="E187" i="9"/>
  <c r="E182" i="9" s="1"/>
  <c r="E252" i="9"/>
  <c r="N275" i="9"/>
  <c r="N274" i="9" s="1"/>
  <c r="F55" i="9"/>
  <c r="C65" i="9"/>
  <c r="I121" i="9"/>
  <c r="O153" i="9"/>
  <c r="O152" i="9" s="1"/>
  <c r="L216" i="9"/>
  <c r="C224" i="9"/>
  <c r="C262" i="9"/>
  <c r="K76" i="9"/>
  <c r="G187" i="9"/>
  <c r="G182" i="9" s="1"/>
  <c r="C59" i="9"/>
  <c r="H120" i="9"/>
  <c r="I233" i="9"/>
  <c r="I232" i="9" s="1"/>
  <c r="C22" i="9"/>
  <c r="L31" i="9"/>
  <c r="C31" i="9" s="1"/>
  <c r="I55" i="9"/>
  <c r="C129" i="9"/>
  <c r="L162" i="9"/>
  <c r="C173" i="9"/>
  <c r="F199" i="9"/>
  <c r="O216" i="9"/>
  <c r="F227" i="9"/>
  <c r="C235" i="9"/>
  <c r="M211" i="9"/>
  <c r="N212" i="9"/>
  <c r="C127" i="9"/>
  <c r="O199" i="9"/>
  <c r="J275" i="9"/>
  <c r="J174" i="9"/>
  <c r="G252" i="9"/>
  <c r="K275" i="9"/>
  <c r="K274" i="9" s="1"/>
  <c r="L55" i="9"/>
  <c r="J54" i="9"/>
  <c r="C63" i="9"/>
  <c r="C170" i="9"/>
  <c r="C218" i="9"/>
  <c r="C222" i="9"/>
  <c r="C248" i="9"/>
  <c r="C260" i="9"/>
  <c r="C264" i="9"/>
  <c r="C96" i="9"/>
  <c r="I147" i="9"/>
  <c r="C165" i="9"/>
  <c r="N161" i="9"/>
  <c r="N160" i="9" s="1"/>
  <c r="C169" i="9"/>
  <c r="M182" i="9"/>
  <c r="C84" i="9"/>
  <c r="O85" i="9"/>
  <c r="C90" i="9"/>
  <c r="C105" i="9"/>
  <c r="C163" i="9"/>
  <c r="C56" i="9"/>
  <c r="D54" i="9"/>
  <c r="D53" i="9" s="1"/>
  <c r="C88" i="9"/>
  <c r="I108" i="9"/>
  <c r="C136" i="9"/>
  <c r="I166" i="9"/>
  <c r="C230" i="9"/>
  <c r="C270" i="9"/>
  <c r="E120" i="9"/>
  <c r="O214" i="9"/>
  <c r="C214" i="9" s="1"/>
  <c r="J212" i="9"/>
  <c r="J211" i="9" s="1"/>
  <c r="O245" i="9"/>
  <c r="O269" i="9"/>
  <c r="O275" i="9" s="1"/>
  <c r="F162" i="9"/>
  <c r="N240" i="9"/>
  <c r="L188" i="9"/>
  <c r="E53" i="9"/>
  <c r="F21" i="9"/>
  <c r="O131" i="9"/>
  <c r="L80" i="9"/>
  <c r="C68" i="9"/>
  <c r="C72" i="9"/>
  <c r="N76" i="9"/>
  <c r="E83" i="9"/>
  <c r="C112" i="9"/>
  <c r="F131" i="9"/>
  <c r="C137" i="9"/>
  <c r="J160" i="9"/>
  <c r="C210" i="9"/>
  <c r="C225" i="9"/>
  <c r="C231" i="9"/>
  <c r="I241" i="9"/>
  <c r="F269" i="9"/>
  <c r="J53" i="9"/>
  <c r="H54" i="9"/>
  <c r="H53" i="9" s="1"/>
  <c r="M76" i="9"/>
  <c r="I126" i="9"/>
  <c r="J26" i="9"/>
  <c r="J20" i="9" s="1"/>
  <c r="C70" i="9"/>
  <c r="C110" i="9"/>
  <c r="L121" i="9"/>
  <c r="K161" i="9"/>
  <c r="K160" i="9" s="1"/>
  <c r="C220" i="9"/>
  <c r="L241" i="9"/>
  <c r="C24" i="9"/>
  <c r="K26" i="9"/>
  <c r="K20" i="9" s="1"/>
  <c r="C98" i="9"/>
  <c r="L126" i="9"/>
  <c r="C141" i="9"/>
  <c r="C146" i="9"/>
  <c r="C150" i="9"/>
  <c r="L153" i="9"/>
  <c r="C177" i="9"/>
  <c r="N187" i="9"/>
  <c r="N182" i="9" s="1"/>
  <c r="C191" i="9"/>
  <c r="C202" i="9"/>
  <c r="K187" i="9"/>
  <c r="K182" i="9" s="1"/>
  <c r="F219" i="9"/>
  <c r="O241" i="9"/>
  <c r="C268" i="9"/>
  <c r="C43" i="9"/>
  <c r="C223" i="9"/>
  <c r="C107" i="9"/>
  <c r="I138" i="9"/>
  <c r="C158" i="9"/>
  <c r="C207" i="9"/>
  <c r="C221" i="9"/>
  <c r="H212" i="9"/>
  <c r="H211" i="9" s="1"/>
  <c r="C229" i="9"/>
  <c r="F257" i="9"/>
  <c r="F253" i="9" s="1"/>
  <c r="I269" i="9"/>
  <c r="G20" i="9"/>
  <c r="H20" i="9"/>
  <c r="C73" i="9"/>
  <c r="F85" i="9"/>
  <c r="N83" i="9"/>
  <c r="C113" i="9"/>
  <c r="K120" i="9"/>
  <c r="C156" i="9"/>
  <c r="F245" i="9"/>
  <c r="I257" i="9"/>
  <c r="I253" i="9" s="1"/>
  <c r="I252" i="9" s="1"/>
  <c r="I219" i="9"/>
  <c r="C256" i="9"/>
  <c r="G54" i="9"/>
  <c r="G53" i="9" s="1"/>
  <c r="D76" i="9"/>
  <c r="L91" i="9"/>
  <c r="O99" i="9"/>
  <c r="I99" i="9"/>
  <c r="C111" i="9"/>
  <c r="F114" i="9"/>
  <c r="O138" i="9"/>
  <c r="C143" i="9"/>
  <c r="C154" i="9"/>
  <c r="G161" i="9"/>
  <c r="G160" i="9" s="1"/>
  <c r="C205" i="9"/>
  <c r="O219" i="9"/>
  <c r="K212" i="9"/>
  <c r="K211" i="9" s="1"/>
  <c r="E240" i="9"/>
  <c r="M83" i="9"/>
  <c r="G212" i="9"/>
  <c r="G211" i="9" s="1"/>
  <c r="E76" i="9"/>
  <c r="D83" i="9"/>
  <c r="C124" i="9"/>
  <c r="C130" i="9"/>
  <c r="C151" i="9"/>
  <c r="H161" i="9"/>
  <c r="H160" i="9" s="1"/>
  <c r="C176" i="9"/>
  <c r="I58" i="9"/>
  <c r="O162" i="9"/>
  <c r="C109" i="9"/>
  <c r="I134" i="9"/>
  <c r="C149" i="9"/>
  <c r="C172" i="9"/>
  <c r="I175" i="9"/>
  <c r="I174" i="9" s="1"/>
  <c r="K174" i="9"/>
  <c r="J187" i="9"/>
  <c r="J182" i="9" s="1"/>
  <c r="H174" i="9"/>
  <c r="F91" i="9"/>
  <c r="J120" i="9"/>
  <c r="N20" i="9"/>
  <c r="N54" i="9"/>
  <c r="N53" i="9" s="1"/>
  <c r="H76" i="9"/>
  <c r="O80" i="9"/>
  <c r="H83" i="9"/>
  <c r="C97" i="9"/>
  <c r="C106" i="9"/>
  <c r="O114" i="9"/>
  <c r="C128" i="9"/>
  <c r="L134" i="9"/>
  <c r="F171" i="9"/>
  <c r="L175" i="9"/>
  <c r="L174" i="9" s="1"/>
  <c r="N174" i="9"/>
  <c r="C201" i="9"/>
  <c r="C217" i="9"/>
  <c r="C228" i="9"/>
  <c r="C238" i="9"/>
  <c r="C249" i="9"/>
  <c r="C44" i="9"/>
  <c r="O69" i="9"/>
  <c r="O67" i="9" s="1"/>
  <c r="L77" i="9"/>
  <c r="L76" i="9" s="1"/>
  <c r="C87" i="9"/>
  <c r="C95" i="9"/>
  <c r="O134" i="9"/>
  <c r="D120" i="9"/>
  <c r="D161" i="9"/>
  <c r="D160" i="9" s="1"/>
  <c r="O175" i="9"/>
  <c r="O174" i="9" s="1"/>
  <c r="D174" i="9"/>
  <c r="O188" i="9"/>
  <c r="C195" i="9"/>
  <c r="C198" i="9"/>
  <c r="K252" i="9"/>
  <c r="L233" i="9"/>
  <c r="L232" i="9" s="1"/>
  <c r="C145" i="9"/>
  <c r="M54" i="9"/>
  <c r="M53" i="9" s="1"/>
  <c r="O55" i="9"/>
  <c r="C61" i="9"/>
  <c r="C64" i="9"/>
  <c r="C74" i="9"/>
  <c r="O77" i="9"/>
  <c r="K83" i="9"/>
  <c r="C93" i="9"/>
  <c r="L114" i="9"/>
  <c r="C142" i="9"/>
  <c r="F147" i="9"/>
  <c r="E161" i="9"/>
  <c r="E160" i="9" s="1"/>
  <c r="I162" i="9"/>
  <c r="C162" i="9" s="1"/>
  <c r="M161" i="9"/>
  <c r="M160" i="9" s="1"/>
  <c r="L171" i="9"/>
  <c r="G174" i="9"/>
  <c r="C186" i="9"/>
  <c r="C193" i="9"/>
  <c r="C196" i="9"/>
  <c r="C204" i="9"/>
  <c r="C206" i="9"/>
  <c r="I216" i="9"/>
  <c r="C244" i="9"/>
  <c r="O257" i="9"/>
  <c r="O253" i="9" s="1"/>
  <c r="O252" i="9" s="1"/>
  <c r="I69" i="9"/>
  <c r="I67" i="9" s="1"/>
  <c r="O147" i="9"/>
  <c r="C267" i="9"/>
  <c r="F266" i="9"/>
  <c r="F69" i="9"/>
  <c r="F67" i="9" s="1"/>
  <c r="L108" i="9"/>
  <c r="F188" i="9"/>
  <c r="C30" i="9"/>
  <c r="L27" i="9"/>
  <c r="C82" i="9"/>
  <c r="F80" i="9"/>
  <c r="L138" i="9"/>
  <c r="F175" i="9"/>
  <c r="C203" i="9"/>
  <c r="I199" i="9"/>
  <c r="I208" i="9"/>
  <c r="C208" i="9" s="1"/>
  <c r="C209" i="9"/>
  <c r="C184" i="9"/>
  <c r="O183" i="9"/>
  <c r="C135" i="9"/>
  <c r="F134" i="9"/>
  <c r="I250" i="9"/>
  <c r="C250" i="9" s="1"/>
  <c r="C251" i="9"/>
  <c r="C42" i="9"/>
  <c r="F41" i="9"/>
  <c r="C41" i="9" s="1"/>
  <c r="O121" i="9"/>
  <c r="C37" i="9"/>
  <c r="L36" i="9"/>
  <c r="C36" i="9" s="1"/>
  <c r="O227" i="9"/>
  <c r="D20" i="9"/>
  <c r="L257" i="9"/>
  <c r="L253" i="9" s="1"/>
  <c r="L252" i="9" s="1"/>
  <c r="C259" i="9"/>
  <c r="I54" i="9"/>
  <c r="F138" i="9"/>
  <c r="I188" i="9"/>
  <c r="M20" i="9"/>
  <c r="M275" i="9"/>
  <c r="M274" i="9" s="1"/>
  <c r="O58" i="9"/>
  <c r="L69" i="9"/>
  <c r="L67" i="9" s="1"/>
  <c r="C60" i="9"/>
  <c r="F58" i="9"/>
  <c r="M120" i="9"/>
  <c r="F126" i="9"/>
  <c r="O276" i="9"/>
  <c r="C276" i="9" s="1"/>
  <c r="O91" i="9"/>
  <c r="C167" i="9"/>
  <c r="F166" i="9"/>
  <c r="O233" i="9"/>
  <c r="O232" i="9" s="1"/>
  <c r="E20" i="9"/>
  <c r="L58" i="9"/>
  <c r="L54" i="9" s="1"/>
  <c r="C78" i="9"/>
  <c r="F77" i="9"/>
  <c r="O108" i="9"/>
  <c r="C122" i="9"/>
  <c r="F121" i="9"/>
  <c r="F153" i="9"/>
  <c r="F216" i="9"/>
  <c r="I77" i="9"/>
  <c r="I76" i="9" s="1"/>
  <c r="I85" i="9"/>
  <c r="O126" i="9"/>
  <c r="L131" i="9"/>
  <c r="L152" i="9"/>
  <c r="I153" i="9"/>
  <c r="I152" i="9" s="1"/>
  <c r="L166" i="9"/>
  <c r="D212" i="9"/>
  <c r="C247" i="9"/>
  <c r="I245" i="9"/>
  <c r="H252" i="9"/>
  <c r="C34" i="9"/>
  <c r="L33" i="9"/>
  <c r="C33" i="9" s="1"/>
  <c r="G76" i="9"/>
  <c r="L85" i="9"/>
  <c r="I91" i="9"/>
  <c r="F108" i="9"/>
  <c r="I114" i="9"/>
  <c r="G120" i="9"/>
  <c r="C125" i="9"/>
  <c r="C144" i="9"/>
  <c r="O166" i="9"/>
  <c r="D187" i="9"/>
  <c r="D182" i="9" s="1"/>
  <c r="L199" i="9"/>
  <c r="E212" i="9"/>
  <c r="I227" i="9"/>
  <c r="F263" i="9"/>
  <c r="C263" i="9" s="1"/>
  <c r="J274" i="9"/>
  <c r="G83" i="9"/>
  <c r="C89" i="9"/>
  <c r="L99" i="9"/>
  <c r="E174" i="9"/>
  <c r="C180" i="9"/>
  <c r="F179" i="9"/>
  <c r="L219" i="9"/>
  <c r="L227" i="9"/>
  <c r="C261" i="9"/>
  <c r="C71" i="9"/>
  <c r="C213" i="9"/>
  <c r="I21" i="9"/>
  <c r="C104" i="9"/>
  <c r="C118" i="9"/>
  <c r="N120" i="9"/>
  <c r="C139" i="9"/>
  <c r="M174" i="9"/>
  <c r="C242" i="9"/>
  <c r="F241" i="9"/>
  <c r="H274" i="9"/>
  <c r="C79" i="9"/>
  <c r="C116" i="9"/>
  <c r="C190" i="9"/>
  <c r="C236" i="9"/>
  <c r="C254" i="9"/>
  <c r="O45" i="9"/>
  <c r="C102" i="9"/>
  <c r="C194" i="9"/>
  <c r="C234" i="9"/>
  <c r="F233" i="9"/>
  <c r="C66" i="9"/>
  <c r="J83" i="9"/>
  <c r="C100" i="9"/>
  <c r="F99" i="9"/>
  <c r="L183" i="9"/>
  <c r="C192" i="9"/>
  <c r="L245" i="9"/>
  <c r="L240" i="9" s="1"/>
  <c r="N211" i="9" l="1"/>
  <c r="M181" i="9"/>
  <c r="D211" i="9"/>
  <c r="C80" i="9"/>
  <c r="L161" i="9"/>
  <c r="L160" i="9" s="1"/>
  <c r="E211" i="9"/>
  <c r="E181" i="9" s="1"/>
  <c r="C55" i="9"/>
  <c r="F20" i="9"/>
  <c r="C147" i="9"/>
  <c r="I212" i="9"/>
  <c r="L187" i="9"/>
  <c r="O240" i="9"/>
  <c r="K181" i="9"/>
  <c r="O212" i="9"/>
  <c r="C91" i="9"/>
  <c r="C21" i="9"/>
  <c r="K75" i="9"/>
  <c r="K52" i="9" s="1"/>
  <c r="K51" i="9" s="1"/>
  <c r="I120" i="9"/>
  <c r="E75" i="9"/>
  <c r="E272" i="9" s="1"/>
  <c r="C269" i="9"/>
  <c r="O274" i="9"/>
  <c r="O54" i="9"/>
  <c r="O53" i="9" s="1"/>
  <c r="C131" i="9"/>
  <c r="C114" i="9"/>
  <c r="C227" i="9"/>
  <c r="H75" i="9"/>
  <c r="H52" i="9" s="1"/>
  <c r="O76" i="9"/>
  <c r="F275" i="9"/>
  <c r="F274" i="9" s="1"/>
  <c r="O187" i="9"/>
  <c r="O182" i="9" s="1"/>
  <c r="C216" i="9"/>
  <c r="C99" i="9"/>
  <c r="C199" i="9"/>
  <c r="N181" i="9"/>
  <c r="J181" i="9"/>
  <c r="C219" i="9"/>
  <c r="G181" i="9"/>
  <c r="I161" i="9"/>
  <c r="I160" i="9" s="1"/>
  <c r="N75" i="9"/>
  <c r="N52" i="9" s="1"/>
  <c r="H181" i="9"/>
  <c r="M75" i="9"/>
  <c r="M272" i="9" s="1"/>
  <c r="D75" i="9"/>
  <c r="D52" i="9" s="1"/>
  <c r="J75" i="9"/>
  <c r="J52" i="9" s="1"/>
  <c r="O161" i="9"/>
  <c r="O160" i="9" s="1"/>
  <c r="C245" i="9"/>
  <c r="I240" i="9"/>
  <c r="I211" i="9" s="1"/>
  <c r="C171" i="9"/>
  <c r="L182" i="9"/>
  <c r="C134" i="9"/>
  <c r="L212" i="9"/>
  <c r="L211" i="9" s="1"/>
  <c r="D181" i="9"/>
  <c r="F212" i="9"/>
  <c r="G75" i="9"/>
  <c r="G52" i="9" s="1"/>
  <c r="I83" i="9"/>
  <c r="I75" i="9" s="1"/>
  <c r="F240" i="9"/>
  <c r="C241" i="9"/>
  <c r="C166" i="9"/>
  <c r="L53" i="9"/>
  <c r="L120" i="9"/>
  <c r="F152" i="9"/>
  <c r="C152" i="9" s="1"/>
  <c r="C153" i="9"/>
  <c r="F120" i="9"/>
  <c r="C121" i="9"/>
  <c r="C85" i="9"/>
  <c r="C67" i="9"/>
  <c r="F83" i="9"/>
  <c r="C69" i="9"/>
  <c r="C257" i="9"/>
  <c r="C233" i="9"/>
  <c r="F232" i="9"/>
  <c r="C232" i="9" s="1"/>
  <c r="O83" i="9"/>
  <c r="C58" i="9"/>
  <c r="F265" i="9"/>
  <c r="C266" i="9"/>
  <c r="C179" i="9"/>
  <c r="F178" i="9"/>
  <c r="C178" i="9" s="1"/>
  <c r="C77" i="9"/>
  <c r="F76" i="9"/>
  <c r="I187" i="9"/>
  <c r="I182" i="9" s="1"/>
  <c r="C108" i="9"/>
  <c r="C138" i="9"/>
  <c r="C27" i="9"/>
  <c r="L26" i="9"/>
  <c r="F54" i="9"/>
  <c r="C183" i="9"/>
  <c r="C253" i="9"/>
  <c r="F252" i="9"/>
  <c r="C252" i="9" s="1"/>
  <c r="I53" i="9"/>
  <c r="O120" i="9"/>
  <c r="J272" i="9"/>
  <c r="C175" i="9"/>
  <c r="C45" i="9"/>
  <c r="O20" i="9"/>
  <c r="I20" i="9"/>
  <c r="I275" i="9"/>
  <c r="I274" i="9" s="1"/>
  <c r="L83" i="9"/>
  <c r="F161" i="9"/>
  <c r="C126" i="9"/>
  <c r="C188" i="9"/>
  <c r="F187" i="9"/>
  <c r="H272" i="9" l="1"/>
  <c r="O211" i="9"/>
  <c r="O181" i="9" s="1"/>
  <c r="N51" i="9"/>
  <c r="H51" i="9"/>
  <c r="D51" i="9"/>
  <c r="D272" i="9"/>
  <c r="C212" i="9"/>
  <c r="L181" i="9"/>
  <c r="G51" i="9"/>
  <c r="G273" i="9" s="1"/>
  <c r="C274" i="9"/>
  <c r="K272" i="9"/>
  <c r="E52" i="9"/>
  <c r="E51" i="9" s="1"/>
  <c r="E273" i="9" s="1"/>
  <c r="C275" i="9"/>
  <c r="J51" i="9"/>
  <c r="J50" i="9" s="1"/>
  <c r="C240" i="9"/>
  <c r="M52" i="9"/>
  <c r="M51" i="9" s="1"/>
  <c r="M50" i="9" s="1"/>
  <c r="N272" i="9"/>
  <c r="C83" i="9"/>
  <c r="K50" i="9"/>
  <c r="K273" i="9"/>
  <c r="I181" i="9"/>
  <c r="G50" i="9"/>
  <c r="L75" i="9"/>
  <c r="L272" i="9" s="1"/>
  <c r="G272" i="9"/>
  <c r="C120" i="9"/>
  <c r="F211" i="9"/>
  <c r="C76" i="9"/>
  <c r="F75" i="9"/>
  <c r="I272" i="9"/>
  <c r="D273" i="9"/>
  <c r="D50" i="9"/>
  <c r="F182" i="9"/>
  <c r="C187" i="9"/>
  <c r="C54" i="9"/>
  <c r="F53" i="9"/>
  <c r="F174" i="9"/>
  <c r="C174" i="9" s="1"/>
  <c r="C26" i="9"/>
  <c r="L20" i="9"/>
  <c r="C20" i="9" s="1"/>
  <c r="C265" i="9"/>
  <c r="F160" i="9"/>
  <c r="C160" i="9" s="1"/>
  <c r="C161" i="9"/>
  <c r="H273" i="9"/>
  <c r="H50" i="9"/>
  <c r="O75" i="9"/>
  <c r="O52" i="9" s="1"/>
  <c r="I52" i="9"/>
  <c r="E50" i="9" l="1"/>
  <c r="O51" i="9"/>
  <c r="C211" i="9"/>
  <c r="N50" i="9"/>
  <c r="N273" i="9"/>
  <c r="O272" i="9"/>
  <c r="M273" i="9"/>
  <c r="J273" i="9"/>
  <c r="I51" i="9"/>
  <c r="I273" i="9" s="1"/>
  <c r="L52" i="9"/>
  <c r="L51" i="9" s="1"/>
  <c r="C75" i="9"/>
  <c r="C182" i="9"/>
  <c r="F181" i="9"/>
  <c r="C181" i="9" s="1"/>
  <c r="O50" i="9"/>
  <c r="O273" i="9"/>
  <c r="F52" i="9"/>
  <c r="C53" i="9"/>
  <c r="F272" i="9"/>
  <c r="I50" i="9" l="1"/>
  <c r="C272" i="9"/>
  <c r="L50" i="9"/>
  <c r="L273" i="9"/>
  <c r="C52" i="9"/>
  <c r="F51" i="9"/>
  <c r="F50" i="9" l="1"/>
  <c r="C50" i="9" s="1"/>
  <c r="F273" i="9"/>
  <c r="C273" i="9" s="1"/>
  <c r="C51" i="9"/>
  <c r="O284" i="8" l="1"/>
  <c r="L284" i="8"/>
  <c r="I284" i="8"/>
  <c r="F284" i="8"/>
  <c r="O283" i="8"/>
  <c r="L283" i="8"/>
  <c r="I283" i="8"/>
  <c r="F283" i="8"/>
  <c r="O282" i="8"/>
  <c r="L282" i="8"/>
  <c r="I282" i="8"/>
  <c r="F282" i="8"/>
  <c r="O281" i="8"/>
  <c r="L281" i="8"/>
  <c r="I281" i="8"/>
  <c r="F281" i="8"/>
  <c r="O280" i="8"/>
  <c r="L280" i="8"/>
  <c r="I280" i="8"/>
  <c r="F280" i="8"/>
  <c r="O279" i="8"/>
  <c r="L279" i="8"/>
  <c r="I279" i="8"/>
  <c r="F279" i="8"/>
  <c r="O278" i="8"/>
  <c r="L278" i="8"/>
  <c r="I278" i="8"/>
  <c r="F278" i="8"/>
  <c r="O277" i="8"/>
  <c r="L277" i="8"/>
  <c r="I277" i="8"/>
  <c r="F277" i="8"/>
  <c r="N276" i="8"/>
  <c r="M276" i="8"/>
  <c r="K276" i="8"/>
  <c r="J276" i="8"/>
  <c r="H276" i="8"/>
  <c r="G276" i="8"/>
  <c r="E276" i="8"/>
  <c r="D276" i="8"/>
  <c r="O271" i="8"/>
  <c r="L271" i="8"/>
  <c r="I271" i="8"/>
  <c r="F271" i="8"/>
  <c r="O270" i="8"/>
  <c r="L270" i="8"/>
  <c r="L269" i="8" s="1"/>
  <c r="I270" i="8"/>
  <c r="F270" i="8"/>
  <c r="N269" i="8"/>
  <c r="M269" i="8"/>
  <c r="K269" i="8"/>
  <c r="J269" i="8"/>
  <c r="H269" i="8"/>
  <c r="G269" i="8"/>
  <c r="E269" i="8"/>
  <c r="D269" i="8"/>
  <c r="O268" i="8"/>
  <c r="L268" i="8"/>
  <c r="L267" i="8" s="1"/>
  <c r="L266" i="8" s="1"/>
  <c r="L265" i="8" s="1"/>
  <c r="I268" i="8"/>
  <c r="I267" i="8" s="1"/>
  <c r="I266" i="8" s="1"/>
  <c r="I265" i="8" s="1"/>
  <c r="F268" i="8"/>
  <c r="F267" i="8" s="1"/>
  <c r="N267" i="8"/>
  <c r="N266" i="8" s="1"/>
  <c r="N265" i="8" s="1"/>
  <c r="M267" i="8"/>
  <c r="M266" i="8" s="1"/>
  <c r="M265" i="8" s="1"/>
  <c r="K267" i="8"/>
  <c r="K266" i="8" s="1"/>
  <c r="K265" i="8" s="1"/>
  <c r="J267" i="8"/>
  <c r="J266" i="8" s="1"/>
  <c r="J265" i="8" s="1"/>
  <c r="H267" i="8"/>
  <c r="H266" i="8" s="1"/>
  <c r="H265" i="8" s="1"/>
  <c r="G267" i="8"/>
  <c r="G266" i="8" s="1"/>
  <c r="G265" i="8" s="1"/>
  <c r="E267" i="8"/>
  <c r="E266" i="8" s="1"/>
  <c r="E265" i="8" s="1"/>
  <c r="D267" i="8"/>
  <c r="D266" i="8" s="1"/>
  <c r="D265" i="8" s="1"/>
  <c r="O264" i="8"/>
  <c r="O263" i="8" s="1"/>
  <c r="L264" i="8"/>
  <c r="L263" i="8" s="1"/>
  <c r="I264" i="8"/>
  <c r="I263" i="8" s="1"/>
  <c r="F264" i="8"/>
  <c r="N263" i="8"/>
  <c r="M263" i="8"/>
  <c r="K263" i="8"/>
  <c r="J263" i="8"/>
  <c r="H263" i="8"/>
  <c r="G263" i="8"/>
  <c r="E263" i="8"/>
  <c r="D263" i="8"/>
  <c r="O262" i="8"/>
  <c r="L262" i="8"/>
  <c r="I262" i="8"/>
  <c r="F262" i="8"/>
  <c r="O261" i="8"/>
  <c r="L261" i="8"/>
  <c r="I261" i="8"/>
  <c r="F261" i="8"/>
  <c r="O260" i="8"/>
  <c r="L260" i="8"/>
  <c r="I260" i="8"/>
  <c r="F260" i="8"/>
  <c r="O259" i="8"/>
  <c r="L259" i="8"/>
  <c r="I259" i="8"/>
  <c r="F259" i="8"/>
  <c r="O258" i="8"/>
  <c r="L258" i="8"/>
  <c r="I258" i="8"/>
  <c r="F258" i="8"/>
  <c r="N257" i="8"/>
  <c r="N253" i="8" s="1"/>
  <c r="M257" i="8"/>
  <c r="M253" i="8" s="1"/>
  <c r="K257" i="8"/>
  <c r="K253" i="8" s="1"/>
  <c r="J257" i="8"/>
  <c r="J253" i="8" s="1"/>
  <c r="J252" i="8" s="1"/>
  <c r="H257" i="8"/>
  <c r="H253" i="8" s="1"/>
  <c r="G257" i="8"/>
  <c r="G253" i="8" s="1"/>
  <c r="E257" i="8"/>
  <c r="E253" i="8" s="1"/>
  <c r="D257" i="8"/>
  <c r="D253" i="8" s="1"/>
  <c r="O256" i="8"/>
  <c r="L256" i="8"/>
  <c r="I256" i="8"/>
  <c r="F256" i="8"/>
  <c r="O255" i="8"/>
  <c r="L255" i="8"/>
  <c r="I255" i="8"/>
  <c r="F255" i="8"/>
  <c r="O254" i="8"/>
  <c r="L254" i="8"/>
  <c r="I254" i="8"/>
  <c r="F254" i="8"/>
  <c r="O251" i="8"/>
  <c r="O250" i="8" s="1"/>
  <c r="L251" i="8"/>
  <c r="L250" i="8" s="1"/>
  <c r="I251" i="8"/>
  <c r="I250" i="8" s="1"/>
  <c r="F251" i="8"/>
  <c r="N250" i="8"/>
  <c r="M250" i="8"/>
  <c r="K250" i="8"/>
  <c r="J250" i="8"/>
  <c r="H250" i="8"/>
  <c r="G250" i="8"/>
  <c r="E250" i="8"/>
  <c r="D250" i="8"/>
  <c r="O249" i="8"/>
  <c r="L249" i="8"/>
  <c r="I249" i="8"/>
  <c r="F249" i="8"/>
  <c r="O248" i="8"/>
  <c r="L248" i="8"/>
  <c r="I248" i="8"/>
  <c r="F248" i="8"/>
  <c r="O247" i="8"/>
  <c r="L247" i="8"/>
  <c r="I247" i="8"/>
  <c r="F247" i="8"/>
  <c r="O246" i="8"/>
  <c r="L246" i="8"/>
  <c r="I246" i="8"/>
  <c r="F246" i="8"/>
  <c r="N245" i="8"/>
  <c r="M245" i="8"/>
  <c r="K245" i="8"/>
  <c r="J245" i="8"/>
  <c r="H245" i="8"/>
  <c r="G245" i="8"/>
  <c r="E245" i="8"/>
  <c r="D245" i="8"/>
  <c r="O244" i="8"/>
  <c r="L244" i="8"/>
  <c r="I244" i="8"/>
  <c r="F244" i="8"/>
  <c r="O243" i="8"/>
  <c r="L243" i="8"/>
  <c r="I243" i="8"/>
  <c r="F243" i="8"/>
  <c r="O242" i="8"/>
  <c r="L242" i="8"/>
  <c r="I242" i="8"/>
  <c r="F242" i="8"/>
  <c r="N241" i="8"/>
  <c r="M241" i="8"/>
  <c r="K241" i="8"/>
  <c r="J241" i="8"/>
  <c r="H241" i="8"/>
  <c r="H240" i="8" s="1"/>
  <c r="G241" i="8"/>
  <c r="G240" i="8" s="1"/>
  <c r="E241" i="8"/>
  <c r="E240" i="8" s="1"/>
  <c r="D241" i="8"/>
  <c r="O239" i="8"/>
  <c r="L239" i="8"/>
  <c r="I239" i="8"/>
  <c r="F239" i="8"/>
  <c r="O238" i="8"/>
  <c r="L238" i="8"/>
  <c r="I238" i="8"/>
  <c r="F238" i="8"/>
  <c r="O237" i="8"/>
  <c r="L237" i="8"/>
  <c r="I237" i="8"/>
  <c r="F237" i="8"/>
  <c r="O236" i="8"/>
  <c r="L236" i="8"/>
  <c r="I236" i="8"/>
  <c r="F236" i="8"/>
  <c r="O235" i="8"/>
  <c r="L235" i="8"/>
  <c r="I235" i="8"/>
  <c r="F235" i="8"/>
  <c r="O234" i="8"/>
  <c r="L234" i="8"/>
  <c r="I234" i="8"/>
  <c r="F234" i="8"/>
  <c r="N233" i="8"/>
  <c r="N232" i="8" s="1"/>
  <c r="M233" i="8"/>
  <c r="M232" i="8" s="1"/>
  <c r="K233" i="8"/>
  <c r="K232" i="8" s="1"/>
  <c r="J233" i="8"/>
  <c r="J232" i="8" s="1"/>
  <c r="H233" i="8"/>
  <c r="H232" i="8" s="1"/>
  <c r="G233" i="8"/>
  <c r="G232" i="8" s="1"/>
  <c r="E233" i="8"/>
  <c r="E232" i="8" s="1"/>
  <c r="D233" i="8"/>
  <c r="D232" i="8" s="1"/>
  <c r="O231" i="8"/>
  <c r="L231" i="8"/>
  <c r="I231" i="8"/>
  <c r="F231" i="8"/>
  <c r="O230" i="8"/>
  <c r="L230" i="8"/>
  <c r="I230" i="8"/>
  <c r="F230" i="8"/>
  <c r="O229" i="8"/>
  <c r="L229" i="8"/>
  <c r="I229" i="8"/>
  <c r="F229" i="8"/>
  <c r="O228" i="8"/>
  <c r="L228" i="8"/>
  <c r="I228" i="8"/>
  <c r="F228" i="8"/>
  <c r="N227" i="8"/>
  <c r="M227" i="8"/>
  <c r="K227" i="8"/>
  <c r="J227" i="8"/>
  <c r="H227" i="8"/>
  <c r="G227" i="8"/>
  <c r="E227" i="8"/>
  <c r="D227" i="8"/>
  <c r="O226" i="8"/>
  <c r="L226" i="8"/>
  <c r="I226" i="8"/>
  <c r="F226" i="8"/>
  <c r="O225" i="8"/>
  <c r="L225" i="8"/>
  <c r="I225" i="8"/>
  <c r="F225" i="8"/>
  <c r="O224" i="8"/>
  <c r="L224" i="8"/>
  <c r="I224" i="8"/>
  <c r="F224" i="8"/>
  <c r="O223" i="8"/>
  <c r="L223" i="8"/>
  <c r="I223" i="8"/>
  <c r="F223" i="8"/>
  <c r="O222" i="8"/>
  <c r="L222" i="8"/>
  <c r="I222" i="8"/>
  <c r="F222" i="8"/>
  <c r="O221" i="8"/>
  <c r="L221" i="8"/>
  <c r="I221" i="8"/>
  <c r="F221" i="8"/>
  <c r="O220" i="8"/>
  <c r="L220" i="8"/>
  <c r="I220" i="8"/>
  <c r="F220" i="8"/>
  <c r="N219" i="8"/>
  <c r="M219" i="8"/>
  <c r="K219" i="8"/>
  <c r="J219" i="8"/>
  <c r="H219" i="8"/>
  <c r="G219" i="8"/>
  <c r="E219" i="8"/>
  <c r="D219" i="8"/>
  <c r="O218" i="8"/>
  <c r="L218" i="8"/>
  <c r="I218" i="8"/>
  <c r="F218" i="8"/>
  <c r="O217" i="8"/>
  <c r="L217" i="8"/>
  <c r="I217" i="8"/>
  <c r="F217" i="8"/>
  <c r="F216" i="8" s="1"/>
  <c r="N216" i="8"/>
  <c r="M216" i="8"/>
  <c r="K216" i="8"/>
  <c r="J216" i="8"/>
  <c r="H216" i="8"/>
  <c r="G216" i="8"/>
  <c r="E216" i="8"/>
  <c r="D216" i="8"/>
  <c r="O215" i="8"/>
  <c r="O214" i="8" s="1"/>
  <c r="L215" i="8"/>
  <c r="L214" i="8" s="1"/>
  <c r="I215" i="8"/>
  <c r="I214" i="8" s="1"/>
  <c r="F215" i="8"/>
  <c r="F214" i="8" s="1"/>
  <c r="N214" i="8"/>
  <c r="M214" i="8"/>
  <c r="K214" i="8"/>
  <c r="J214" i="8"/>
  <c r="H214" i="8"/>
  <c r="G214" i="8"/>
  <c r="E214" i="8"/>
  <c r="D214" i="8"/>
  <c r="O213" i="8"/>
  <c r="L213" i="8"/>
  <c r="I213" i="8"/>
  <c r="F213" i="8"/>
  <c r="O210" i="8"/>
  <c r="L210" i="8"/>
  <c r="I210" i="8"/>
  <c r="F210" i="8"/>
  <c r="O209" i="8"/>
  <c r="O208" i="8" s="1"/>
  <c r="L209" i="8"/>
  <c r="L208" i="8" s="1"/>
  <c r="I209" i="8"/>
  <c r="I208" i="8" s="1"/>
  <c r="F209" i="8"/>
  <c r="F208" i="8" s="1"/>
  <c r="N208" i="8"/>
  <c r="M208" i="8"/>
  <c r="K208" i="8"/>
  <c r="J208" i="8"/>
  <c r="H208" i="8"/>
  <c r="G208" i="8"/>
  <c r="E208" i="8"/>
  <c r="D208" i="8"/>
  <c r="O207" i="8"/>
  <c r="L207" i="8"/>
  <c r="I207" i="8"/>
  <c r="F207" i="8"/>
  <c r="O206" i="8"/>
  <c r="L206" i="8"/>
  <c r="I206" i="8"/>
  <c r="F206" i="8"/>
  <c r="O205" i="8"/>
  <c r="L205" i="8"/>
  <c r="I205" i="8"/>
  <c r="F205" i="8"/>
  <c r="O204" i="8"/>
  <c r="L204" i="8"/>
  <c r="I204" i="8"/>
  <c r="F204" i="8"/>
  <c r="O203" i="8"/>
  <c r="L203" i="8"/>
  <c r="I203" i="8"/>
  <c r="F203" i="8"/>
  <c r="O202" i="8"/>
  <c r="L202" i="8"/>
  <c r="I202" i="8"/>
  <c r="F202" i="8"/>
  <c r="O201" i="8"/>
  <c r="L201" i="8"/>
  <c r="I201" i="8"/>
  <c r="F201" i="8"/>
  <c r="O200" i="8"/>
  <c r="L200" i="8"/>
  <c r="I200" i="8"/>
  <c r="F200" i="8"/>
  <c r="N199" i="8"/>
  <c r="M199" i="8"/>
  <c r="K199" i="8"/>
  <c r="J199" i="8"/>
  <c r="H199" i="8"/>
  <c r="G199" i="8"/>
  <c r="E199" i="8"/>
  <c r="D199" i="8"/>
  <c r="O198" i="8"/>
  <c r="L198" i="8"/>
  <c r="I198" i="8"/>
  <c r="F198" i="8"/>
  <c r="O197" i="8"/>
  <c r="L197" i="8"/>
  <c r="I197" i="8"/>
  <c r="F197" i="8"/>
  <c r="O196" i="8"/>
  <c r="L196" i="8"/>
  <c r="I196" i="8"/>
  <c r="F196" i="8"/>
  <c r="O195" i="8"/>
  <c r="L195" i="8"/>
  <c r="I195" i="8"/>
  <c r="F195" i="8"/>
  <c r="O194" i="8"/>
  <c r="L194" i="8"/>
  <c r="I194" i="8"/>
  <c r="F194" i="8"/>
  <c r="O193" i="8"/>
  <c r="L193" i="8"/>
  <c r="I193" i="8"/>
  <c r="F193" i="8"/>
  <c r="O192" i="8"/>
  <c r="L192" i="8"/>
  <c r="I192" i="8"/>
  <c r="F192" i="8"/>
  <c r="O191" i="8"/>
  <c r="L191" i="8"/>
  <c r="I191" i="8"/>
  <c r="F191" i="8"/>
  <c r="O190" i="8"/>
  <c r="L190" i="8"/>
  <c r="I190" i="8"/>
  <c r="F190" i="8"/>
  <c r="O189" i="8"/>
  <c r="L189" i="8"/>
  <c r="I189" i="8"/>
  <c r="F189" i="8"/>
  <c r="N188" i="8"/>
  <c r="M188" i="8"/>
  <c r="K188" i="8"/>
  <c r="J188" i="8"/>
  <c r="H188" i="8"/>
  <c r="G188" i="8"/>
  <c r="E188" i="8"/>
  <c r="D188" i="8"/>
  <c r="O186" i="8"/>
  <c r="L186" i="8"/>
  <c r="I186" i="8"/>
  <c r="F186" i="8"/>
  <c r="O185" i="8"/>
  <c r="L185" i="8"/>
  <c r="I185" i="8"/>
  <c r="F185" i="8"/>
  <c r="O184" i="8"/>
  <c r="L184" i="8"/>
  <c r="I184" i="8"/>
  <c r="F184" i="8"/>
  <c r="N183" i="8"/>
  <c r="M183" i="8"/>
  <c r="K183" i="8"/>
  <c r="J183" i="8"/>
  <c r="H183" i="8"/>
  <c r="G183" i="8"/>
  <c r="E183" i="8"/>
  <c r="D183" i="8"/>
  <c r="O180" i="8"/>
  <c r="O179" i="8" s="1"/>
  <c r="O178" i="8" s="1"/>
  <c r="L180" i="8"/>
  <c r="L179" i="8" s="1"/>
  <c r="L178" i="8" s="1"/>
  <c r="I180" i="8"/>
  <c r="I179" i="8" s="1"/>
  <c r="I178" i="8" s="1"/>
  <c r="F180" i="8"/>
  <c r="N179" i="8"/>
  <c r="N178" i="8" s="1"/>
  <c r="M179" i="8"/>
  <c r="M178" i="8" s="1"/>
  <c r="K179" i="8"/>
  <c r="K178" i="8" s="1"/>
  <c r="J179" i="8"/>
  <c r="J178" i="8" s="1"/>
  <c r="H179" i="8"/>
  <c r="H178" i="8" s="1"/>
  <c r="G179" i="8"/>
  <c r="G178" i="8" s="1"/>
  <c r="E179" i="8"/>
  <c r="E178" i="8" s="1"/>
  <c r="D179" i="8"/>
  <c r="D178" i="8" s="1"/>
  <c r="O177" i="8"/>
  <c r="L177" i="8"/>
  <c r="I177" i="8"/>
  <c r="F177" i="8"/>
  <c r="O176" i="8"/>
  <c r="L176" i="8"/>
  <c r="I176" i="8"/>
  <c r="F176" i="8"/>
  <c r="N175" i="8"/>
  <c r="M175" i="8"/>
  <c r="K175" i="8"/>
  <c r="J175" i="8"/>
  <c r="H175" i="8"/>
  <c r="G175" i="8"/>
  <c r="E175" i="8"/>
  <c r="D175" i="8"/>
  <c r="O173" i="8"/>
  <c r="L173" i="8"/>
  <c r="I173" i="8"/>
  <c r="F173" i="8"/>
  <c r="O172" i="8"/>
  <c r="L172" i="8"/>
  <c r="I172" i="8"/>
  <c r="F172" i="8"/>
  <c r="N171" i="8"/>
  <c r="M171" i="8"/>
  <c r="K171" i="8"/>
  <c r="J171" i="8"/>
  <c r="H171" i="8"/>
  <c r="G171" i="8"/>
  <c r="E171" i="8"/>
  <c r="D171" i="8"/>
  <c r="O170" i="8"/>
  <c r="L170" i="8"/>
  <c r="I170" i="8"/>
  <c r="F170" i="8"/>
  <c r="O169" i="8"/>
  <c r="L169" i="8"/>
  <c r="I169" i="8"/>
  <c r="F169" i="8"/>
  <c r="O168" i="8"/>
  <c r="L168" i="8"/>
  <c r="I168" i="8"/>
  <c r="F168" i="8"/>
  <c r="O167" i="8"/>
  <c r="L167" i="8"/>
  <c r="I167" i="8"/>
  <c r="F167" i="8"/>
  <c r="N166" i="8"/>
  <c r="M166" i="8"/>
  <c r="K166" i="8"/>
  <c r="J166" i="8"/>
  <c r="H166" i="8"/>
  <c r="G166" i="8"/>
  <c r="E166" i="8"/>
  <c r="D166" i="8"/>
  <c r="O165" i="8"/>
  <c r="L165" i="8"/>
  <c r="I165" i="8"/>
  <c r="F165" i="8"/>
  <c r="O164" i="8"/>
  <c r="L164" i="8"/>
  <c r="I164" i="8"/>
  <c r="F164" i="8"/>
  <c r="O163" i="8"/>
  <c r="L163" i="8"/>
  <c r="I163" i="8"/>
  <c r="F163" i="8"/>
  <c r="N162" i="8"/>
  <c r="M162" i="8"/>
  <c r="K162" i="8"/>
  <c r="K161" i="8" s="1"/>
  <c r="K160" i="8" s="1"/>
  <c r="J162" i="8"/>
  <c r="J161" i="8" s="1"/>
  <c r="H162" i="8"/>
  <c r="G162" i="8"/>
  <c r="G161" i="8" s="1"/>
  <c r="E162" i="8"/>
  <c r="D162" i="8"/>
  <c r="O159" i="8"/>
  <c r="L159" i="8"/>
  <c r="I159" i="8"/>
  <c r="F159" i="8"/>
  <c r="O158" i="8"/>
  <c r="L158" i="8"/>
  <c r="I158" i="8"/>
  <c r="F158" i="8"/>
  <c r="O157" i="8"/>
  <c r="L157" i="8"/>
  <c r="I157" i="8"/>
  <c r="F157" i="8"/>
  <c r="O156" i="8"/>
  <c r="L156" i="8"/>
  <c r="I156" i="8"/>
  <c r="F156" i="8"/>
  <c r="O155" i="8"/>
  <c r="L155" i="8"/>
  <c r="I155" i="8"/>
  <c r="F155" i="8"/>
  <c r="O154" i="8"/>
  <c r="L154" i="8"/>
  <c r="I154" i="8"/>
  <c r="F154" i="8"/>
  <c r="N153" i="8"/>
  <c r="N152" i="8" s="1"/>
  <c r="M153" i="8"/>
  <c r="M152" i="8" s="1"/>
  <c r="K153" i="8"/>
  <c r="K152" i="8" s="1"/>
  <c r="J153" i="8"/>
  <c r="J152" i="8" s="1"/>
  <c r="H153" i="8"/>
  <c r="H152" i="8" s="1"/>
  <c r="G153" i="8"/>
  <c r="G152" i="8" s="1"/>
  <c r="E153" i="8"/>
  <c r="E152" i="8" s="1"/>
  <c r="D153" i="8"/>
  <c r="D152" i="8" s="1"/>
  <c r="O151" i="8"/>
  <c r="L151" i="8"/>
  <c r="I151" i="8"/>
  <c r="F151" i="8"/>
  <c r="O150" i="8"/>
  <c r="L150" i="8"/>
  <c r="I150" i="8"/>
  <c r="F150" i="8"/>
  <c r="O149" i="8"/>
  <c r="L149" i="8"/>
  <c r="I149" i="8"/>
  <c r="F149" i="8"/>
  <c r="O148" i="8"/>
  <c r="L148" i="8"/>
  <c r="I148" i="8"/>
  <c r="I147" i="8" s="1"/>
  <c r="F148" i="8"/>
  <c r="N147" i="8"/>
  <c r="M147" i="8"/>
  <c r="K147" i="8"/>
  <c r="J147" i="8"/>
  <c r="H147" i="8"/>
  <c r="G147" i="8"/>
  <c r="E147" i="8"/>
  <c r="D147" i="8"/>
  <c r="O146" i="8"/>
  <c r="L146" i="8"/>
  <c r="I146" i="8"/>
  <c r="F146" i="8"/>
  <c r="O145" i="8"/>
  <c r="L145" i="8"/>
  <c r="I145" i="8"/>
  <c r="F145" i="8"/>
  <c r="O144" i="8"/>
  <c r="L144" i="8"/>
  <c r="I144" i="8"/>
  <c r="F144" i="8"/>
  <c r="O143" i="8"/>
  <c r="L143" i="8"/>
  <c r="I143" i="8"/>
  <c r="F143" i="8"/>
  <c r="O142" i="8"/>
  <c r="L142" i="8"/>
  <c r="I142" i="8"/>
  <c r="F142" i="8"/>
  <c r="O141" i="8"/>
  <c r="L141" i="8"/>
  <c r="I141" i="8"/>
  <c r="F141" i="8"/>
  <c r="O140" i="8"/>
  <c r="L140" i="8"/>
  <c r="I140" i="8"/>
  <c r="F140" i="8"/>
  <c r="O139" i="8"/>
  <c r="L139" i="8"/>
  <c r="I139" i="8"/>
  <c r="F139" i="8"/>
  <c r="N138" i="8"/>
  <c r="M138" i="8"/>
  <c r="K138" i="8"/>
  <c r="J138" i="8"/>
  <c r="H138" i="8"/>
  <c r="G138" i="8"/>
  <c r="E138" i="8"/>
  <c r="D138" i="8"/>
  <c r="O137" i="8"/>
  <c r="L137" i="8"/>
  <c r="I137" i="8"/>
  <c r="F137" i="8"/>
  <c r="O136" i="8"/>
  <c r="L136" i="8"/>
  <c r="I136" i="8"/>
  <c r="F136" i="8"/>
  <c r="O135" i="8"/>
  <c r="L135" i="8"/>
  <c r="I135" i="8"/>
  <c r="F135" i="8"/>
  <c r="N134" i="8"/>
  <c r="M134" i="8"/>
  <c r="K134" i="8"/>
  <c r="J134" i="8"/>
  <c r="H134" i="8"/>
  <c r="G134" i="8"/>
  <c r="E134" i="8"/>
  <c r="D134" i="8"/>
  <c r="O133" i="8"/>
  <c r="L133" i="8"/>
  <c r="I133" i="8"/>
  <c r="F133" i="8"/>
  <c r="O132" i="8"/>
  <c r="O131" i="8" s="1"/>
  <c r="L132" i="8"/>
  <c r="L131" i="8" s="1"/>
  <c r="I132" i="8"/>
  <c r="I131" i="8" s="1"/>
  <c r="F132" i="8"/>
  <c r="N131" i="8"/>
  <c r="M131" i="8"/>
  <c r="K131" i="8"/>
  <c r="J131" i="8"/>
  <c r="H131" i="8"/>
  <c r="G131" i="8"/>
  <c r="E131" i="8"/>
  <c r="D131" i="8"/>
  <c r="O130" i="8"/>
  <c r="L130" i="8"/>
  <c r="I130" i="8"/>
  <c r="F130" i="8"/>
  <c r="O129" i="8"/>
  <c r="L129" i="8"/>
  <c r="I129" i="8"/>
  <c r="F129" i="8"/>
  <c r="O128" i="8"/>
  <c r="L128" i="8"/>
  <c r="I128" i="8"/>
  <c r="F128" i="8"/>
  <c r="O127" i="8"/>
  <c r="L127" i="8"/>
  <c r="I127" i="8"/>
  <c r="F127" i="8"/>
  <c r="N126" i="8"/>
  <c r="M126" i="8"/>
  <c r="K126" i="8"/>
  <c r="J126" i="8"/>
  <c r="H126" i="8"/>
  <c r="G126" i="8"/>
  <c r="E126" i="8"/>
  <c r="D126" i="8"/>
  <c r="O125" i="8"/>
  <c r="L125" i="8"/>
  <c r="I125" i="8"/>
  <c r="F125" i="8"/>
  <c r="O124" i="8"/>
  <c r="L124" i="8"/>
  <c r="I124" i="8"/>
  <c r="F124" i="8"/>
  <c r="O123" i="8"/>
  <c r="L123" i="8"/>
  <c r="I123" i="8"/>
  <c r="F123" i="8"/>
  <c r="O122" i="8"/>
  <c r="L122" i="8"/>
  <c r="I122" i="8"/>
  <c r="F122" i="8"/>
  <c r="N121" i="8"/>
  <c r="M121" i="8"/>
  <c r="K121" i="8"/>
  <c r="J121" i="8"/>
  <c r="H121" i="8"/>
  <c r="G121" i="8"/>
  <c r="E121" i="8"/>
  <c r="D121" i="8"/>
  <c r="O119" i="8"/>
  <c r="L119" i="8"/>
  <c r="I119" i="8"/>
  <c r="F119" i="8"/>
  <c r="O118" i="8"/>
  <c r="L118" i="8"/>
  <c r="I118" i="8"/>
  <c r="F118" i="8"/>
  <c r="O117" i="8"/>
  <c r="L117" i="8"/>
  <c r="I117" i="8"/>
  <c r="F117" i="8"/>
  <c r="O116" i="8"/>
  <c r="L116" i="8"/>
  <c r="I116" i="8"/>
  <c r="F116" i="8"/>
  <c r="O115" i="8"/>
  <c r="L115" i="8"/>
  <c r="I115" i="8"/>
  <c r="F115" i="8"/>
  <c r="N114" i="8"/>
  <c r="M114" i="8"/>
  <c r="K114" i="8"/>
  <c r="J114" i="8"/>
  <c r="H114" i="8"/>
  <c r="G114" i="8"/>
  <c r="E114" i="8"/>
  <c r="D114" i="8"/>
  <c r="O113" i="8"/>
  <c r="L113" i="8"/>
  <c r="I113" i="8"/>
  <c r="F113" i="8"/>
  <c r="O112" i="8"/>
  <c r="L112" i="8"/>
  <c r="I112" i="8"/>
  <c r="F112" i="8"/>
  <c r="O111" i="8"/>
  <c r="L111" i="8"/>
  <c r="I111" i="8"/>
  <c r="F111" i="8"/>
  <c r="O110" i="8"/>
  <c r="L110" i="8"/>
  <c r="I110" i="8"/>
  <c r="F110" i="8"/>
  <c r="O109" i="8"/>
  <c r="L109" i="8"/>
  <c r="I109" i="8"/>
  <c r="F109" i="8"/>
  <c r="N108" i="8"/>
  <c r="M108" i="8"/>
  <c r="K108" i="8"/>
  <c r="J108" i="8"/>
  <c r="H108" i="8"/>
  <c r="G108" i="8"/>
  <c r="E108" i="8"/>
  <c r="D108" i="8"/>
  <c r="O107" i="8"/>
  <c r="L107" i="8"/>
  <c r="I107" i="8"/>
  <c r="F107" i="8"/>
  <c r="O106" i="8"/>
  <c r="L106" i="8"/>
  <c r="I106" i="8"/>
  <c r="F106" i="8"/>
  <c r="O105" i="8"/>
  <c r="L105" i="8"/>
  <c r="I105" i="8"/>
  <c r="F105" i="8"/>
  <c r="O104" i="8"/>
  <c r="L104" i="8"/>
  <c r="I104" i="8"/>
  <c r="F104" i="8"/>
  <c r="O103" i="8"/>
  <c r="L103" i="8"/>
  <c r="I103" i="8"/>
  <c r="F103" i="8"/>
  <c r="O102" i="8"/>
  <c r="L102" i="8"/>
  <c r="I102" i="8"/>
  <c r="F102" i="8"/>
  <c r="O101" i="8"/>
  <c r="L101" i="8"/>
  <c r="I101" i="8"/>
  <c r="F101" i="8"/>
  <c r="O100" i="8"/>
  <c r="L100" i="8"/>
  <c r="I100" i="8"/>
  <c r="F100" i="8"/>
  <c r="N99" i="8"/>
  <c r="M99" i="8"/>
  <c r="K99" i="8"/>
  <c r="J99" i="8"/>
  <c r="H99" i="8"/>
  <c r="G99" i="8"/>
  <c r="E99" i="8"/>
  <c r="D99" i="8"/>
  <c r="O98" i="8"/>
  <c r="L98" i="8"/>
  <c r="I98" i="8"/>
  <c r="F98" i="8"/>
  <c r="O97" i="8"/>
  <c r="L97" i="8"/>
  <c r="I97" i="8"/>
  <c r="F97" i="8"/>
  <c r="O96" i="8"/>
  <c r="L96" i="8"/>
  <c r="I96" i="8"/>
  <c r="F96" i="8"/>
  <c r="O95" i="8"/>
  <c r="L95" i="8"/>
  <c r="I95" i="8"/>
  <c r="F95" i="8"/>
  <c r="O94" i="8"/>
  <c r="L94" i="8"/>
  <c r="I94" i="8"/>
  <c r="F94" i="8"/>
  <c r="O93" i="8"/>
  <c r="L93" i="8"/>
  <c r="I93" i="8"/>
  <c r="F93" i="8"/>
  <c r="O92" i="8"/>
  <c r="L92" i="8"/>
  <c r="I92" i="8"/>
  <c r="F92" i="8"/>
  <c r="N91" i="8"/>
  <c r="M91" i="8"/>
  <c r="K91" i="8"/>
  <c r="J91" i="8"/>
  <c r="H91" i="8"/>
  <c r="G91" i="8"/>
  <c r="E91" i="8"/>
  <c r="D91" i="8"/>
  <c r="O90" i="8"/>
  <c r="L90" i="8"/>
  <c r="I90" i="8"/>
  <c r="F90" i="8"/>
  <c r="O89" i="8"/>
  <c r="L89" i="8"/>
  <c r="I89" i="8"/>
  <c r="F89" i="8"/>
  <c r="O88" i="8"/>
  <c r="L88" i="8"/>
  <c r="I88" i="8"/>
  <c r="F88" i="8"/>
  <c r="O87" i="8"/>
  <c r="L87" i="8"/>
  <c r="I87" i="8"/>
  <c r="F87" i="8"/>
  <c r="O86" i="8"/>
  <c r="L86" i="8"/>
  <c r="I86" i="8"/>
  <c r="F86" i="8"/>
  <c r="N85" i="8"/>
  <c r="M85" i="8"/>
  <c r="K85" i="8"/>
  <c r="J85" i="8"/>
  <c r="H85" i="8"/>
  <c r="G85" i="8"/>
  <c r="E85" i="8"/>
  <c r="D85" i="8"/>
  <c r="O84" i="8"/>
  <c r="L84" i="8"/>
  <c r="I84" i="8"/>
  <c r="F84" i="8"/>
  <c r="O82" i="8"/>
  <c r="L82" i="8"/>
  <c r="I82" i="8"/>
  <c r="F82" i="8"/>
  <c r="O81" i="8"/>
  <c r="L81" i="8"/>
  <c r="I81" i="8"/>
  <c r="F81" i="8"/>
  <c r="N80" i="8"/>
  <c r="M80" i="8"/>
  <c r="K80" i="8"/>
  <c r="J80" i="8"/>
  <c r="H80" i="8"/>
  <c r="G80" i="8"/>
  <c r="E80" i="8"/>
  <c r="D80" i="8"/>
  <c r="O79" i="8"/>
  <c r="L79" i="8"/>
  <c r="I79" i="8"/>
  <c r="F79" i="8"/>
  <c r="O78" i="8"/>
  <c r="L78" i="8"/>
  <c r="I78" i="8"/>
  <c r="F78" i="8"/>
  <c r="N77" i="8"/>
  <c r="M77" i="8"/>
  <c r="K77" i="8"/>
  <c r="J77" i="8"/>
  <c r="H77" i="8"/>
  <c r="G77" i="8"/>
  <c r="E77" i="8"/>
  <c r="D77" i="8"/>
  <c r="O74" i="8"/>
  <c r="L74" i="8"/>
  <c r="I74" i="8"/>
  <c r="F74" i="8"/>
  <c r="O73" i="8"/>
  <c r="L73" i="8"/>
  <c r="I73" i="8"/>
  <c r="F73" i="8"/>
  <c r="O72" i="8"/>
  <c r="L72" i="8"/>
  <c r="I72" i="8"/>
  <c r="F72" i="8"/>
  <c r="O71" i="8"/>
  <c r="L71" i="8"/>
  <c r="I71" i="8"/>
  <c r="F71" i="8"/>
  <c r="O70" i="8"/>
  <c r="L70" i="8"/>
  <c r="I70" i="8"/>
  <c r="F70" i="8"/>
  <c r="N69" i="8"/>
  <c r="N67" i="8" s="1"/>
  <c r="M69" i="8"/>
  <c r="M67" i="8" s="1"/>
  <c r="K69" i="8"/>
  <c r="K67" i="8" s="1"/>
  <c r="J69" i="8"/>
  <c r="J67" i="8" s="1"/>
  <c r="H69" i="8"/>
  <c r="H67" i="8" s="1"/>
  <c r="G69" i="8"/>
  <c r="G67" i="8" s="1"/>
  <c r="E69" i="8"/>
  <c r="E67" i="8" s="1"/>
  <c r="D69" i="8"/>
  <c r="D67" i="8" s="1"/>
  <c r="O68" i="8"/>
  <c r="L68" i="8"/>
  <c r="I68" i="8"/>
  <c r="F68" i="8"/>
  <c r="O66" i="8"/>
  <c r="L66" i="8"/>
  <c r="I66" i="8"/>
  <c r="F66" i="8"/>
  <c r="O65" i="8"/>
  <c r="L65" i="8"/>
  <c r="I65" i="8"/>
  <c r="F65" i="8"/>
  <c r="O64" i="8"/>
  <c r="L64" i="8"/>
  <c r="I64" i="8"/>
  <c r="F64" i="8"/>
  <c r="O63" i="8"/>
  <c r="L63" i="8"/>
  <c r="I63" i="8"/>
  <c r="F63" i="8"/>
  <c r="O62" i="8"/>
  <c r="L62" i="8"/>
  <c r="I62" i="8"/>
  <c r="F62" i="8"/>
  <c r="O61" i="8"/>
  <c r="L61" i="8"/>
  <c r="I61" i="8"/>
  <c r="F61" i="8"/>
  <c r="O60" i="8"/>
  <c r="L60" i="8"/>
  <c r="I60" i="8"/>
  <c r="F60" i="8"/>
  <c r="O59" i="8"/>
  <c r="L59" i="8"/>
  <c r="I59" i="8"/>
  <c r="F59" i="8"/>
  <c r="N58" i="8"/>
  <c r="M58" i="8"/>
  <c r="K58" i="8"/>
  <c r="J58" i="8"/>
  <c r="H58" i="8"/>
  <c r="G58" i="8"/>
  <c r="E58" i="8"/>
  <c r="D58" i="8"/>
  <c r="O57" i="8"/>
  <c r="L57" i="8"/>
  <c r="I57" i="8"/>
  <c r="F57" i="8"/>
  <c r="O56" i="8"/>
  <c r="O55" i="8" s="1"/>
  <c r="L56" i="8"/>
  <c r="I56" i="8"/>
  <c r="F56" i="8"/>
  <c r="N55" i="8"/>
  <c r="M55" i="8"/>
  <c r="K55" i="8"/>
  <c r="J55" i="8"/>
  <c r="H55" i="8"/>
  <c r="G55" i="8"/>
  <c r="E55" i="8"/>
  <c r="D55" i="8"/>
  <c r="O47" i="8"/>
  <c r="C47" i="8" s="1"/>
  <c r="O46" i="8"/>
  <c r="N45" i="8"/>
  <c r="M45" i="8"/>
  <c r="L44" i="8"/>
  <c r="L43" i="8" s="1"/>
  <c r="I44" i="8"/>
  <c r="I43" i="8" s="1"/>
  <c r="F44" i="8"/>
  <c r="F43" i="8" s="1"/>
  <c r="K43" i="8"/>
  <c r="J43" i="8"/>
  <c r="H43" i="8"/>
  <c r="G43" i="8"/>
  <c r="E43" i="8"/>
  <c r="D43" i="8"/>
  <c r="F42" i="8"/>
  <c r="C42" i="8" s="1"/>
  <c r="E41" i="8"/>
  <c r="D41" i="8"/>
  <c r="L40" i="8"/>
  <c r="C40" i="8" s="1"/>
  <c r="L39" i="8"/>
  <c r="C39" i="8" s="1"/>
  <c r="L38" i="8"/>
  <c r="C38" i="8" s="1"/>
  <c r="L37" i="8"/>
  <c r="C37" i="8" s="1"/>
  <c r="K36" i="8"/>
  <c r="J36" i="8"/>
  <c r="L35" i="8"/>
  <c r="C35" i="8" s="1"/>
  <c r="L34" i="8"/>
  <c r="C34" i="8" s="1"/>
  <c r="K33" i="8"/>
  <c r="J33" i="8"/>
  <c r="L32" i="8"/>
  <c r="K31" i="8"/>
  <c r="J31" i="8"/>
  <c r="L30" i="8"/>
  <c r="C30" i="8" s="1"/>
  <c r="L29" i="8"/>
  <c r="C29" i="8" s="1"/>
  <c r="L28" i="8"/>
  <c r="C28" i="8" s="1"/>
  <c r="K27" i="8"/>
  <c r="J27" i="8"/>
  <c r="F25" i="8"/>
  <c r="C25" i="8" s="1"/>
  <c r="I24" i="8"/>
  <c r="F24" i="8"/>
  <c r="O23" i="8"/>
  <c r="L23" i="8"/>
  <c r="I23" i="8"/>
  <c r="F23" i="8"/>
  <c r="O22" i="8"/>
  <c r="L22" i="8"/>
  <c r="I22" i="8"/>
  <c r="F22" i="8"/>
  <c r="N21" i="8"/>
  <c r="M21" i="8"/>
  <c r="M275" i="8" s="1"/>
  <c r="K21" i="8"/>
  <c r="J21" i="8"/>
  <c r="H21" i="8"/>
  <c r="G21" i="8"/>
  <c r="E21" i="8"/>
  <c r="D21" i="8"/>
  <c r="C239" i="8" l="1"/>
  <c r="C79" i="8"/>
  <c r="C94" i="8"/>
  <c r="C95" i="8"/>
  <c r="C104" i="8"/>
  <c r="C113" i="8"/>
  <c r="C146" i="8"/>
  <c r="C279" i="8"/>
  <c r="C281" i="8"/>
  <c r="C237" i="8"/>
  <c r="C283" i="8"/>
  <c r="C277" i="8"/>
  <c r="C82" i="8"/>
  <c r="F147" i="8"/>
  <c r="K212" i="8"/>
  <c r="C154" i="8"/>
  <c r="C215" i="8"/>
  <c r="O216" i="8"/>
  <c r="C61" i="8"/>
  <c r="C256" i="8"/>
  <c r="C264" i="8"/>
  <c r="F58" i="8"/>
  <c r="E120" i="8"/>
  <c r="C254" i="8"/>
  <c r="O91" i="8"/>
  <c r="N76" i="8"/>
  <c r="C144" i="8"/>
  <c r="D212" i="8"/>
  <c r="H275" i="8"/>
  <c r="H274" i="8" s="1"/>
  <c r="F55" i="8"/>
  <c r="F54" i="8" s="1"/>
  <c r="K83" i="8"/>
  <c r="J275" i="8"/>
  <c r="J274" i="8" s="1"/>
  <c r="O77" i="8"/>
  <c r="C90" i="8"/>
  <c r="C185" i="8"/>
  <c r="C195" i="8"/>
  <c r="C71" i="8"/>
  <c r="G275" i="8"/>
  <c r="G274" i="8" s="1"/>
  <c r="K275" i="8"/>
  <c r="K274" i="8" s="1"/>
  <c r="O21" i="8"/>
  <c r="C112" i="8"/>
  <c r="C278" i="8"/>
  <c r="C81" i="8"/>
  <c r="C93" i="8"/>
  <c r="C169" i="8"/>
  <c r="C205" i="8"/>
  <c r="C207" i="8"/>
  <c r="C65" i="8"/>
  <c r="K252" i="8"/>
  <c r="C167" i="8"/>
  <c r="C186" i="8"/>
  <c r="C189" i="8"/>
  <c r="C191" i="8"/>
  <c r="D174" i="8"/>
  <c r="L80" i="8"/>
  <c r="F21" i="8"/>
  <c r="H76" i="8"/>
  <c r="I21" i="8"/>
  <c r="I20" i="8" s="1"/>
  <c r="C172" i="8"/>
  <c r="F175" i="8"/>
  <c r="L33" i="8"/>
  <c r="C33" i="8" s="1"/>
  <c r="C130" i="8"/>
  <c r="C158" i="8"/>
  <c r="C164" i="8"/>
  <c r="M174" i="8"/>
  <c r="M76" i="8"/>
  <c r="C140" i="8"/>
  <c r="C156" i="8"/>
  <c r="L171" i="8"/>
  <c r="N174" i="8"/>
  <c r="N187" i="8"/>
  <c r="N182" i="8" s="1"/>
  <c r="L216" i="8"/>
  <c r="H120" i="8"/>
  <c r="E174" i="8"/>
  <c r="C24" i="8"/>
  <c r="J76" i="8"/>
  <c r="H83" i="8"/>
  <c r="C128" i="8"/>
  <c r="H174" i="8"/>
  <c r="O188" i="8"/>
  <c r="C197" i="8"/>
  <c r="L219" i="8"/>
  <c r="F245" i="8"/>
  <c r="E54" i="8"/>
  <c r="E53" i="8" s="1"/>
  <c r="C102" i="8"/>
  <c r="C143" i="8"/>
  <c r="L153" i="8"/>
  <c r="L152" i="8" s="1"/>
  <c r="C68" i="8"/>
  <c r="C74" i="8"/>
  <c r="F99" i="8"/>
  <c r="N161" i="8"/>
  <c r="N160" i="8" s="1"/>
  <c r="G212" i="8"/>
  <c r="G211" i="8" s="1"/>
  <c r="F263" i="8"/>
  <c r="C263" i="8" s="1"/>
  <c r="D240" i="8"/>
  <c r="O80" i="8"/>
  <c r="O76" i="8" s="1"/>
  <c r="J83" i="8"/>
  <c r="L85" i="8"/>
  <c r="C109" i="8"/>
  <c r="C111" i="8"/>
  <c r="C123" i="8"/>
  <c r="C133" i="8"/>
  <c r="C141" i="8"/>
  <c r="C150" i="8"/>
  <c r="L183" i="8"/>
  <c r="C193" i="8"/>
  <c r="O269" i="8"/>
  <c r="C145" i="8"/>
  <c r="I126" i="8"/>
  <c r="I162" i="8"/>
  <c r="F166" i="8"/>
  <c r="C261" i="8"/>
  <c r="J54" i="8"/>
  <c r="J53" i="8" s="1"/>
  <c r="K54" i="8"/>
  <c r="K53" i="8" s="1"/>
  <c r="C63" i="8"/>
  <c r="C78" i="8"/>
  <c r="F80" i="8"/>
  <c r="I138" i="8"/>
  <c r="L162" i="8"/>
  <c r="D161" i="8"/>
  <c r="D160" i="8" s="1"/>
  <c r="C180" i="8"/>
  <c r="J212" i="8"/>
  <c r="C235" i="8"/>
  <c r="C259" i="8"/>
  <c r="C64" i="8"/>
  <c r="D76" i="8"/>
  <c r="I77" i="8"/>
  <c r="G76" i="8"/>
  <c r="C88" i="8"/>
  <c r="C106" i="8"/>
  <c r="L138" i="8"/>
  <c r="C142" i="8"/>
  <c r="L245" i="8"/>
  <c r="C255" i="8"/>
  <c r="I58" i="8"/>
  <c r="C73" i="8"/>
  <c r="C151" i="8"/>
  <c r="I175" i="8"/>
  <c r="I174" i="8" s="1"/>
  <c r="C194" i="8"/>
  <c r="C218" i="8"/>
  <c r="I69" i="8"/>
  <c r="I67" i="8" s="1"/>
  <c r="C136" i="8"/>
  <c r="O138" i="8"/>
  <c r="G160" i="8"/>
  <c r="C202" i="8"/>
  <c r="C222" i="8"/>
  <c r="O233" i="8"/>
  <c r="G20" i="8"/>
  <c r="L69" i="8"/>
  <c r="L67" i="8" s="1"/>
  <c r="O99" i="8"/>
  <c r="F108" i="8"/>
  <c r="J120" i="8"/>
  <c r="H161" i="8"/>
  <c r="H160" i="8" s="1"/>
  <c r="O162" i="8"/>
  <c r="O171" i="8"/>
  <c r="C190" i="8"/>
  <c r="L188" i="8"/>
  <c r="C214" i="8"/>
  <c r="C231" i="8"/>
  <c r="C243" i="8"/>
  <c r="K240" i="8"/>
  <c r="M20" i="8"/>
  <c r="C22" i="8"/>
  <c r="C59" i="8"/>
  <c r="F77" i="8"/>
  <c r="M83" i="8"/>
  <c r="C116" i="8"/>
  <c r="C129" i="8"/>
  <c r="O153" i="8"/>
  <c r="O152" i="8" s="1"/>
  <c r="E161" i="8"/>
  <c r="E160" i="8" s="1"/>
  <c r="C173" i="8"/>
  <c r="C200" i="8"/>
  <c r="C229" i="8"/>
  <c r="O58" i="8"/>
  <c r="O54" i="8" s="1"/>
  <c r="F41" i="8"/>
  <c r="C41" i="8" s="1"/>
  <c r="D54" i="8"/>
  <c r="D53" i="8" s="1"/>
  <c r="C56" i="8"/>
  <c r="C96" i="8"/>
  <c r="C100" i="8"/>
  <c r="C127" i="8"/>
  <c r="C137" i="8"/>
  <c r="O147" i="8"/>
  <c r="C155" i="8"/>
  <c r="J160" i="8"/>
  <c r="C203" i="8"/>
  <c r="C217" i="8"/>
  <c r="C225" i="8"/>
  <c r="L227" i="8"/>
  <c r="N240" i="8"/>
  <c r="C244" i="8"/>
  <c r="M240" i="8"/>
  <c r="C43" i="8"/>
  <c r="J174" i="8"/>
  <c r="C177" i="8"/>
  <c r="C258" i="8"/>
  <c r="I199" i="8"/>
  <c r="C242" i="8"/>
  <c r="N252" i="8"/>
  <c r="L21" i="8"/>
  <c r="L275" i="8" s="1"/>
  <c r="I55" i="8"/>
  <c r="C92" i="8"/>
  <c r="F134" i="8"/>
  <c r="G54" i="8"/>
  <c r="G53" i="8" s="1"/>
  <c r="L55" i="8"/>
  <c r="K76" i="8"/>
  <c r="F91" i="8"/>
  <c r="C107" i="8"/>
  <c r="F126" i="8"/>
  <c r="O134" i="8"/>
  <c r="C139" i="8"/>
  <c r="D187" i="8"/>
  <c r="D182" i="8" s="1"/>
  <c r="C248" i="8"/>
  <c r="D252" i="8"/>
  <c r="F269" i="8"/>
  <c r="C284" i="8"/>
  <c r="O108" i="8"/>
  <c r="C72" i="8"/>
  <c r="D83" i="8"/>
  <c r="L27" i="8"/>
  <c r="K26" i="8"/>
  <c r="K20" i="8" s="1"/>
  <c r="O45" i="8"/>
  <c r="C45" i="8" s="1"/>
  <c r="H54" i="8"/>
  <c r="H53" i="8" s="1"/>
  <c r="C86" i="8"/>
  <c r="C89" i="8"/>
  <c r="I91" i="8"/>
  <c r="C97" i="8"/>
  <c r="C115" i="8"/>
  <c r="I121" i="8"/>
  <c r="C165" i="8"/>
  <c r="F183" i="8"/>
  <c r="E187" i="8"/>
  <c r="E182" i="8" s="1"/>
  <c r="C198" i="8"/>
  <c r="L199" i="8"/>
  <c r="C206" i="8"/>
  <c r="G187" i="8"/>
  <c r="G182" i="8" s="1"/>
  <c r="C234" i="8"/>
  <c r="C249" i="8"/>
  <c r="G252" i="8"/>
  <c r="E252" i="8"/>
  <c r="C282" i="8"/>
  <c r="C57" i="8"/>
  <c r="O69" i="8"/>
  <c r="O67" i="8" s="1"/>
  <c r="C105" i="8"/>
  <c r="I114" i="8"/>
  <c r="D120" i="8"/>
  <c r="M161" i="8"/>
  <c r="M160" i="8" s="1"/>
  <c r="O166" i="8"/>
  <c r="F171" i="8"/>
  <c r="F188" i="8"/>
  <c r="C196" i="8"/>
  <c r="C204" i="8"/>
  <c r="H187" i="8"/>
  <c r="H182" i="8" s="1"/>
  <c r="C210" i="8"/>
  <c r="H212" i="8"/>
  <c r="H211" i="8" s="1"/>
  <c r="O219" i="8"/>
  <c r="C224" i="8"/>
  <c r="C230" i="8"/>
  <c r="F241" i="8"/>
  <c r="H252" i="8"/>
  <c r="F257" i="8"/>
  <c r="F253" i="8" s="1"/>
  <c r="N275" i="8"/>
  <c r="N274" i="8" s="1"/>
  <c r="N20" i="8"/>
  <c r="C122" i="8"/>
  <c r="F121" i="8"/>
  <c r="F179" i="8"/>
  <c r="I233" i="8"/>
  <c r="I232" i="8" s="1"/>
  <c r="C270" i="8"/>
  <c r="I269" i="8"/>
  <c r="C46" i="8"/>
  <c r="C66" i="8"/>
  <c r="F69" i="8"/>
  <c r="L91" i="8"/>
  <c r="L108" i="8"/>
  <c r="L121" i="8"/>
  <c r="C125" i="8"/>
  <c r="K120" i="8"/>
  <c r="C135" i="8"/>
  <c r="C184" i="8"/>
  <c r="O183" i="8"/>
  <c r="C192" i="8"/>
  <c r="L233" i="8"/>
  <c r="L232" i="8" s="1"/>
  <c r="M252" i="8"/>
  <c r="I257" i="8"/>
  <c r="I253" i="8" s="1"/>
  <c r="I252" i="8" s="1"/>
  <c r="F276" i="8"/>
  <c r="F266" i="8"/>
  <c r="E275" i="8"/>
  <c r="E274" i="8" s="1"/>
  <c r="E20" i="8"/>
  <c r="F233" i="8"/>
  <c r="O232" i="8"/>
  <c r="C87" i="8"/>
  <c r="F85" i="8"/>
  <c r="F114" i="8"/>
  <c r="F153" i="8"/>
  <c r="L175" i="8"/>
  <c r="I99" i="8"/>
  <c r="G120" i="8"/>
  <c r="L126" i="8"/>
  <c r="O85" i="8"/>
  <c r="O114" i="8"/>
  <c r="C132" i="8"/>
  <c r="I134" i="8"/>
  <c r="I188" i="8"/>
  <c r="F219" i="8"/>
  <c r="C221" i="8"/>
  <c r="F199" i="8"/>
  <c r="C201" i="8"/>
  <c r="L114" i="8"/>
  <c r="C208" i="8"/>
  <c r="L257" i="8"/>
  <c r="L253" i="8" s="1"/>
  <c r="L252" i="8" s="1"/>
  <c r="O241" i="8"/>
  <c r="M274" i="8"/>
  <c r="H20" i="8"/>
  <c r="L58" i="8"/>
  <c r="N83" i="8"/>
  <c r="C62" i="8"/>
  <c r="C32" i="8"/>
  <c r="L31" i="8"/>
  <c r="C31" i="8" s="1"/>
  <c r="C60" i="8"/>
  <c r="L77" i="8"/>
  <c r="C103" i="8"/>
  <c r="C117" i="8"/>
  <c r="C119" i="8"/>
  <c r="L134" i="8"/>
  <c r="F138" i="8"/>
  <c r="C170" i="8"/>
  <c r="M187" i="8"/>
  <c r="M182" i="8" s="1"/>
  <c r="C226" i="8"/>
  <c r="C246" i="8"/>
  <c r="O245" i="8"/>
  <c r="L147" i="8"/>
  <c r="C148" i="8"/>
  <c r="D275" i="8"/>
  <c r="D274" i="8" s="1"/>
  <c r="D20" i="8"/>
  <c r="O126" i="8"/>
  <c r="O257" i="8"/>
  <c r="O253" i="8" s="1"/>
  <c r="O252" i="8" s="1"/>
  <c r="O267" i="8"/>
  <c r="O266" i="8" s="1"/>
  <c r="O265" i="8" s="1"/>
  <c r="C268" i="8"/>
  <c r="L36" i="8"/>
  <c r="C36" i="8" s="1"/>
  <c r="C44" i="8"/>
  <c r="E83" i="8"/>
  <c r="C101" i="8"/>
  <c r="F131" i="8"/>
  <c r="C131" i="8" s="1"/>
  <c r="C168" i="8"/>
  <c r="I166" i="8"/>
  <c r="C209" i="8"/>
  <c r="J240" i="8"/>
  <c r="J211" i="8" s="1"/>
  <c r="C247" i="8"/>
  <c r="I227" i="8"/>
  <c r="C271" i="8"/>
  <c r="I276" i="8"/>
  <c r="I153" i="8"/>
  <c r="I152" i="8" s="1"/>
  <c r="M212" i="8"/>
  <c r="C220" i="8"/>
  <c r="I219" i="8"/>
  <c r="C228" i="8"/>
  <c r="O227" i="8"/>
  <c r="L241" i="8"/>
  <c r="L240" i="8" s="1"/>
  <c r="I171" i="8"/>
  <c r="C176" i="8"/>
  <c r="O175" i="8"/>
  <c r="O174" i="8" s="1"/>
  <c r="O121" i="8"/>
  <c r="J26" i="8"/>
  <c r="M54" i="8"/>
  <c r="M53" i="8" s="1"/>
  <c r="C70" i="8"/>
  <c r="G83" i="8"/>
  <c r="I85" i="8"/>
  <c r="C98" i="8"/>
  <c r="C110" i="8"/>
  <c r="M120" i="8"/>
  <c r="C159" i="8"/>
  <c r="L166" i="8"/>
  <c r="O199" i="8"/>
  <c r="N212" i="8"/>
  <c r="I216" i="8"/>
  <c r="C238" i="8"/>
  <c r="G174" i="8"/>
  <c r="D211" i="8"/>
  <c r="N54" i="8"/>
  <c r="N53" i="8" s="1"/>
  <c r="E76" i="8"/>
  <c r="N120" i="8"/>
  <c r="C124" i="8"/>
  <c r="C157" i="8"/>
  <c r="K174" i="8"/>
  <c r="K187" i="8"/>
  <c r="K182" i="8" s="1"/>
  <c r="E212" i="8"/>
  <c r="E211" i="8" s="1"/>
  <c r="C223" i="8"/>
  <c r="F227" i="8"/>
  <c r="C236" i="8"/>
  <c r="I241" i="8"/>
  <c r="C163" i="8"/>
  <c r="F162" i="8"/>
  <c r="L276" i="8"/>
  <c r="C149" i="8"/>
  <c r="I183" i="8"/>
  <c r="C251" i="8"/>
  <c r="F250" i="8"/>
  <c r="C250" i="8" s="1"/>
  <c r="C262" i="8"/>
  <c r="O276" i="8"/>
  <c r="L99" i="8"/>
  <c r="C23" i="8"/>
  <c r="I80" i="8"/>
  <c r="C84" i="8"/>
  <c r="I108" i="8"/>
  <c r="C118" i="8"/>
  <c r="J187" i="8"/>
  <c r="J182" i="8" s="1"/>
  <c r="C213" i="8"/>
  <c r="I245" i="8"/>
  <c r="C260" i="8"/>
  <c r="C280" i="8"/>
  <c r="L212" i="8" l="1"/>
  <c r="C216" i="8"/>
  <c r="F252" i="8"/>
  <c r="F240" i="8"/>
  <c r="C245" i="8"/>
  <c r="K211" i="8"/>
  <c r="K181" i="8" s="1"/>
  <c r="J75" i="8"/>
  <c r="J52" i="8" s="1"/>
  <c r="O275" i="8"/>
  <c r="O274" i="8" s="1"/>
  <c r="F275" i="8"/>
  <c r="F76" i="8"/>
  <c r="H75" i="8"/>
  <c r="H52" i="8" s="1"/>
  <c r="C219" i="8"/>
  <c r="O212" i="8"/>
  <c r="C171" i="8"/>
  <c r="L76" i="8"/>
  <c r="K75" i="8"/>
  <c r="K52" i="8" s="1"/>
  <c r="C138" i="8"/>
  <c r="O161" i="8"/>
  <c r="O160" i="8" s="1"/>
  <c r="I76" i="8"/>
  <c r="F187" i="8"/>
  <c r="F182" i="8" s="1"/>
  <c r="I275" i="8"/>
  <c r="I274" i="8" s="1"/>
  <c r="N211" i="8"/>
  <c r="N181" i="8" s="1"/>
  <c r="L161" i="8"/>
  <c r="L160" i="8" s="1"/>
  <c r="M211" i="8"/>
  <c r="M181" i="8" s="1"/>
  <c r="L54" i="8"/>
  <c r="L53" i="8" s="1"/>
  <c r="I187" i="8"/>
  <c r="O53" i="8"/>
  <c r="C227" i="8"/>
  <c r="H181" i="8"/>
  <c r="C134" i="8"/>
  <c r="I54" i="8"/>
  <c r="I53" i="8" s="1"/>
  <c r="O240" i="8"/>
  <c r="O211" i="8" s="1"/>
  <c r="C108" i="8"/>
  <c r="C188" i="8"/>
  <c r="L26" i="8"/>
  <c r="C26" i="8" s="1"/>
  <c r="G75" i="8"/>
  <c r="G52" i="8" s="1"/>
  <c r="I212" i="8"/>
  <c r="O187" i="8"/>
  <c r="O182" i="8" s="1"/>
  <c r="C166" i="8"/>
  <c r="C55" i="8"/>
  <c r="O83" i="8"/>
  <c r="G181" i="8"/>
  <c r="D75" i="8"/>
  <c r="D52" i="8" s="1"/>
  <c r="F274" i="8"/>
  <c r="M75" i="8"/>
  <c r="M52" i="8" s="1"/>
  <c r="F20" i="8"/>
  <c r="C252" i="8"/>
  <c r="C126" i="8"/>
  <c r="C27" i="8"/>
  <c r="C21" i="8"/>
  <c r="O20" i="8"/>
  <c r="E181" i="8"/>
  <c r="C147" i="8"/>
  <c r="C58" i="8"/>
  <c r="L274" i="8"/>
  <c r="C99" i="8"/>
  <c r="N75" i="8"/>
  <c r="N272" i="8" s="1"/>
  <c r="L211" i="8"/>
  <c r="L187" i="8"/>
  <c r="L182" i="8" s="1"/>
  <c r="F120" i="8"/>
  <c r="C121" i="8"/>
  <c r="I83" i="8"/>
  <c r="L174" i="8"/>
  <c r="C175" i="8"/>
  <c r="C266" i="8"/>
  <c r="F265" i="8"/>
  <c r="C77" i="8"/>
  <c r="C199" i="8"/>
  <c r="F152" i="8"/>
  <c r="C152" i="8" s="1"/>
  <c r="C153" i="8"/>
  <c r="F161" i="8"/>
  <c r="C162" i="8"/>
  <c r="C114" i="8"/>
  <c r="C276" i="8"/>
  <c r="L120" i="8"/>
  <c r="C183" i="8"/>
  <c r="C257" i="8"/>
  <c r="C233" i="8"/>
  <c r="F232" i="8"/>
  <c r="C232" i="8" s="1"/>
  <c r="F212" i="8"/>
  <c r="L83" i="8"/>
  <c r="J20" i="8"/>
  <c r="I161" i="8"/>
  <c r="I160" i="8" s="1"/>
  <c r="C80" i="8"/>
  <c r="J181" i="8"/>
  <c r="E75" i="8"/>
  <c r="E52" i="8" s="1"/>
  <c r="C253" i="8"/>
  <c r="C69" i="8"/>
  <c r="F67" i="8"/>
  <c r="D181" i="8"/>
  <c r="C267" i="8"/>
  <c r="F83" i="8"/>
  <c r="C85" i="8"/>
  <c r="I120" i="8"/>
  <c r="I240" i="8"/>
  <c r="C241" i="8"/>
  <c r="O120" i="8"/>
  <c r="C269" i="8"/>
  <c r="C179" i="8"/>
  <c r="F178" i="8"/>
  <c r="C91" i="8"/>
  <c r="K51" i="8" l="1"/>
  <c r="K272" i="8"/>
  <c r="L75" i="8"/>
  <c r="J272" i="8"/>
  <c r="H272" i="8"/>
  <c r="L181" i="8"/>
  <c r="C76" i="8"/>
  <c r="C54" i="8"/>
  <c r="D272" i="8"/>
  <c r="O75" i="8"/>
  <c r="O272" i="8" s="1"/>
  <c r="C274" i="8"/>
  <c r="G51" i="8"/>
  <c r="G273" i="8" s="1"/>
  <c r="C187" i="8"/>
  <c r="I211" i="8"/>
  <c r="C275" i="8"/>
  <c r="C240" i="8"/>
  <c r="O181" i="8"/>
  <c r="C83" i="8"/>
  <c r="M272" i="8"/>
  <c r="L52" i="8"/>
  <c r="I75" i="8"/>
  <c r="I52" i="8" s="1"/>
  <c r="D51" i="8"/>
  <c r="D273" i="8" s="1"/>
  <c r="G272" i="8"/>
  <c r="L20" i="8"/>
  <c r="C20" i="8" s="1"/>
  <c r="H51" i="8"/>
  <c r="I182" i="8"/>
  <c r="E51" i="8"/>
  <c r="E50" i="8" s="1"/>
  <c r="N52" i="8"/>
  <c r="N51" i="8" s="1"/>
  <c r="N50" i="8" s="1"/>
  <c r="L272" i="8"/>
  <c r="F75" i="8"/>
  <c r="J51" i="8"/>
  <c r="J50" i="8" s="1"/>
  <c r="M51" i="8"/>
  <c r="M273" i="8" s="1"/>
  <c r="E272" i="8"/>
  <c r="F160" i="8"/>
  <c r="C160" i="8" s="1"/>
  <c r="C161" i="8"/>
  <c r="C265" i="8"/>
  <c r="C212" i="8"/>
  <c r="F211" i="8"/>
  <c r="C211" i="8" s="1"/>
  <c r="C120" i="8"/>
  <c r="K50" i="8"/>
  <c r="K273" i="8"/>
  <c r="C67" i="8"/>
  <c r="F53" i="8"/>
  <c r="C178" i="8"/>
  <c r="F174" i="8"/>
  <c r="C174" i="8" s="1"/>
  <c r="D50" i="8" l="1"/>
  <c r="O52" i="8"/>
  <c r="L51" i="8"/>
  <c r="L50" i="8" s="1"/>
  <c r="I181" i="8"/>
  <c r="I51" i="8" s="1"/>
  <c r="I50" i="8" s="1"/>
  <c r="G50" i="8"/>
  <c r="C75" i="8"/>
  <c r="E273" i="8"/>
  <c r="L273" i="8"/>
  <c r="N273" i="8"/>
  <c r="O51" i="8"/>
  <c r="O273" i="8"/>
  <c r="O50" i="8"/>
  <c r="C182" i="8"/>
  <c r="M50" i="8"/>
  <c r="H273" i="8"/>
  <c r="H50" i="8"/>
  <c r="I272" i="8"/>
  <c r="J273" i="8"/>
  <c r="F272" i="8"/>
  <c r="C53" i="8"/>
  <c r="F52" i="8"/>
  <c r="F181" i="8"/>
  <c r="C181" i="8" l="1"/>
  <c r="I273" i="8"/>
  <c r="C272" i="8"/>
  <c r="C52" i="8"/>
  <c r="F51" i="8"/>
  <c r="C51" i="8" l="1"/>
  <c r="F50" i="8"/>
  <c r="C50" i="8" s="1"/>
  <c r="F273" i="8"/>
  <c r="C273" i="8" s="1"/>
  <c r="P98" i="7" l="1"/>
  <c r="O98" i="7"/>
  <c r="N98" i="7"/>
  <c r="M98" i="7"/>
  <c r="L98" i="7"/>
  <c r="K98" i="7"/>
  <c r="J98" i="7"/>
  <c r="I98" i="7"/>
  <c r="H98" i="7"/>
  <c r="G98" i="7"/>
  <c r="E98" i="7"/>
  <c r="D98" i="7"/>
  <c r="P97" i="7"/>
  <c r="N97" i="7"/>
  <c r="M97" i="7"/>
  <c r="L97" i="7"/>
  <c r="K97" i="7"/>
  <c r="J97" i="7"/>
  <c r="I97" i="7"/>
  <c r="H97" i="7"/>
  <c r="G97" i="7"/>
  <c r="R93" i="7"/>
  <c r="R92" i="7"/>
  <c r="R85" i="7"/>
  <c r="R98" i="7" s="1"/>
  <c r="R84" i="7"/>
  <c r="A80" i="7"/>
  <c r="A78" i="7"/>
  <c r="O72" i="7"/>
  <c r="O97" i="7" s="1"/>
  <c r="F72" i="7"/>
  <c r="D72" i="7"/>
  <c r="A72" i="7"/>
  <c r="F67" i="7"/>
  <c r="F98" i="7" s="1"/>
  <c r="F66" i="7"/>
  <c r="A66" i="7"/>
  <c r="F54" i="7"/>
  <c r="E54" i="7"/>
  <c r="E97" i="7" s="1"/>
  <c r="D54" i="7"/>
  <c r="A54" i="7"/>
  <c r="Q45" i="7"/>
  <c r="Q98" i="7" s="1"/>
  <c r="Q44" i="7"/>
  <c r="R38" i="7"/>
  <c r="R37" i="7"/>
  <c r="Q37" i="7"/>
  <c r="P37" i="7"/>
  <c r="O37" i="7"/>
  <c r="N37" i="7"/>
  <c r="M37" i="7"/>
  <c r="L37" i="7"/>
  <c r="K37" i="7"/>
  <c r="J37" i="7"/>
  <c r="I37" i="7"/>
  <c r="H37" i="7"/>
  <c r="G37" i="7"/>
  <c r="F37" i="7"/>
  <c r="A37" i="7"/>
  <c r="P35" i="7"/>
  <c r="O35" i="7"/>
  <c r="N35" i="7"/>
  <c r="M35" i="7"/>
  <c r="L35" i="7"/>
  <c r="K35" i="7"/>
  <c r="J35" i="7"/>
  <c r="I35" i="7"/>
  <c r="H35" i="7"/>
  <c r="G35" i="7"/>
  <c r="A35" i="7"/>
  <c r="G36" i="7" s="1"/>
  <c r="R34" i="7"/>
  <c r="Q34" i="7"/>
  <c r="P34" i="7"/>
  <c r="O34" i="7"/>
  <c r="N34" i="7"/>
  <c r="M34" i="7"/>
  <c r="L34" i="7"/>
  <c r="K34" i="7"/>
  <c r="J34" i="7"/>
  <c r="I34" i="7"/>
  <c r="H34" i="7"/>
  <c r="G34" i="7"/>
  <c r="F34" i="7"/>
  <c r="R33" i="7"/>
  <c r="O31" i="7"/>
  <c r="N31" i="7"/>
  <c r="M31" i="7"/>
  <c r="L31" i="7"/>
  <c r="K31" i="7"/>
  <c r="J31" i="7"/>
  <c r="I31" i="7"/>
  <c r="H31" i="7"/>
  <c r="G31" i="7"/>
  <c r="F31" i="7"/>
  <c r="A31" i="7"/>
  <c r="A29" i="7"/>
  <c r="M30" i="7" s="1"/>
  <c r="F28" i="7"/>
  <c r="D28" i="7"/>
  <c r="E28" i="7" s="1"/>
  <c r="N27" i="7"/>
  <c r="M27" i="7"/>
  <c r="L27" i="7"/>
  <c r="K27" i="7"/>
  <c r="J27" i="7"/>
  <c r="I27" i="7"/>
  <c r="O28" i="7" s="1"/>
  <c r="H27" i="7"/>
  <c r="G27" i="7"/>
  <c r="F27" i="7"/>
  <c r="A25" i="7"/>
  <c r="E26" i="7" s="1"/>
  <c r="F26" i="7" s="1"/>
  <c r="Q23" i="7"/>
  <c r="P23" i="7"/>
  <c r="O23" i="7"/>
  <c r="N23" i="7"/>
  <c r="M23" i="7"/>
  <c r="L23" i="7"/>
  <c r="K23" i="7"/>
  <c r="J23" i="7"/>
  <c r="I23" i="7"/>
  <c r="H23" i="7"/>
  <c r="A23" i="7"/>
  <c r="F24" i="7" s="1"/>
  <c r="G24" i="7" s="1"/>
  <c r="O21" i="7"/>
  <c r="N21" i="7"/>
  <c r="M21" i="7"/>
  <c r="L21" i="7"/>
  <c r="K21" i="7"/>
  <c r="J21" i="7"/>
  <c r="I21" i="7"/>
  <c r="H21" i="7"/>
  <c r="G21" i="7"/>
  <c r="F21" i="7"/>
  <c r="A21" i="7"/>
  <c r="D22" i="7" s="1"/>
  <c r="E22" i="7" s="1"/>
  <c r="P19" i="7"/>
  <c r="L19" i="7"/>
  <c r="K19" i="7"/>
  <c r="J19" i="7"/>
  <c r="I19" i="7"/>
  <c r="H19" i="7"/>
  <c r="G19" i="7"/>
  <c r="A19" i="7"/>
  <c r="R18" i="7"/>
  <c r="R17" i="7"/>
  <c r="P17" i="7"/>
  <c r="O17" i="7"/>
  <c r="N17" i="7"/>
  <c r="M17" i="7"/>
  <c r="L17" i="7"/>
  <c r="K17" i="7"/>
  <c r="J17" i="7"/>
  <c r="I17" i="7"/>
  <c r="H17" i="7"/>
  <c r="G17" i="7"/>
  <c r="F17" i="7"/>
  <c r="A17" i="7"/>
  <c r="P11" i="7"/>
  <c r="P12" i="7" s="1"/>
  <c r="N11" i="7"/>
  <c r="M11" i="7"/>
  <c r="L11" i="7"/>
  <c r="K11" i="7"/>
  <c r="J11" i="7"/>
  <c r="J12" i="7" s="1"/>
  <c r="I11" i="7"/>
  <c r="I12" i="7" s="1"/>
  <c r="H11" i="7"/>
  <c r="H12" i="7" s="1"/>
  <c r="G11" i="7"/>
  <c r="G12" i="7" s="1"/>
  <c r="E11" i="7" l="1"/>
  <c r="I18" i="7"/>
  <c r="I20" i="7"/>
  <c r="H24" i="7"/>
  <c r="J38" i="7"/>
  <c r="J20" i="7"/>
  <c r="H28" i="7"/>
  <c r="D36" i="7"/>
  <c r="E36" i="7" s="1"/>
  <c r="F36" i="7" s="1"/>
  <c r="N30" i="7"/>
  <c r="O36" i="7"/>
  <c r="K20" i="7"/>
  <c r="O30" i="7"/>
  <c r="P30" i="7"/>
  <c r="O11" i="7"/>
  <c r="O12" i="7" s="1"/>
  <c r="G28" i="7"/>
  <c r="M20" i="7"/>
  <c r="D97" i="7"/>
  <c r="J18" i="7"/>
  <c r="L18" i="7"/>
  <c r="H26" i="7"/>
  <c r="L12" i="7"/>
  <c r="G26" i="7"/>
  <c r="G32" i="7"/>
  <c r="P38" i="7"/>
  <c r="G30" i="7"/>
  <c r="L38" i="7"/>
  <c r="M28" i="7"/>
  <c r="N28" i="7"/>
  <c r="H30" i="7"/>
  <c r="K12" i="7"/>
  <c r="J26" i="7"/>
  <c r="K26" i="7"/>
  <c r="L28" i="7"/>
  <c r="I30" i="7"/>
  <c r="E38" i="7"/>
  <c r="R11" i="7"/>
  <c r="I26" i="7"/>
  <c r="J30" i="7"/>
  <c r="F38" i="7"/>
  <c r="K30" i="7"/>
  <c r="I38" i="7"/>
  <c r="F97" i="7"/>
  <c r="L36" i="7"/>
  <c r="J36" i="7"/>
  <c r="Q11" i="7"/>
  <c r="Q12" i="7" s="1"/>
  <c r="Q97" i="7"/>
  <c r="K32" i="7"/>
  <c r="I32" i="7"/>
  <c r="H32" i="7"/>
  <c r="J32" i="7"/>
  <c r="J24" i="7"/>
  <c r="Q24" i="7"/>
  <c r="I24" i="7"/>
  <c r="N24" i="7"/>
  <c r="M24" i="7"/>
  <c r="L24" i="7"/>
  <c r="K22" i="7"/>
  <c r="J22" i="7"/>
  <c r="O24" i="7"/>
  <c r="R97" i="7"/>
  <c r="E12" i="7"/>
  <c r="M12" i="7"/>
  <c r="O18" i="7"/>
  <c r="F18" i="7"/>
  <c r="N18" i="7"/>
  <c r="M18" i="7"/>
  <c r="D18" i="7"/>
  <c r="H18" i="7"/>
  <c r="A16" i="7"/>
  <c r="G18" i="7"/>
  <c r="Q18" i="7"/>
  <c r="P18" i="7"/>
  <c r="P24" i="7"/>
  <c r="F11" i="7"/>
  <c r="F12" i="7" s="1"/>
  <c r="N12" i="7"/>
  <c r="I22" i="7"/>
  <c r="N36" i="7"/>
  <c r="L20" i="7"/>
  <c r="R28" i="7"/>
  <c r="R95" i="7" s="1"/>
  <c r="J28" i="7"/>
  <c r="P28" i="7"/>
  <c r="Q28" i="7"/>
  <c r="N38" i="7"/>
  <c r="K38" i="7"/>
  <c r="D11" i="7"/>
  <c r="D12" i="7" s="1"/>
  <c r="H22" i="7"/>
  <c r="O22" i="7"/>
  <c r="G22" i="7"/>
  <c r="N22" i="7"/>
  <c r="F22" i="7"/>
  <c r="L22" i="7"/>
  <c r="P20" i="7"/>
  <c r="H20" i="7"/>
  <c r="O20" i="7"/>
  <c r="G20" i="7"/>
  <c r="N20" i="7"/>
  <c r="D20" i="7"/>
  <c r="E20" i="7" s="1"/>
  <c r="F20" i="7" s="1"/>
  <c r="M22" i="7"/>
  <c r="I36" i="7"/>
  <c r="M38" i="7"/>
  <c r="R8" i="7"/>
  <c r="R13" i="7"/>
  <c r="K24" i="7"/>
  <c r="I28" i="7"/>
  <c r="N32" i="7"/>
  <c r="F32" i="7"/>
  <c r="E32" i="7" s="1"/>
  <c r="M32" i="7"/>
  <c r="L32" i="7"/>
  <c r="O32" i="7"/>
  <c r="H36" i="7"/>
  <c r="P36" i="7"/>
  <c r="M36" i="7"/>
  <c r="Q38" i="7"/>
  <c r="K28" i="7"/>
  <c r="L30" i="7"/>
  <c r="G38" i="7"/>
  <c r="O38" i="7"/>
  <c r="E30" i="7"/>
  <c r="F30" i="7" s="1"/>
  <c r="H38" i="7"/>
  <c r="O284" i="6"/>
  <c r="L284" i="6"/>
  <c r="I284" i="6"/>
  <c r="F284" i="6"/>
  <c r="O283" i="6"/>
  <c r="L283" i="6"/>
  <c r="I283" i="6"/>
  <c r="F283" i="6"/>
  <c r="O282" i="6"/>
  <c r="L282" i="6"/>
  <c r="I282" i="6"/>
  <c r="F282" i="6"/>
  <c r="O281" i="6"/>
  <c r="L281" i="6"/>
  <c r="I281" i="6"/>
  <c r="F281" i="6"/>
  <c r="O280" i="6"/>
  <c r="L280" i="6"/>
  <c r="I280" i="6"/>
  <c r="F280" i="6"/>
  <c r="O279" i="6"/>
  <c r="L279" i="6"/>
  <c r="I279" i="6"/>
  <c r="F279" i="6"/>
  <c r="O278" i="6"/>
  <c r="L278" i="6"/>
  <c r="I278" i="6"/>
  <c r="F278" i="6"/>
  <c r="O277" i="6"/>
  <c r="L277" i="6"/>
  <c r="I277" i="6"/>
  <c r="F277" i="6"/>
  <c r="N276" i="6"/>
  <c r="M276" i="6"/>
  <c r="K276" i="6"/>
  <c r="J276" i="6"/>
  <c r="H276" i="6"/>
  <c r="G276" i="6"/>
  <c r="E276" i="6"/>
  <c r="D276" i="6"/>
  <c r="O271" i="6"/>
  <c r="L271" i="6"/>
  <c r="I271" i="6"/>
  <c r="F271" i="6"/>
  <c r="O270" i="6"/>
  <c r="L270" i="6"/>
  <c r="I270" i="6"/>
  <c r="F270" i="6"/>
  <c r="N269" i="6"/>
  <c r="M269" i="6"/>
  <c r="K269" i="6"/>
  <c r="J269" i="6"/>
  <c r="H269" i="6"/>
  <c r="G269" i="6"/>
  <c r="E269" i="6"/>
  <c r="D269" i="6"/>
  <c r="O268" i="6"/>
  <c r="O267" i="6" s="1"/>
  <c r="O266" i="6" s="1"/>
  <c r="O265" i="6" s="1"/>
  <c r="L268" i="6"/>
  <c r="L267" i="6" s="1"/>
  <c r="L266" i="6" s="1"/>
  <c r="L265" i="6" s="1"/>
  <c r="I268" i="6"/>
  <c r="F268" i="6"/>
  <c r="F267" i="6" s="1"/>
  <c r="F266" i="6" s="1"/>
  <c r="F265" i="6" s="1"/>
  <c r="N267" i="6"/>
  <c r="N266" i="6" s="1"/>
  <c r="N265" i="6" s="1"/>
  <c r="M267" i="6"/>
  <c r="M266" i="6" s="1"/>
  <c r="M265" i="6" s="1"/>
  <c r="K267" i="6"/>
  <c r="K266" i="6" s="1"/>
  <c r="K265" i="6" s="1"/>
  <c r="J267" i="6"/>
  <c r="J266" i="6" s="1"/>
  <c r="J265" i="6" s="1"/>
  <c r="H267" i="6"/>
  <c r="H266" i="6" s="1"/>
  <c r="H265" i="6" s="1"/>
  <c r="G267" i="6"/>
  <c r="G266" i="6" s="1"/>
  <c r="G265" i="6" s="1"/>
  <c r="E267" i="6"/>
  <c r="E266" i="6" s="1"/>
  <c r="E265" i="6" s="1"/>
  <c r="D267" i="6"/>
  <c r="D266" i="6" s="1"/>
  <c r="D265" i="6" s="1"/>
  <c r="O264" i="6"/>
  <c r="O263" i="6" s="1"/>
  <c r="L264" i="6"/>
  <c r="L263" i="6" s="1"/>
  <c r="I264" i="6"/>
  <c r="I263" i="6" s="1"/>
  <c r="F264" i="6"/>
  <c r="N263" i="6"/>
  <c r="M263" i="6"/>
  <c r="K263" i="6"/>
  <c r="J263" i="6"/>
  <c r="H263" i="6"/>
  <c r="G263" i="6"/>
  <c r="E263" i="6"/>
  <c r="D263" i="6"/>
  <c r="O262" i="6"/>
  <c r="L262" i="6"/>
  <c r="I262" i="6"/>
  <c r="F262" i="6"/>
  <c r="O261" i="6"/>
  <c r="L261" i="6"/>
  <c r="I261" i="6"/>
  <c r="F261" i="6"/>
  <c r="O260" i="6"/>
  <c r="L260" i="6"/>
  <c r="I260" i="6"/>
  <c r="F260" i="6"/>
  <c r="O259" i="6"/>
  <c r="L259" i="6"/>
  <c r="I259" i="6"/>
  <c r="F259" i="6"/>
  <c r="O258" i="6"/>
  <c r="L258" i="6"/>
  <c r="I258" i="6"/>
  <c r="F258" i="6"/>
  <c r="N257" i="6"/>
  <c r="N253" i="6" s="1"/>
  <c r="M257" i="6"/>
  <c r="M253" i="6" s="1"/>
  <c r="K257" i="6"/>
  <c r="K253" i="6" s="1"/>
  <c r="J257" i="6"/>
  <c r="J253" i="6" s="1"/>
  <c r="H257" i="6"/>
  <c r="G257" i="6"/>
  <c r="G253" i="6" s="1"/>
  <c r="E257" i="6"/>
  <c r="E253" i="6" s="1"/>
  <c r="D257" i="6"/>
  <c r="D253" i="6" s="1"/>
  <c r="O256" i="6"/>
  <c r="L256" i="6"/>
  <c r="I256" i="6"/>
  <c r="F256" i="6"/>
  <c r="O255" i="6"/>
  <c r="L255" i="6"/>
  <c r="I255" i="6"/>
  <c r="F255" i="6"/>
  <c r="O254" i="6"/>
  <c r="L254" i="6"/>
  <c r="I254" i="6"/>
  <c r="F254" i="6"/>
  <c r="H253" i="6"/>
  <c r="O251" i="6"/>
  <c r="O250" i="6" s="1"/>
  <c r="L251" i="6"/>
  <c r="L250" i="6" s="1"/>
  <c r="I251" i="6"/>
  <c r="I250" i="6" s="1"/>
  <c r="F251" i="6"/>
  <c r="F250" i="6" s="1"/>
  <c r="N250" i="6"/>
  <c r="M250" i="6"/>
  <c r="K250" i="6"/>
  <c r="J250" i="6"/>
  <c r="H250" i="6"/>
  <c r="G250" i="6"/>
  <c r="E250" i="6"/>
  <c r="D250" i="6"/>
  <c r="O249" i="6"/>
  <c r="L249" i="6"/>
  <c r="I249" i="6"/>
  <c r="F249" i="6"/>
  <c r="O248" i="6"/>
  <c r="L248" i="6"/>
  <c r="I248" i="6"/>
  <c r="F248" i="6"/>
  <c r="O247" i="6"/>
  <c r="L247" i="6"/>
  <c r="I247" i="6"/>
  <c r="F247" i="6"/>
  <c r="O246" i="6"/>
  <c r="L246" i="6"/>
  <c r="I246" i="6"/>
  <c r="F246" i="6"/>
  <c r="N245" i="6"/>
  <c r="M245" i="6"/>
  <c r="K245" i="6"/>
  <c r="J245" i="6"/>
  <c r="H245" i="6"/>
  <c r="G245" i="6"/>
  <c r="E245" i="6"/>
  <c r="D245" i="6"/>
  <c r="O244" i="6"/>
  <c r="L244" i="6"/>
  <c r="I244" i="6"/>
  <c r="F244" i="6"/>
  <c r="O243" i="6"/>
  <c r="L243" i="6"/>
  <c r="I243" i="6"/>
  <c r="F243" i="6"/>
  <c r="O242" i="6"/>
  <c r="L242" i="6"/>
  <c r="I242" i="6"/>
  <c r="F242" i="6"/>
  <c r="N241" i="6"/>
  <c r="M241" i="6"/>
  <c r="K241" i="6"/>
  <c r="J241" i="6"/>
  <c r="H241" i="6"/>
  <c r="G241" i="6"/>
  <c r="E241" i="6"/>
  <c r="D241" i="6"/>
  <c r="O239" i="6"/>
  <c r="L239" i="6"/>
  <c r="I239" i="6"/>
  <c r="F239" i="6"/>
  <c r="O238" i="6"/>
  <c r="L238" i="6"/>
  <c r="I238" i="6"/>
  <c r="F238" i="6"/>
  <c r="O237" i="6"/>
  <c r="L237" i="6"/>
  <c r="I237" i="6"/>
  <c r="F237" i="6"/>
  <c r="O236" i="6"/>
  <c r="L236" i="6"/>
  <c r="I236" i="6"/>
  <c r="F236" i="6"/>
  <c r="O235" i="6"/>
  <c r="L235" i="6"/>
  <c r="I235" i="6"/>
  <c r="F235" i="6"/>
  <c r="O234" i="6"/>
  <c r="L234" i="6"/>
  <c r="I234" i="6"/>
  <c r="F234" i="6"/>
  <c r="N233" i="6"/>
  <c r="N232" i="6" s="1"/>
  <c r="M233" i="6"/>
  <c r="M232" i="6" s="1"/>
  <c r="K233" i="6"/>
  <c r="K232" i="6" s="1"/>
  <c r="J233" i="6"/>
  <c r="J232" i="6" s="1"/>
  <c r="H233" i="6"/>
  <c r="H232" i="6" s="1"/>
  <c r="G233" i="6"/>
  <c r="G232" i="6" s="1"/>
  <c r="E233" i="6"/>
  <c r="E232" i="6" s="1"/>
  <c r="D233" i="6"/>
  <c r="D232" i="6" s="1"/>
  <c r="O231" i="6"/>
  <c r="L231" i="6"/>
  <c r="I231" i="6"/>
  <c r="F231" i="6"/>
  <c r="O230" i="6"/>
  <c r="L230" i="6"/>
  <c r="I230" i="6"/>
  <c r="F230" i="6"/>
  <c r="O229" i="6"/>
  <c r="L229" i="6"/>
  <c r="I229" i="6"/>
  <c r="F229" i="6"/>
  <c r="O228" i="6"/>
  <c r="L228" i="6"/>
  <c r="I228" i="6"/>
  <c r="F228" i="6"/>
  <c r="N227" i="6"/>
  <c r="M227" i="6"/>
  <c r="K227" i="6"/>
  <c r="J227" i="6"/>
  <c r="H227" i="6"/>
  <c r="G227" i="6"/>
  <c r="E227" i="6"/>
  <c r="D227" i="6"/>
  <c r="O226" i="6"/>
  <c r="L226" i="6"/>
  <c r="I226" i="6"/>
  <c r="F226" i="6"/>
  <c r="O225" i="6"/>
  <c r="L225" i="6"/>
  <c r="I225" i="6"/>
  <c r="F225" i="6"/>
  <c r="O224" i="6"/>
  <c r="L224" i="6"/>
  <c r="I224" i="6"/>
  <c r="F224" i="6"/>
  <c r="O223" i="6"/>
  <c r="L223" i="6"/>
  <c r="I223" i="6"/>
  <c r="F223" i="6"/>
  <c r="O222" i="6"/>
  <c r="L222" i="6"/>
  <c r="I222" i="6"/>
  <c r="F222" i="6"/>
  <c r="O221" i="6"/>
  <c r="L221" i="6"/>
  <c r="I221" i="6"/>
  <c r="F221" i="6"/>
  <c r="O220" i="6"/>
  <c r="L220" i="6"/>
  <c r="I220" i="6"/>
  <c r="F220" i="6"/>
  <c r="N219" i="6"/>
  <c r="M219" i="6"/>
  <c r="K219" i="6"/>
  <c r="J219" i="6"/>
  <c r="H219" i="6"/>
  <c r="G219" i="6"/>
  <c r="E219" i="6"/>
  <c r="D219" i="6"/>
  <c r="O218" i="6"/>
  <c r="L218" i="6"/>
  <c r="I218" i="6"/>
  <c r="F218" i="6"/>
  <c r="O217" i="6"/>
  <c r="L217" i="6"/>
  <c r="I217" i="6"/>
  <c r="F217" i="6"/>
  <c r="N216" i="6"/>
  <c r="M216" i="6"/>
  <c r="K216" i="6"/>
  <c r="J216" i="6"/>
  <c r="H216" i="6"/>
  <c r="G216" i="6"/>
  <c r="E216" i="6"/>
  <c r="D216" i="6"/>
  <c r="O215" i="6"/>
  <c r="O214" i="6" s="1"/>
  <c r="L215" i="6"/>
  <c r="L214" i="6" s="1"/>
  <c r="I215" i="6"/>
  <c r="I214" i="6" s="1"/>
  <c r="F215" i="6"/>
  <c r="F214" i="6" s="1"/>
  <c r="N214" i="6"/>
  <c r="M214" i="6"/>
  <c r="K214" i="6"/>
  <c r="J214" i="6"/>
  <c r="H214" i="6"/>
  <c r="G214" i="6"/>
  <c r="E214" i="6"/>
  <c r="D214" i="6"/>
  <c r="O213" i="6"/>
  <c r="L213" i="6"/>
  <c r="I213" i="6"/>
  <c r="F213" i="6"/>
  <c r="O210" i="6"/>
  <c r="L210" i="6"/>
  <c r="I210" i="6"/>
  <c r="F210" i="6"/>
  <c r="O209" i="6"/>
  <c r="O208" i="6" s="1"/>
  <c r="L209" i="6"/>
  <c r="L208" i="6" s="1"/>
  <c r="I209" i="6"/>
  <c r="I208" i="6" s="1"/>
  <c r="F209" i="6"/>
  <c r="N208" i="6"/>
  <c r="M208" i="6"/>
  <c r="K208" i="6"/>
  <c r="J208" i="6"/>
  <c r="H208" i="6"/>
  <c r="G208" i="6"/>
  <c r="E208" i="6"/>
  <c r="D208" i="6"/>
  <c r="O207" i="6"/>
  <c r="L207" i="6"/>
  <c r="I207" i="6"/>
  <c r="F207" i="6"/>
  <c r="O206" i="6"/>
  <c r="L206" i="6"/>
  <c r="I206" i="6"/>
  <c r="F206" i="6"/>
  <c r="O205" i="6"/>
  <c r="L205" i="6"/>
  <c r="I205" i="6"/>
  <c r="F205" i="6"/>
  <c r="O204" i="6"/>
  <c r="L204" i="6"/>
  <c r="I204" i="6"/>
  <c r="F204" i="6"/>
  <c r="O203" i="6"/>
  <c r="L203" i="6"/>
  <c r="I203" i="6"/>
  <c r="F203" i="6"/>
  <c r="O202" i="6"/>
  <c r="L202" i="6"/>
  <c r="I202" i="6"/>
  <c r="F202" i="6"/>
  <c r="O201" i="6"/>
  <c r="L201" i="6"/>
  <c r="I201" i="6"/>
  <c r="F201" i="6"/>
  <c r="O200" i="6"/>
  <c r="L200" i="6"/>
  <c r="I200" i="6"/>
  <c r="F200" i="6"/>
  <c r="N199" i="6"/>
  <c r="M199" i="6"/>
  <c r="K199" i="6"/>
  <c r="J199" i="6"/>
  <c r="H199" i="6"/>
  <c r="G199" i="6"/>
  <c r="E199" i="6"/>
  <c r="D199" i="6"/>
  <c r="O198" i="6"/>
  <c r="L198" i="6"/>
  <c r="I198" i="6"/>
  <c r="F198" i="6"/>
  <c r="O197" i="6"/>
  <c r="L197" i="6"/>
  <c r="I197" i="6"/>
  <c r="F197" i="6"/>
  <c r="O196" i="6"/>
  <c r="L196" i="6"/>
  <c r="I196" i="6"/>
  <c r="F196" i="6"/>
  <c r="O195" i="6"/>
  <c r="L195" i="6"/>
  <c r="I195" i="6"/>
  <c r="F195" i="6"/>
  <c r="O194" i="6"/>
  <c r="L194" i="6"/>
  <c r="I194" i="6"/>
  <c r="F194" i="6"/>
  <c r="O193" i="6"/>
  <c r="L193" i="6"/>
  <c r="I193" i="6"/>
  <c r="F193" i="6"/>
  <c r="O192" i="6"/>
  <c r="L192" i="6"/>
  <c r="I192" i="6"/>
  <c r="F192" i="6"/>
  <c r="O191" i="6"/>
  <c r="L191" i="6"/>
  <c r="I191" i="6"/>
  <c r="F191" i="6"/>
  <c r="O190" i="6"/>
  <c r="L190" i="6"/>
  <c r="I190" i="6"/>
  <c r="F190" i="6"/>
  <c r="O189" i="6"/>
  <c r="L189" i="6"/>
  <c r="I189" i="6"/>
  <c r="F189" i="6"/>
  <c r="N188" i="6"/>
  <c r="M188" i="6"/>
  <c r="K188" i="6"/>
  <c r="J188" i="6"/>
  <c r="H188" i="6"/>
  <c r="G188" i="6"/>
  <c r="E188" i="6"/>
  <c r="D188" i="6"/>
  <c r="O186" i="6"/>
  <c r="L186" i="6"/>
  <c r="I186" i="6"/>
  <c r="F186" i="6"/>
  <c r="O185" i="6"/>
  <c r="L185" i="6"/>
  <c r="I185" i="6"/>
  <c r="F185" i="6"/>
  <c r="O184" i="6"/>
  <c r="L184" i="6"/>
  <c r="I184" i="6"/>
  <c r="F184" i="6"/>
  <c r="N183" i="6"/>
  <c r="M183" i="6"/>
  <c r="K183" i="6"/>
  <c r="J183" i="6"/>
  <c r="H183" i="6"/>
  <c r="G183" i="6"/>
  <c r="E183" i="6"/>
  <c r="D183" i="6"/>
  <c r="O180" i="6"/>
  <c r="O179" i="6" s="1"/>
  <c r="O178" i="6" s="1"/>
  <c r="L180" i="6"/>
  <c r="L179" i="6" s="1"/>
  <c r="L178" i="6" s="1"/>
  <c r="I180" i="6"/>
  <c r="I179" i="6" s="1"/>
  <c r="I178" i="6" s="1"/>
  <c r="F180" i="6"/>
  <c r="F179" i="6" s="1"/>
  <c r="F178" i="6" s="1"/>
  <c r="N179" i="6"/>
  <c r="N178" i="6" s="1"/>
  <c r="M179" i="6"/>
  <c r="M178" i="6" s="1"/>
  <c r="K179" i="6"/>
  <c r="K178" i="6" s="1"/>
  <c r="J179" i="6"/>
  <c r="J178" i="6" s="1"/>
  <c r="H179" i="6"/>
  <c r="H178" i="6" s="1"/>
  <c r="G179" i="6"/>
  <c r="G178" i="6" s="1"/>
  <c r="E179" i="6"/>
  <c r="E178" i="6" s="1"/>
  <c r="D179" i="6"/>
  <c r="D178" i="6" s="1"/>
  <c r="O177" i="6"/>
  <c r="L177" i="6"/>
  <c r="I177" i="6"/>
  <c r="F177" i="6"/>
  <c r="O176" i="6"/>
  <c r="L176" i="6"/>
  <c r="I176" i="6"/>
  <c r="F176" i="6"/>
  <c r="N175" i="6"/>
  <c r="M175" i="6"/>
  <c r="K175" i="6"/>
  <c r="J175" i="6"/>
  <c r="H175" i="6"/>
  <c r="G175" i="6"/>
  <c r="E175" i="6"/>
  <c r="D175" i="6"/>
  <c r="O173" i="6"/>
  <c r="L173" i="6"/>
  <c r="I173" i="6"/>
  <c r="F173" i="6"/>
  <c r="O172" i="6"/>
  <c r="L172" i="6"/>
  <c r="I172" i="6"/>
  <c r="F172" i="6"/>
  <c r="N171" i="6"/>
  <c r="M171" i="6"/>
  <c r="K171" i="6"/>
  <c r="J171" i="6"/>
  <c r="H171" i="6"/>
  <c r="G171" i="6"/>
  <c r="E171" i="6"/>
  <c r="D171" i="6"/>
  <c r="O170" i="6"/>
  <c r="L170" i="6"/>
  <c r="I170" i="6"/>
  <c r="F170" i="6"/>
  <c r="O169" i="6"/>
  <c r="L169" i="6"/>
  <c r="I169" i="6"/>
  <c r="F169" i="6"/>
  <c r="O168" i="6"/>
  <c r="L168" i="6"/>
  <c r="I168" i="6"/>
  <c r="F168" i="6"/>
  <c r="O167" i="6"/>
  <c r="L167" i="6"/>
  <c r="I167" i="6"/>
  <c r="F167" i="6"/>
  <c r="N166" i="6"/>
  <c r="M166" i="6"/>
  <c r="K166" i="6"/>
  <c r="J166" i="6"/>
  <c r="H166" i="6"/>
  <c r="G166" i="6"/>
  <c r="E166" i="6"/>
  <c r="D166" i="6"/>
  <c r="O165" i="6"/>
  <c r="L165" i="6"/>
  <c r="I165" i="6"/>
  <c r="F165" i="6"/>
  <c r="O164" i="6"/>
  <c r="L164" i="6"/>
  <c r="I164" i="6"/>
  <c r="F164" i="6"/>
  <c r="O163" i="6"/>
  <c r="L163" i="6"/>
  <c r="I163" i="6"/>
  <c r="F163" i="6"/>
  <c r="N162" i="6"/>
  <c r="M162" i="6"/>
  <c r="K162" i="6"/>
  <c r="J162" i="6"/>
  <c r="H162" i="6"/>
  <c r="G162" i="6"/>
  <c r="E162" i="6"/>
  <c r="D162" i="6"/>
  <c r="O159" i="6"/>
  <c r="L159" i="6"/>
  <c r="I159" i="6"/>
  <c r="F159" i="6"/>
  <c r="O158" i="6"/>
  <c r="L158" i="6"/>
  <c r="I158" i="6"/>
  <c r="F158" i="6"/>
  <c r="O157" i="6"/>
  <c r="L157" i="6"/>
  <c r="I157" i="6"/>
  <c r="F157" i="6"/>
  <c r="O156" i="6"/>
  <c r="L156" i="6"/>
  <c r="I156" i="6"/>
  <c r="F156" i="6"/>
  <c r="O155" i="6"/>
  <c r="L155" i="6"/>
  <c r="I155" i="6"/>
  <c r="F155" i="6"/>
  <c r="O154" i="6"/>
  <c r="L154" i="6"/>
  <c r="I154" i="6"/>
  <c r="F154" i="6"/>
  <c r="N153" i="6"/>
  <c r="N152" i="6" s="1"/>
  <c r="M153" i="6"/>
  <c r="M152" i="6" s="1"/>
  <c r="K153" i="6"/>
  <c r="K152" i="6" s="1"/>
  <c r="J153" i="6"/>
  <c r="J152" i="6" s="1"/>
  <c r="H153" i="6"/>
  <c r="H152" i="6" s="1"/>
  <c r="G153" i="6"/>
  <c r="G152" i="6" s="1"/>
  <c r="E153" i="6"/>
  <c r="E152" i="6" s="1"/>
  <c r="D153" i="6"/>
  <c r="D152" i="6" s="1"/>
  <c r="O151" i="6"/>
  <c r="L151" i="6"/>
  <c r="I151" i="6"/>
  <c r="F151" i="6"/>
  <c r="O150" i="6"/>
  <c r="L150" i="6"/>
  <c r="I150" i="6"/>
  <c r="F150" i="6"/>
  <c r="O149" i="6"/>
  <c r="L149" i="6"/>
  <c r="I149" i="6"/>
  <c r="F149" i="6"/>
  <c r="O148" i="6"/>
  <c r="L148" i="6"/>
  <c r="I148" i="6"/>
  <c r="F148" i="6"/>
  <c r="N147" i="6"/>
  <c r="M147" i="6"/>
  <c r="K147" i="6"/>
  <c r="J147" i="6"/>
  <c r="H147" i="6"/>
  <c r="G147" i="6"/>
  <c r="E147" i="6"/>
  <c r="D147" i="6"/>
  <c r="O146" i="6"/>
  <c r="L146" i="6"/>
  <c r="I146" i="6"/>
  <c r="F146" i="6"/>
  <c r="O145" i="6"/>
  <c r="L145" i="6"/>
  <c r="I145" i="6"/>
  <c r="F145" i="6"/>
  <c r="O144" i="6"/>
  <c r="L144" i="6"/>
  <c r="I144" i="6"/>
  <c r="F144" i="6"/>
  <c r="O143" i="6"/>
  <c r="L143" i="6"/>
  <c r="I143" i="6"/>
  <c r="F143" i="6"/>
  <c r="O142" i="6"/>
  <c r="L142" i="6"/>
  <c r="I142" i="6"/>
  <c r="F142" i="6"/>
  <c r="O141" i="6"/>
  <c r="L141" i="6"/>
  <c r="I141" i="6"/>
  <c r="F141" i="6"/>
  <c r="O140" i="6"/>
  <c r="L140" i="6"/>
  <c r="I140" i="6"/>
  <c r="F140" i="6"/>
  <c r="O139" i="6"/>
  <c r="L139" i="6"/>
  <c r="I139" i="6"/>
  <c r="F139" i="6"/>
  <c r="N138" i="6"/>
  <c r="M138" i="6"/>
  <c r="K138" i="6"/>
  <c r="J138" i="6"/>
  <c r="H138" i="6"/>
  <c r="G138" i="6"/>
  <c r="E138" i="6"/>
  <c r="D138" i="6"/>
  <c r="O137" i="6"/>
  <c r="L137" i="6"/>
  <c r="I137" i="6"/>
  <c r="F137" i="6"/>
  <c r="O136" i="6"/>
  <c r="L136" i="6"/>
  <c r="I136" i="6"/>
  <c r="F136" i="6"/>
  <c r="O135" i="6"/>
  <c r="L135" i="6"/>
  <c r="I135" i="6"/>
  <c r="F135" i="6"/>
  <c r="N134" i="6"/>
  <c r="M134" i="6"/>
  <c r="K134" i="6"/>
  <c r="J134" i="6"/>
  <c r="H134" i="6"/>
  <c r="G134" i="6"/>
  <c r="E134" i="6"/>
  <c r="D134" i="6"/>
  <c r="O133" i="6"/>
  <c r="L133" i="6"/>
  <c r="I133" i="6"/>
  <c r="F133" i="6"/>
  <c r="O132" i="6"/>
  <c r="L132" i="6"/>
  <c r="I132" i="6"/>
  <c r="F132" i="6"/>
  <c r="N131" i="6"/>
  <c r="M131" i="6"/>
  <c r="K131" i="6"/>
  <c r="J131" i="6"/>
  <c r="H131" i="6"/>
  <c r="G131" i="6"/>
  <c r="E131" i="6"/>
  <c r="D131" i="6"/>
  <c r="O130" i="6"/>
  <c r="L130" i="6"/>
  <c r="I130" i="6"/>
  <c r="F130" i="6"/>
  <c r="O129" i="6"/>
  <c r="L129" i="6"/>
  <c r="I129" i="6"/>
  <c r="F129" i="6"/>
  <c r="O128" i="6"/>
  <c r="L128" i="6"/>
  <c r="I128" i="6"/>
  <c r="F128" i="6"/>
  <c r="O127" i="6"/>
  <c r="L127" i="6"/>
  <c r="I127" i="6"/>
  <c r="F127" i="6"/>
  <c r="N126" i="6"/>
  <c r="M126" i="6"/>
  <c r="K126" i="6"/>
  <c r="J126" i="6"/>
  <c r="H126" i="6"/>
  <c r="G126" i="6"/>
  <c r="E126" i="6"/>
  <c r="D126" i="6"/>
  <c r="O125" i="6"/>
  <c r="L125" i="6"/>
  <c r="I125" i="6"/>
  <c r="F125" i="6"/>
  <c r="O124" i="6"/>
  <c r="L124" i="6"/>
  <c r="I124" i="6"/>
  <c r="F124" i="6"/>
  <c r="O123" i="6"/>
  <c r="L123" i="6"/>
  <c r="I123" i="6"/>
  <c r="F123" i="6"/>
  <c r="O122" i="6"/>
  <c r="L122" i="6"/>
  <c r="I122" i="6"/>
  <c r="F122" i="6"/>
  <c r="N121" i="6"/>
  <c r="M121" i="6"/>
  <c r="K121" i="6"/>
  <c r="J121" i="6"/>
  <c r="H121" i="6"/>
  <c r="G121" i="6"/>
  <c r="E121" i="6"/>
  <c r="D121" i="6"/>
  <c r="O119" i="6"/>
  <c r="L119" i="6"/>
  <c r="I119" i="6"/>
  <c r="F119" i="6"/>
  <c r="O118" i="6"/>
  <c r="L118" i="6"/>
  <c r="I118" i="6"/>
  <c r="F118" i="6"/>
  <c r="O117" i="6"/>
  <c r="L117" i="6"/>
  <c r="I117" i="6"/>
  <c r="F117" i="6"/>
  <c r="O116" i="6"/>
  <c r="L116" i="6"/>
  <c r="I116" i="6"/>
  <c r="F116" i="6"/>
  <c r="O115" i="6"/>
  <c r="L115" i="6"/>
  <c r="I115" i="6"/>
  <c r="F115" i="6"/>
  <c r="N114" i="6"/>
  <c r="M114" i="6"/>
  <c r="K114" i="6"/>
  <c r="J114" i="6"/>
  <c r="H114" i="6"/>
  <c r="G114" i="6"/>
  <c r="E114" i="6"/>
  <c r="D114" i="6"/>
  <c r="O113" i="6"/>
  <c r="L113" i="6"/>
  <c r="I113" i="6"/>
  <c r="F113" i="6"/>
  <c r="O112" i="6"/>
  <c r="L112" i="6"/>
  <c r="I112" i="6"/>
  <c r="F112" i="6"/>
  <c r="O111" i="6"/>
  <c r="L111" i="6"/>
  <c r="I111" i="6"/>
  <c r="F111" i="6"/>
  <c r="O110" i="6"/>
  <c r="L110" i="6"/>
  <c r="I110" i="6"/>
  <c r="F110" i="6"/>
  <c r="O109" i="6"/>
  <c r="L109" i="6"/>
  <c r="I109" i="6"/>
  <c r="F109" i="6"/>
  <c r="N108" i="6"/>
  <c r="M108" i="6"/>
  <c r="K108" i="6"/>
  <c r="J108" i="6"/>
  <c r="H108" i="6"/>
  <c r="G108" i="6"/>
  <c r="E108" i="6"/>
  <c r="D108" i="6"/>
  <c r="O107" i="6"/>
  <c r="L107" i="6"/>
  <c r="I107" i="6"/>
  <c r="F107" i="6"/>
  <c r="O106" i="6"/>
  <c r="L106" i="6"/>
  <c r="I106" i="6"/>
  <c r="F106" i="6"/>
  <c r="O105" i="6"/>
  <c r="L105" i="6"/>
  <c r="I105" i="6"/>
  <c r="F105" i="6"/>
  <c r="O104" i="6"/>
  <c r="L104" i="6"/>
  <c r="I104" i="6"/>
  <c r="F104" i="6"/>
  <c r="O103" i="6"/>
  <c r="L103" i="6"/>
  <c r="I103" i="6"/>
  <c r="F103" i="6"/>
  <c r="O102" i="6"/>
  <c r="L102" i="6"/>
  <c r="I102" i="6"/>
  <c r="F102" i="6"/>
  <c r="O101" i="6"/>
  <c r="L101" i="6"/>
  <c r="I101" i="6"/>
  <c r="F101" i="6"/>
  <c r="O100" i="6"/>
  <c r="L100" i="6"/>
  <c r="I100" i="6"/>
  <c r="F100" i="6"/>
  <c r="N99" i="6"/>
  <c r="M99" i="6"/>
  <c r="K99" i="6"/>
  <c r="J99" i="6"/>
  <c r="H99" i="6"/>
  <c r="G99" i="6"/>
  <c r="E99" i="6"/>
  <c r="D99" i="6"/>
  <c r="O98" i="6"/>
  <c r="L98" i="6"/>
  <c r="I98" i="6"/>
  <c r="F98" i="6"/>
  <c r="O97" i="6"/>
  <c r="L97" i="6"/>
  <c r="I97" i="6"/>
  <c r="F97" i="6"/>
  <c r="O96" i="6"/>
  <c r="L96" i="6"/>
  <c r="I96" i="6"/>
  <c r="F96" i="6"/>
  <c r="O95" i="6"/>
  <c r="L95" i="6"/>
  <c r="I95" i="6"/>
  <c r="F95" i="6"/>
  <c r="O94" i="6"/>
  <c r="L94" i="6"/>
  <c r="I94" i="6"/>
  <c r="F94" i="6"/>
  <c r="O93" i="6"/>
  <c r="L93" i="6"/>
  <c r="I93" i="6"/>
  <c r="F93" i="6"/>
  <c r="O92" i="6"/>
  <c r="L92" i="6"/>
  <c r="I92" i="6"/>
  <c r="F92" i="6"/>
  <c r="N91" i="6"/>
  <c r="M91" i="6"/>
  <c r="K91" i="6"/>
  <c r="J91" i="6"/>
  <c r="H91" i="6"/>
  <c r="G91" i="6"/>
  <c r="E91" i="6"/>
  <c r="D91" i="6"/>
  <c r="O90" i="6"/>
  <c r="L90" i="6"/>
  <c r="I90" i="6"/>
  <c r="F90" i="6"/>
  <c r="O89" i="6"/>
  <c r="L89" i="6"/>
  <c r="I89" i="6"/>
  <c r="F89" i="6"/>
  <c r="O88" i="6"/>
  <c r="L88" i="6"/>
  <c r="I88" i="6"/>
  <c r="F88" i="6"/>
  <c r="O87" i="6"/>
  <c r="L87" i="6"/>
  <c r="I87" i="6"/>
  <c r="F87" i="6"/>
  <c r="O86" i="6"/>
  <c r="L86" i="6"/>
  <c r="I86" i="6"/>
  <c r="F86" i="6"/>
  <c r="N85" i="6"/>
  <c r="M85" i="6"/>
  <c r="K85" i="6"/>
  <c r="J85" i="6"/>
  <c r="H85" i="6"/>
  <c r="G85" i="6"/>
  <c r="E85" i="6"/>
  <c r="D85" i="6"/>
  <c r="O84" i="6"/>
  <c r="L84" i="6"/>
  <c r="I84" i="6"/>
  <c r="F84" i="6"/>
  <c r="O82" i="6"/>
  <c r="L82" i="6"/>
  <c r="I82" i="6"/>
  <c r="F82" i="6"/>
  <c r="O81" i="6"/>
  <c r="L81" i="6"/>
  <c r="I81" i="6"/>
  <c r="F81" i="6"/>
  <c r="N80" i="6"/>
  <c r="M80" i="6"/>
  <c r="K80" i="6"/>
  <c r="J80" i="6"/>
  <c r="H80" i="6"/>
  <c r="G80" i="6"/>
  <c r="E80" i="6"/>
  <c r="D80" i="6"/>
  <c r="O79" i="6"/>
  <c r="L79" i="6"/>
  <c r="I79" i="6"/>
  <c r="F79" i="6"/>
  <c r="O78" i="6"/>
  <c r="L78" i="6"/>
  <c r="I78" i="6"/>
  <c r="F78" i="6"/>
  <c r="N77" i="6"/>
  <c r="M77" i="6"/>
  <c r="K77" i="6"/>
  <c r="J77" i="6"/>
  <c r="H77" i="6"/>
  <c r="G77" i="6"/>
  <c r="E77" i="6"/>
  <c r="D77" i="6"/>
  <c r="O74" i="6"/>
  <c r="L74" i="6"/>
  <c r="I74" i="6"/>
  <c r="F74" i="6"/>
  <c r="O73" i="6"/>
  <c r="L73" i="6"/>
  <c r="I73" i="6"/>
  <c r="F73" i="6"/>
  <c r="O72" i="6"/>
  <c r="L72" i="6"/>
  <c r="I72" i="6"/>
  <c r="F72" i="6"/>
  <c r="O71" i="6"/>
  <c r="L71" i="6"/>
  <c r="I71" i="6"/>
  <c r="F71" i="6"/>
  <c r="O70" i="6"/>
  <c r="L70" i="6"/>
  <c r="I70" i="6"/>
  <c r="F70" i="6"/>
  <c r="N69" i="6"/>
  <c r="N67" i="6" s="1"/>
  <c r="M69" i="6"/>
  <c r="M67" i="6" s="1"/>
  <c r="K69" i="6"/>
  <c r="K67" i="6" s="1"/>
  <c r="J69" i="6"/>
  <c r="J67" i="6" s="1"/>
  <c r="H69" i="6"/>
  <c r="H67" i="6" s="1"/>
  <c r="G69" i="6"/>
  <c r="G67" i="6" s="1"/>
  <c r="E69" i="6"/>
  <c r="E67" i="6" s="1"/>
  <c r="D69" i="6"/>
  <c r="D67" i="6" s="1"/>
  <c r="O68" i="6"/>
  <c r="L68" i="6"/>
  <c r="I68" i="6"/>
  <c r="F68" i="6"/>
  <c r="O66" i="6"/>
  <c r="L66" i="6"/>
  <c r="I66" i="6"/>
  <c r="F66" i="6"/>
  <c r="O65" i="6"/>
  <c r="L65" i="6"/>
  <c r="I65" i="6"/>
  <c r="F65" i="6"/>
  <c r="O64" i="6"/>
  <c r="L64" i="6"/>
  <c r="I64" i="6"/>
  <c r="F64" i="6"/>
  <c r="O63" i="6"/>
  <c r="L63" i="6"/>
  <c r="I63" i="6"/>
  <c r="F63" i="6"/>
  <c r="O62" i="6"/>
  <c r="L62" i="6"/>
  <c r="I62" i="6"/>
  <c r="F62" i="6"/>
  <c r="O61" i="6"/>
  <c r="L61" i="6"/>
  <c r="I61" i="6"/>
  <c r="F61" i="6"/>
  <c r="O60" i="6"/>
  <c r="L60" i="6"/>
  <c r="I60" i="6"/>
  <c r="F60" i="6"/>
  <c r="O59" i="6"/>
  <c r="L59" i="6"/>
  <c r="I59" i="6"/>
  <c r="F59" i="6"/>
  <c r="N58" i="6"/>
  <c r="M58" i="6"/>
  <c r="K58" i="6"/>
  <c r="J58" i="6"/>
  <c r="H58" i="6"/>
  <c r="G58" i="6"/>
  <c r="E58" i="6"/>
  <c r="D58" i="6"/>
  <c r="O57" i="6"/>
  <c r="L57" i="6"/>
  <c r="I57" i="6"/>
  <c r="F57" i="6"/>
  <c r="O56" i="6"/>
  <c r="L56" i="6"/>
  <c r="I56" i="6"/>
  <c r="F56" i="6"/>
  <c r="N55" i="6"/>
  <c r="M55" i="6"/>
  <c r="K55" i="6"/>
  <c r="K54" i="6" s="1"/>
  <c r="J55" i="6"/>
  <c r="H55" i="6"/>
  <c r="G55" i="6"/>
  <c r="E55" i="6"/>
  <c r="D55" i="6"/>
  <c r="O47" i="6"/>
  <c r="C47" i="6" s="1"/>
  <c r="O46" i="6"/>
  <c r="C46" i="6" s="1"/>
  <c r="N45" i="6"/>
  <c r="M45" i="6"/>
  <c r="L44" i="6"/>
  <c r="L43" i="6" s="1"/>
  <c r="I44" i="6"/>
  <c r="I43" i="6" s="1"/>
  <c r="F44" i="6"/>
  <c r="F43" i="6" s="1"/>
  <c r="K43" i="6"/>
  <c r="J43" i="6"/>
  <c r="H43" i="6"/>
  <c r="G43" i="6"/>
  <c r="E43" i="6"/>
  <c r="D43" i="6"/>
  <c r="F42" i="6"/>
  <c r="C42" i="6" s="1"/>
  <c r="E41" i="6"/>
  <c r="D41" i="6"/>
  <c r="L40" i="6"/>
  <c r="C40" i="6" s="1"/>
  <c r="L39" i="6"/>
  <c r="C39" i="6" s="1"/>
  <c r="L38" i="6"/>
  <c r="C38" i="6" s="1"/>
  <c r="L37" i="6"/>
  <c r="C37" i="6" s="1"/>
  <c r="K36" i="6"/>
  <c r="J36" i="6"/>
  <c r="L35" i="6"/>
  <c r="C35" i="6" s="1"/>
  <c r="L34" i="6"/>
  <c r="K33" i="6"/>
  <c r="J33" i="6"/>
  <c r="L32" i="6"/>
  <c r="C32" i="6" s="1"/>
  <c r="K31" i="6"/>
  <c r="J31" i="6"/>
  <c r="L30" i="6"/>
  <c r="C30" i="6" s="1"/>
  <c r="L29" i="6"/>
  <c r="C29" i="6" s="1"/>
  <c r="L28" i="6"/>
  <c r="C28" i="6" s="1"/>
  <c r="K27" i="6"/>
  <c r="J27" i="6"/>
  <c r="F25" i="6"/>
  <c r="C25" i="6" s="1"/>
  <c r="I24" i="6"/>
  <c r="F24" i="6"/>
  <c r="O23" i="6"/>
  <c r="L23" i="6"/>
  <c r="I23" i="6"/>
  <c r="F23" i="6"/>
  <c r="O22" i="6"/>
  <c r="L22" i="6"/>
  <c r="I22" i="6"/>
  <c r="F22" i="6"/>
  <c r="N21" i="6"/>
  <c r="M21" i="6"/>
  <c r="K21" i="6"/>
  <c r="J21" i="6"/>
  <c r="H21" i="6"/>
  <c r="G21" i="6"/>
  <c r="E21" i="6"/>
  <c r="D21" i="6"/>
  <c r="O13" i="7" l="1"/>
  <c r="O14" i="7" s="1"/>
  <c r="K13" i="7"/>
  <c r="K14" i="7" s="1"/>
  <c r="E54" i="6"/>
  <c r="H76" i="6"/>
  <c r="M16" i="7"/>
  <c r="H16" i="7"/>
  <c r="I13" i="7"/>
  <c r="I14" i="7" s="1"/>
  <c r="N95" i="7"/>
  <c r="K16" i="7"/>
  <c r="J187" i="6"/>
  <c r="J182" i="6" s="1"/>
  <c r="L16" i="7"/>
  <c r="I138" i="6"/>
  <c r="H8" i="7"/>
  <c r="H9" i="7" s="1"/>
  <c r="I95" i="7"/>
  <c r="F95" i="7"/>
  <c r="D54" i="6"/>
  <c r="D53" i="6" s="1"/>
  <c r="G76" i="6"/>
  <c r="M8" i="7"/>
  <c r="M9" i="7" s="1"/>
  <c r="E76" i="6"/>
  <c r="K95" i="7"/>
  <c r="L13" i="7"/>
  <c r="L14" i="7" s="1"/>
  <c r="G13" i="7"/>
  <c r="G14" i="7" s="1"/>
  <c r="R16" i="7"/>
  <c r="J8" i="7"/>
  <c r="J9" i="7" s="1"/>
  <c r="G95" i="7"/>
  <c r="J13" i="7"/>
  <c r="J14" i="7" s="1"/>
  <c r="P95" i="7"/>
  <c r="F16" i="7"/>
  <c r="J95" i="7"/>
  <c r="J16" i="7"/>
  <c r="N16" i="7"/>
  <c r="Q8" i="7"/>
  <c r="Q9" i="7" s="1"/>
  <c r="Q16" i="7"/>
  <c r="Q13" i="7"/>
  <c r="Q14" i="7" s="1"/>
  <c r="Q95" i="7"/>
  <c r="O16" i="7"/>
  <c r="O95" i="7"/>
  <c r="O8" i="7"/>
  <c r="O9" i="7" s="1"/>
  <c r="I16" i="7"/>
  <c r="P16" i="7"/>
  <c r="L8" i="7"/>
  <c r="L9" i="7" s="1"/>
  <c r="N13" i="7"/>
  <c r="N14" i="7" s="1"/>
  <c r="G16" i="7"/>
  <c r="G8" i="7"/>
  <c r="G9" i="7" s="1"/>
  <c r="L95" i="7"/>
  <c r="F13" i="7"/>
  <c r="F14" i="7" s="1"/>
  <c r="E18" i="7"/>
  <c r="D95" i="7"/>
  <c r="D13" i="7"/>
  <c r="D14" i="7" s="1"/>
  <c r="D8" i="7"/>
  <c r="D9" i="7" s="1"/>
  <c r="D16" i="7"/>
  <c r="M13" i="7"/>
  <c r="M14" i="7" s="1"/>
  <c r="M95" i="7"/>
  <c r="K8" i="7"/>
  <c r="K9" i="7" s="1"/>
  <c r="N8" i="7"/>
  <c r="N9" i="7" s="1"/>
  <c r="I8" i="7"/>
  <c r="I9" i="7" s="1"/>
  <c r="P8" i="7"/>
  <c r="P9" i="7" s="1"/>
  <c r="H95" i="7"/>
  <c r="P13" i="7"/>
  <c r="P14" i="7" s="1"/>
  <c r="F8" i="7"/>
  <c r="F9" i="7" s="1"/>
  <c r="H13" i="7"/>
  <c r="H14" i="7" s="1"/>
  <c r="F77" i="6"/>
  <c r="C116" i="6"/>
  <c r="C155" i="6"/>
  <c r="C195" i="6"/>
  <c r="D240" i="6"/>
  <c r="L257" i="6"/>
  <c r="L147" i="6"/>
  <c r="H252" i="6"/>
  <c r="C23" i="6"/>
  <c r="F131" i="6"/>
  <c r="F199" i="6"/>
  <c r="C278" i="6"/>
  <c r="I183" i="6"/>
  <c r="O108" i="6"/>
  <c r="L183" i="6"/>
  <c r="C101" i="6"/>
  <c r="C176" i="6"/>
  <c r="O188" i="6"/>
  <c r="C228" i="6"/>
  <c r="C111" i="6"/>
  <c r="O199" i="6"/>
  <c r="M275" i="6"/>
  <c r="M274" i="6" s="1"/>
  <c r="C164" i="6"/>
  <c r="O216" i="6"/>
  <c r="K240" i="6"/>
  <c r="C113" i="6"/>
  <c r="O147" i="6"/>
  <c r="C62" i="6"/>
  <c r="E161" i="6"/>
  <c r="E160" i="6" s="1"/>
  <c r="I199" i="6"/>
  <c r="K252" i="6"/>
  <c r="F257" i="6"/>
  <c r="F253" i="6" s="1"/>
  <c r="L245" i="6"/>
  <c r="C143" i="6"/>
  <c r="C150" i="6"/>
  <c r="C198" i="6"/>
  <c r="C205" i="6"/>
  <c r="O245" i="6"/>
  <c r="C123" i="6"/>
  <c r="C200" i="6"/>
  <c r="O175" i="6"/>
  <c r="O174" i="6" s="1"/>
  <c r="M240" i="6"/>
  <c r="C145" i="6"/>
  <c r="I216" i="6"/>
  <c r="I227" i="6"/>
  <c r="F41" i="6"/>
  <c r="C41" i="6" s="1"/>
  <c r="C44" i="6"/>
  <c r="E83" i="6"/>
  <c r="C102" i="6"/>
  <c r="D83" i="6"/>
  <c r="C260" i="6"/>
  <c r="C262" i="6"/>
  <c r="M76" i="6"/>
  <c r="C137" i="6"/>
  <c r="C87" i="6"/>
  <c r="C96" i="6"/>
  <c r="C98" i="6"/>
  <c r="J161" i="6"/>
  <c r="J160" i="6" s="1"/>
  <c r="N161" i="6"/>
  <c r="N160" i="6" s="1"/>
  <c r="O138" i="6"/>
  <c r="C168" i="6"/>
  <c r="C24" i="6"/>
  <c r="I77" i="6"/>
  <c r="I80" i="6"/>
  <c r="C103" i="6"/>
  <c r="C107" i="6"/>
  <c r="D161" i="6"/>
  <c r="D160" i="6" s="1"/>
  <c r="L175" i="6"/>
  <c r="L174" i="6" s="1"/>
  <c r="K187" i="6"/>
  <c r="K182" i="6" s="1"/>
  <c r="C157" i="6"/>
  <c r="C256" i="6"/>
  <c r="C133" i="6"/>
  <c r="C221" i="6"/>
  <c r="C280" i="6"/>
  <c r="C78" i="6"/>
  <c r="F58" i="6"/>
  <c r="C60" i="6"/>
  <c r="C93" i="6"/>
  <c r="C197" i="6"/>
  <c r="M252" i="6"/>
  <c r="N275" i="6"/>
  <c r="N274" i="6" s="1"/>
  <c r="J83" i="6"/>
  <c r="D120" i="6"/>
  <c r="C158" i="6"/>
  <c r="E252" i="6"/>
  <c r="N252" i="6"/>
  <c r="O69" i="6"/>
  <c r="O67" i="6" s="1"/>
  <c r="C84" i="6"/>
  <c r="G120" i="6"/>
  <c r="L121" i="6"/>
  <c r="I126" i="6"/>
  <c r="I131" i="6"/>
  <c r="F147" i="6"/>
  <c r="L153" i="6"/>
  <c r="L152" i="6" s="1"/>
  <c r="E174" i="6"/>
  <c r="K174" i="6"/>
  <c r="O233" i="6"/>
  <c r="O232" i="6" s="1"/>
  <c r="G240" i="6"/>
  <c r="L241" i="6"/>
  <c r="O269" i="6"/>
  <c r="E275" i="6"/>
  <c r="E274" i="6" s="1"/>
  <c r="E20" i="6"/>
  <c r="C74" i="6"/>
  <c r="O121" i="6"/>
  <c r="L126" i="6"/>
  <c r="O171" i="6"/>
  <c r="I175" i="6"/>
  <c r="I174" i="6" s="1"/>
  <c r="M174" i="6"/>
  <c r="C213" i="6"/>
  <c r="K212" i="6"/>
  <c r="C235" i="6"/>
  <c r="C239" i="6"/>
  <c r="O241" i="6"/>
  <c r="G252" i="6"/>
  <c r="C271" i="6"/>
  <c r="G275" i="6"/>
  <c r="G274" i="6" s="1"/>
  <c r="L21" i="6"/>
  <c r="C56" i="6"/>
  <c r="H54" i="6"/>
  <c r="H53" i="6" s="1"/>
  <c r="C61" i="6"/>
  <c r="I114" i="6"/>
  <c r="G161" i="6"/>
  <c r="G160" i="6" s="1"/>
  <c r="K161" i="6"/>
  <c r="K160" i="6" s="1"/>
  <c r="F171" i="6"/>
  <c r="N174" i="6"/>
  <c r="M187" i="6"/>
  <c r="M182" i="6" s="1"/>
  <c r="L216" i="6"/>
  <c r="C248" i="6"/>
  <c r="C254" i="6"/>
  <c r="H275" i="6"/>
  <c r="H274" i="6" s="1"/>
  <c r="O21" i="6"/>
  <c r="F55" i="6"/>
  <c r="C112" i="6"/>
  <c r="C136" i="6"/>
  <c r="H161" i="6"/>
  <c r="H160" i="6" s="1"/>
  <c r="O162" i="6"/>
  <c r="M161" i="6"/>
  <c r="M160" i="6" s="1"/>
  <c r="O183" i="6"/>
  <c r="H212" i="6"/>
  <c r="C243" i="6"/>
  <c r="J252" i="6"/>
  <c r="C124" i="6"/>
  <c r="M212" i="6"/>
  <c r="N54" i="6"/>
  <c r="N53" i="6" s="1"/>
  <c r="C86" i="6"/>
  <c r="I85" i="6"/>
  <c r="H83" i="6"/>
  <c r="F121" i="6"/>
  <c r="F153" i="6"/>
  <c r="F152" i="6" s="1"/>
  <c r="D174" i="6"/>
  <c r="C184" i="6"/>
  <c r="F233" i="6"/>
  <c r="F232" i="6" s="1"/>
  <c r="C246" i="6"/>
  <c r="C261" i="6"/>
  <c r="K26" i="6"/>
  <c r="K20" i="6" s="1"/>
  <c r="O80" i="6"/>
  <c r="C92" i="6"/>
  <c r="L91" i="6"/>
  <c r="C140" i="6"/>
  <c r="C144" i="6"/>
  <c r="I162" i="6"/>
  <c r="E187" i="6"/>
  <c r="E182" i="6" s="1"/>
  <c r="C193" i="6"/>
  <c r="L219" i="6"/>
  <c r="C236" i="6"/>
  <c r="C251" i="6"/>
  <c r="J54" i="6"/>
  <c r="J53" i="6" s="1"/>
  <c r="C204" i="6"/>
  <c r="C57" i="6"/>
  <c r="C117" i="6"/>
  <c r="C196" i="6"/>
  <c r="C206" i="6"/>
  <c r="G20" i="6"/>
  <c r="D20" i="6"/>
  <c r="D275" i="6"/>
  <c r="D274" i="6" s="1"/>
  <c r="L27" i="6"/>
  <c r="C27" i="6" s="1"/>
  <c r="L31" i="6"/>
  <c r="C31" i="6" s="1"/>
  <c r="I55" i="6"/>
  <c r="C71" i="6"/>
  <c r="C82" i="6"/>
  <c r="N83" i="6"/>
  <c r="O91" i="6"/>
  <c r="M83" i="6"/>
  <c r="C128" i="6"/>
  <c r="C142" i="6"/>
  <c r="C149" i="6"/>
  <c r="I171" i="6"/>
  <c r="C172" i="6"/>
  <c r="C179" i="6"/>
  <c r="C224" i="6"/>
  <c r="C229" i="6"/>
  <c r="L233" i="6"/>
  <c r="L232" i="6" s="1"/>
  <c r="I245" i="6"/>
  <c r="O58" i="6"/>
  <c r="C70" i="6"/>
  <c r="I69" i="6"/>
  <c r="I67" i="6" s="1"/>
  <c r="C165" i="6"/>
  <c r="G212" i="6"/>
  <c r="C34" i="6"/>
  <c r="L33" i="6"/>
  <c r="C33" i="6" s="1"/>
  <c r="M54" i="6"/>
  <c r="M53" i="6" s="1"/>
  <c r="K53" i="6"/>
  <c r="C72" i="6"/>
  <c r="G83" i="6"/>
  <c r="O153" i="6"/>
  <c r="O152" i="6" s="1"/>
  <c r="C173" i="6"/>
  <c r="O276" i="6"/>
  <c r="J26" i="6"/>
  <c r="J20" i="6" s="1"/>
  <c r="E53" i="6"/>
  <c r="K83" i="6"/>
  <c r="C104" i="6"/>
  <c r="I21" i="6"/>
  <c r="C65" i="6"/>
  <c r="C73" i="6"/>
  <c r="D76" i="6"/>
  <c r="N76" i="6"/>
  <c r="K76" i="6"/>
  <c r="C151" i="6"/>
  <c r="C154" i="6"/>
  <c r="C223" i="6"/>
  <c r="E240" i="6"/>
  <c r="C244" i="6"/>
  <c r="C277" i="6"/>
  <c r="C43" i="6"/>
  <c r="C59" i="6"/>
  <c r="L85" i="6"/>
  <c r="C97" i="6"/>
  <c r="I108" i="6"/>
  <c r="N120" i="6"/>
  <c r="C125" i="6"/>
  <c r="K120" i="6"/>
  <c r="L131" i="6"/>
  <c r="L134" i="6"/>
  <c r="I134" i="6"/>
  <c r="J120" i="6"/>
  <c r="C141" i="6"/>
  <c r="C156" i="6"/>
  <c r="C186" i="6"/>
  <c r="G187" i="6"/>
  <c r="G182" i="6" s="1"/>
  <c r="C203" i="6"/>
  <c r="C207" i="6"/>
  <c r="E212" i="6"/>
  <c r="N212" i="6"/>
  <c r="C237" i="6"/>
  <c r="J240" i="6"/>
  <c r="L253" i="6"/>
  <c r="L252" i="6" s="1"/>
  <c r="O257" i="6"/>
  <c r="O253" i="6" s="1"/>
  <c r="O252" i="6" s="1"/>
  <c r="K275" i="6"/>
  <c r="K274" i="6" s="1"/>
  <c r="F21" i="6"/>
  <c r="C63" i="6"/>
  <c r="C68" i="6"/>
  <c r="L80" i="6"/>
  <c r="O85" i="6"/>
  <c r="F114" i="6"/>
  <c r="O114" i="6"/>
  <c r="F126" i="6"/>
  <c r="C130" i="6"/>
  <c r="H120" i="6"/>
  <c r="O131" i="6"/>
  <c r="O134" i="6"/>
  <c r="O166" i="6"/>
  <c r="L166" i="6"/>
  <c r="J174" i="6"/>
  <c r="D187" i="6"/>
  <c r="D182" i="6" s="1"/>
  <c r="L199" i="6"/>
  <c r="F241" i="6"/>
  <c r="C259" i="6"/>
  <c r="I269" i="6"/>
  <c r="C284" i="6"/>
  <c r="C209" i="6"/>
  <c r="F208" i="6"/>
  <c r="C208" i="6" s="1"/>
  <c r="L108" i="6"/>
  <c r="C109" i="6"/>
  <c r="F69" i="6"/>
  <c r="F67" i="6" s="1"/>
  <c r="C185" i="6"/>
  <c r="I219" i="6"/>
  <c r="C220" i="6"/>
  <c r="C222" i="6"/>
  <c r="I99" i="6"/>
  <c r="C100" i="6"/>
  <c r="C118" i="6"/>
  <c r="C127" i="6"/>
  <c r="I147" i="6"/>
  <c r="C148" i="6"/>
  <c r="C170" i="6"/>
  <c r="I166" i="6"/>
  <c r="H187" i="6"/>
  <c r="H182" i="6" s="1"/>
  <c r="L188" i="6"/>
  <c r="C189" i="6"/>
  <c r="F219" i="6"/>
  <c r="F227" i="6"/>
  <c r="C230" i="6"/>
  <c r="C264" i="6"/>
  <c r="F263" i="6"/>
  <c r="C263" i="6" s="1"/>
  <c r="J275" i="6"/>
  <c r="J274" i="6" s="1"/>
  <c r="H20" i="6"/>
  <c r="F108" i="6"/>
  <c r="C110" i="6"/>
  <c r="E120" i="6"/>
  <c r="C177" i="6"/>
  <c r="C22" i="6"/>
  <c r="O55" i="6"/>
  <c r="L58" i="6"/>
  <c r="C64" i="6"/>
  <c r="F85" i="6"/>
  <c r="F91" i="6"/>
  <c r="C94" i="6"/>
  <c r="L99" i="6"/>
  <c r="F99" i="6"/>
  <c r="C115" i="6"/>
  <c r="C146" i="6"/>
  <c r="C159" i="6"/>
  <c r="F175" i="6"/>
  <c r="C201" i="6"/>
  <c r="F245" i="6"/>
  <c r="C283" i="6"/>
  <c r="C178" i="6"/>
  <c r="C191" i="6"/>
  <c r="F188" i="6"/>
  <c r="M20" i="6"/>
  <c r="L55" i="6"/>
  <c r="C66" i="6"/>
  <c r="C88" i="6"/>
  <c r="C90" i="6"/>
  <c r="I121" i="6"/>
  <c r="C132" i="6"/>
  <c r="C167" i="6"/>
  <c r="F166" i="6"/>
  <c r="G174" i="6"/>
  <c r="C180" i="6"/>
  <c r="C192" i="6"/>
  <c r="C214" i="6"/>
  <c r="C226" i="6"/>
  <c r="I241" i="6"/>
  <c r="C242" i="6"/>
  <c r="N20" i="6"/>
  <c r="L36" i="6"/>
  <c r="C36" i="6" s="1"/>
  <c r="O45" i="6"/>
  <c r="I58" i="6"/>
  <c r="L69" i="6"/>
  <c r="L67" i="6" s="1"/>
  <c r="J76" i="6"/>
  <c r="O77" i="6"/>
  <c r="F138" i="6"/>
  <c r="C139" i="6"/>
  <c r="F162" i="6"/>
  <c r="C163" i="6"/>
  <c r="C169" i="6"/>
  <c r="L171" i="6"/>
  <c r="F183" i="6"/>
  <c r="I188" i="6"/>
  <c r="C190" i="6"/>
  <c r="C194" i="6"/>
  <c r="L227" i="6"/>
  <c r="C238" i="6"/>
  <c r="C279" i="6"/>
  <c r="F276" i="6"/>
  <c r="C202" i="6"/>
  <c r="C225" i="6"/>
  <c r="I233" i="6"/>
  <c r="I232" i="6" s="1"/>
  <c r="C234" i="6"/>
  <c r="C247" i="6"/>
  <c r="C250" i="6"/>
  <c r="D252" i="6"/>
  <c r="C282" i="6"/>
  <c r="G54" i="6"/>
  <c r="G53" i="6" s="1"/>
  <c r="C95" i="6"/>
  <c r="C119" i="6"/>
  <c r="O126" i="6"/>
  <c r="L162" i="6"/>
  <c r="J212" i="6"/>
  <c r="C231" i="6"/>
  <c r="N240" i="6"/>
  <c r="C270" i="6"/>
  <c r="F269" i="6"/>
  <c r="L269" i="6"/>
  <c r="L276" i="6"/>
  <c r="C281" i="6"/>
  <c r="C79" i="6"/>
  <c r="C81" i="6"/>
  <c r="F80" i="6"/>
  <c r="I91" i="6"/>
  <c r="C105" i="6"/>
  <c r="M120" i="6"/>
  <c r="C135" i="6"/>
  <c r="F134" i="6"/>
  <c r="H174" i="6"/>
  <c r="C210" i="6"/>
  <c r="D212" i="6"/>
  <c r="C218" i="6"/>
  <c r="O219" i="6"/>
  <c r="H240" i="6"/>
  <c r="I257" i="6"/>
  <c r="I253" i="6" s="1"/>
  <c r="I252" i="6" s="1"/>
  <c r="C258" i="6"/>
  <c r="I267" i="6"/>
  <c r="C268" i="6"/>
  <c r="L77" i="6"/>
  <c r="C89" i="6"/>
  <c r="O99" i="6"/>
  <c r="C106" i="6"/>
  <c r="L114" i="6"/>
  <c r="C122" i="6"/>
  <c r="C129" i="6"/>
  <c r="L138" i="6"/>
  <c r="I153" i="6"/>
  <c r="I152" i="6" s="1"/>
  <c r="N187" i="6"/>
  <c r="N182" i="6" s="1"/>
  <c r="C215" i="6"/>
  <c r="C217" i="6"/>
  <c r="F216" i="6"/>
  <c r="O227" i="6"/>
  <c r="C249" i="6"/>
  <c r="C255" i="6"/>
  <c r="I276" i="6"/>
  <c r="F54" i="6" l="1"/>
  <c r="F53" i="6" s="1"/>
  <c r="O187" i="6"/>
  <c r="D211" i="6"/>
  <c r="D181" i="6" s="1"/>
  <c r="E95" i="7"/>
  <c r="E13" i="7"/>
  <c r="E14" i="7" s="1"/>
  <c r="E8" i="7"/>
  <c r="E9" i="7" s="1"/>
  <c r="E16" i="7"/>
  <c r="K211" i="6"/>
  <c r="K181" i="6" s="1"/>
  <c r="L240" i="6"/>
  <c r="O161" i="6"/>
  <c r="O160" i="6" s="1"/>
  <c r="F20" i="6"/>
  <c r="I187" i="6"/>
  <c r="I182" i="6" s="1"/>
  <c r="M211" i="6"/>
  <c r="M181" i="6" s="1"/>
  <c r="I54" i="6"/>
  <c r="I53" i="6" s="1"/>
  <c r="E75" i="6"/>
  <c r="E52" i="6" s="1"/>
  <c r="I212" i="6"/>
  <c r="G211" i="6"/>
  <c r="I76" i="6"/>
  <c r="O76" i="6"/>
  <c r="C199" i="6"/>
  <c r="C91" i="6"/>
  <c r="H75" i="6"/>
  <c r="F275" i="6"/>
  <c r="F274" i="6" s="1"/>
  <c r="K75" i="6"/>
  <c r="K52" i="6" s="1"/>
  <c r="I240" i="6"/>
  <c r="C216" i="6"/>
  <c r="F120" i="6"/>
  <c r="C126" i="6"/>
  <c r="O182" i="6"/>
  <c r="O240" i="6"/>
  <c r="L212" i="6"/>
  <c r="C245" i="6"/>
  <c r="G75" i="6"/>
  <c r="G52" i="6" s="1"/>
  <c r="L161" i="6"/>
  <c r="L160" i="6" s="1"/>
  <c r="L187" i="6"/>
  <c r="L182" i="6" s="1"/>
  <c r="I83" i="6"/>
  <c r="I161" i="6"/>
  <c r="I160" i="6" s="1"/>
  <c r="J211" i="6"/>
  <c r="J181" i="6" s="1"/>
  <c r="I275" i="6"/>
  <c r="I274" i="6" s="1"/>
  <c r="O275" i="6"/>
  <c r="O274" i="6" s="1"/>
  <c r="C114" i="6"/>
  <c r="C171" i="6"/>
  <c r="I120" i="6"/>
  <c r="C147" i="6"/>
  <c r="C131" i="6"/>
  <c r="H211" i="6"/>
  <c r="H181" i="6" s="1"/>
  <c r="D75" i="6"/>
  <c r="D52" i="6" s="1"/>
  <c r="I20" i="6"/>
  <c r="O83" i="6"/>
  <c r="O212" i="6"/>
  <c r="M75" i="6"/>
  <c r="M52" i="6" s="1"/>
  <c r="C108" i="6"/>
  <c r="C21" i="6"/>
  <c r="L54" i="6"/>
  <c r="L53" i="6" s="1"/>
  <c r="O54" i="6"/>
  <c r="O53" i="6" s="1"/>
  <c r="N75" i="6"/>
  <c r="N52" i="6" s="1"/>
  <c r="H52" i="6"/>
  <c r="C134" i="6"/>
  <c r="E211" i="6"/>
  <c r="E181" i="6" s="1"/>
  <c r="O120" i="6"/>
  <c r="C257" i="6"/>
  <c r="C166" i="6"/>
  <c r="L26" i="6"/>
  <c r="L20" i="6" s="1"/>
  <c r="C227" i="6"/>
  <c r="L120" i="6"/>
  <c r="C80" i="6"/>
  <c r="N211" i="6"/>
  <c r="J75" i="6"/>
  <c r="J52" i="6" s="1"/>
  <c r="L83" i="6"/>
  <c r="F76" i="6"/>
  <c r="C233" i="6"/>
  <c r="C69" i="6"/>
  <c r="L76" i="6"/>
  <c r="C77" i="6"/>
  <c r="F83" i="6"/>
  <c r="C85" i="6"/>
  <c r="C67" i="6"/>
  <c r="C269" i="6"/>
  <c r="C276" i="6"/>
  <c r="C45" i="6"/>
  <c r="O20" i="6"/>
  <c r="C253" i="6"/>
  <c r="F252" i="6"/>
  <c r="C252" i="6" s="1"/>
  <c r="C219" i="6"/>
  <c r="C241" i="6"/>
  <c r="C175" i="6"/>
  <c r="F174" i="6"/>
  <c r="C174" i="6" s="1"/>
  <c r="C152" i="6"/>
  <c r="C162" i="6"/>
  <c r="F161" i="6"/>
  <c r="F240" i="6"/>
  <c r="C153" i="6"/>
  <c r="I266" i="6"/>
  <c r="C267" i="6"/>
  <c r="C183" i="6"/>
  <c r="C138" i="6"/>
  <c r="F187" i="6"/>
  <c r="C188" i="6"/>
  <c r="F212" i="6"/>
  <c r="L275" i="6"/>
  <c r="L274" i="6" s="1"/>
  <c r="C232" i="6"/>
  <c r="C99" i="6"/>
  <c r="C55" i="6"/>
  <c r="C121" i="6"/>
  <c r="C58" i="6"/>
  <c r="D51" i="6" l="1"/>
  <c r="D273" i="6" s="1"/>
  <c r="C240" i="6"/>
  <c r="M51" i="6"/>
  <c r="M50" i="6" s="1"/>
  <c r="L211" i="6"/>
  <c r="L181" i="6" s="1"/>
  <c r="K272" i="6"/>
  <c r="G272" i="6"/>
  <c r="M272" i="6"/>
  <c r="I211" i="6"/>
  <c r="C53" i="6"/>
  <c r="G181" i="6"/>
  <c r="G51" i="6" s="1"/>
  <c r="E51" i="6"/>
  <c r="E273" i="6" s="1"/>
  <c r="H51" i="6"/>
  <c r="H50" i="6" s="1"/>
  <c r="I75" i="6"/>
  <c r="I52" i="6" s="1"/>
  <c r="C26" i="6"/>
  <c r="O75" i="6"/>
  <c r="O52" i="6" s="1"/>
  <c r="D50" i="6"/>
  <c r="O211" i="6"/>
  <c r="O181" i="6" s="1"/>
  <c r="H272" i="6"/>
  <c r="C20" i="6"/>
  <c r="N272" i="6"/>
  <c r="C120" i="6"/>
  <c r="E272" i="6"/>
  <c r="D272" i="6"/>
  <c r="C187" i="6"/>
  <c r="K51" i="6"/>
  <c r="K50" i="6" s="1"/>
  <c r="N181" i="6"/>
  <c r="N51" i="6" s="1"/>
  <c r="N273" i="6" s="1"/>
  <c r="L75" i="6"/>
  <c r="L52" i="6" s="1"/>
  <c r="J272" i="6"/>
  <c r="C54" i="6"/>
  <c r="C275" i="6"/>
  <c r="J51" i="6"/>
  <c r="J50" i="6" s="1"/>
  <c r="C83" i="6"/>
  <c r="C161" i="6"/>
  <c r="F160" i="6"/>
  <c r="C160" i="6" s="1"/>
  <c r="F182" i="6"/>
  <c r="C274" i="6"/>
  <c r="I265" i="6"/>
  <c r="C266" i="6"/>
  <c r="C76" i="6"/>
  <c r="F211" i="6"/>
  <c r="C212" i="6"/>
  <c r="F75" i="6"/>
  <c r="M273" i="6" l="1"/>
  <c r="E50" i="6"/>
  <c r="H273" i="6"/>
  <c r="C211" i="6"/>
  <c r="O51" i="6"/>
  <c r="O50" i="6" s="1"/>
  <c r="G273" i="6"/>
  <c r="G50" i="6"/>
  <c r="O272" i="6"/>
  <c r="K273" i="6"/>
  <c r="L51" i="6"/>
  <c r="L50" i="6" s="1"/>
  <c r="N50" i="6"/>
  <c r="J273" i="6"/>
  <c r="L272" i="6"/>
  <c r="F272" i="6"/>
  <c r="C265" i="6"/>
  <c r="I272" i="6"/>
  <c r="C75" i="6"/>
  <c r="F52" i="6"/>
  <c r="C182" i="6"/>
  <c r="F181" i="6"/>
  <c r="I181" i="6"/>
  <c r="I51" i="6" s="1"/>
  <c r="O273" i="6" l="1"/>
  <c r="L273" i="6"/>
  <c r="I273" i="6"/>
  <c r="I50" i="6"/>
  <c r="F51" i="6"/>
  <c r="C52" i="6"/>
  <c r="C181" i="6"/>
  <c r="C272" i="6"/>
  <c r="F50" i="6" l="1"/>
  <c r="C50" i="6" s="1"/>
  <c r="F273" i="6"/>
  <c r="C273" i="6" s="1"/>
  <c r="C51" i="6"/>
  <c r="J48" i="5" l="1"/>
  <c r="E48" i="5"/>
  <c r="E35" i="5" s="1"/>
  <c r="J47" i="5"/>
  <c r="I47" i="5"/>
  <c r="J46" i="5"/>
  <c r="I46" i="5"/>
  <c r="J45" i="5"/>
  <c r="I45" i="5"/>
  <c r="J44" i="5"/>
  <c r="I44" i="5"/>
  <c r="J43" i="5"/>
  <c r="I43" i="5"/>
  <c r="J42" i="5"/>
  <c r="I42" i="5"/>
  <c r="J41" i="5"/>
  <c r="I41" i="5"/>
  <c r="J40" i="5"/>
  <c r="I40" i="5"/>
  <c r="J39" i="5"/>
  <c r="I39" i="5"/>
  <c r="J38" i="5"/>
  <c r="I38" i="5"/>
  <c r="J37" i="5"/>
  <c r="I37" i="5"/>
  <c r="J36" i="5"/>
  <c r="I36" i="5"/>
  <c r="H35" i="5"/>
  <c r="G35" i="5"/>
  <c r="F35" i="5"/>
  <c r="I29" i="5"/>
  <c r="F29" i="5"/>
  <c r="J29" i="5" s="1"/>
  <c r="J28" i="5"/>
  <c r="E28" i="5"/>
  <c r="I28" i="5" s="1"/>
  <c r="J27" i="5"/>
  <c r="I27" i="5"/>
  <c r="J26" i="5"/>
  <c r="E26" i="5"/>
  <c r="I26" i="5" s="1"/>
  <c r="J25" i="5"/>
  <c r="E25" i="5"/>
  <c r="I25" i="5" s="1"/>
  <c r="J24" i="5"/>
  <c r="I24" i="5"/>
  <c r="J23" i="5"/>
  <c r="I23" i="5"/>
  <c r="J22" i="5"/>
  <c r="I22" i="5"/>
  <c r="J21" i="5"/>
  <c r="I21" i="5"/>
  <c r="I20" i="5"/>
  <c r="F20" i="5"/>
  <c r="J20" i="5" s="1"/>
  <c r="J19" i="5"/>
  <c r="E19" i="5"/>
  <c r="I19" i="5" s="1"/>
  <c r="J18" i="5"/>
  <c r="G18" i="5"/>
  <c r="G13" i="5" s="1"/>
  <c r="J17" i="5"/>
  <c r="I17" i="5"/>
  <c r="I16" i="5"/>
  <c r="F16" i="5"/>
  <c r="J16" i="5" s="1"/>
  <c r="I15" i="5"/>
  <c r="F15" i="5"/>
  <c r="J15" i="5" s="1"/>
  <c r="J14" i="5"/>
  <c r="I14" i="5"/>
  <c r="H13" i="5"/>
  <c r="E13" i="5" l="1"/>
  <c r="J35" i="5"/>
  <c r="J13" i="5"/>
  <c r="F13" i="5"/>
  <c r="I18" i="5"/>
  <c r="I13" i="5" s="1"/>
  <c r="I48" i="5"/>
  <c r="I35" i="5" s="1"/>
  <c r="O284" i="2" l="1"/>
  <c r="L284" i="2"/>
  <c r="I284" i="2"/>
  <c r="F284" i="2"/>
  <c r="O283" i="2"/>
  <c r="L283" i="2"/>
  <c r="I283" i="2"/>
  <c r="F283" i="2"/>
  <c r="O282" i="2"/>
  <c r="L282" i="2"/>
  <c r="I282" i="2"/>
  <c r="F282" i="2"/>
  <c r="O281" i="2"/>
  <c r="L281" i="2"/>
  <c r="I281" i="2"/>
  <c r="F281" i="2"/>
  <c r="O280" i="2"/>
  <c r="L280" i="2"/>
  <c r="I280" i="2"/>
  <c r="F280" i="2"/>
  <c r="O279" i="2"/>
  <c r="L279" i="2"/>
  <c r="I279" i="2"/>
  <c r="F279" i="2"/>
  <c r="O278" i="2"/>
  <c r="L278" i="2"/>
  <c r="I278" i="2"/>
  <c r="F278" i="2"/>
  <c r="O277" i="2"/>
  <c r="L277" i="2"/>
  <c r="I277" i="2"/>
  <c r="F277" i="2"/>
  <c r="N276" i="2"/>
  <c r="M276" i="2"/>
  <c r="K276" i="2"/>
  <c r="J276" i="2"/>
  <c r="H276" i="2"/>
  <c r="G276" i="2"/>
  <c r="E276" i="2"/>
  <c r="D276" i="2"/>
  <c r="O271" i="2"/>
  <c r="L271" i="2"/>
  <c r="I271" i="2"/>
  <c r="F271" i="2"/>
  <c r="O270" i="2"/>
  <c r="L270" i="2"/>
  <c r="I270" i="2"/>
  <c r="F270" i="2"/>
  <c r="N269" i="2"/>
  <c r="M269" i="2"/>
  <c r="K269" i="2"/>
  <c r="J269" i="2"/>
  <c r="H269" i="2"/>
  <c r="G269" i="2"/>
  <c r="E269" i="2"/>
  <c r="D269" i="2"/>
  <c r="O268" i="2"/>
  <c r="O267" i="2" s="1"/>
  <c r="O266" i="2" s="1"/>
  <c r="O265" i="2" s="1"/>
  <c r="L268" i="2"/>
  <c r="L267" i="2" s="1"/>
  <c r="L266" i="2" s="1"/>
  <c r="L265" i="2" s="1"/>
  <c r="I268" i="2"/>
  <c r="I267" i="2" s="1"/>
  <c r="I266" i="2" s="1"/>
  <c r="I265" i="2" s="1"/>
  <c r="F268" i="2"/>
  <c r="F267" i="2" s="1"/>
  <c r="F266" i="2" s="1"/>
  <c r="N267" i="2"/>
  <c r="N266" i="2" s="1"/>
  <c r="N265" i="2" s="1"/>
  <c r="M267" i="2"/>
  <c r="M266" i="2" s="1"/>
  <c r="M265" i="2" s="1"/>
  <c r="K267" i="2"/>
  <c r="K266" i="2" s="1"/>
  <c r="K265" i="2" s="1"/>
  <c r="J267" i="2"/>
  <c r="J266" i="2" s="1"/>
  <c r="J265" i="2" s="1"/>
  <c r="H267" i="2"/>
  <c r="H266" i="2" s="1"/>
  <c r="H265" i="2" s="1"/>
  <c r="G267" i="2"/>
  <c r="G266" i="2" s="1"/>
  <c r="G265" i="2" s="1"/>
  <c r="E267" i="2"/>
  <c r="E266" i="2" s="1"/>
  <c r="E265" i="2" s="1"/>
  <c r="D267" i="2"/>
  <c r="D266" i="2" s="1"/>
  <c r="D265" i="2" s="1"/>
  <c r="O264" i="2"/>
  <c r="L264" i="2"/>
  <c r="L263" i="2" s="1"/>
  <c r="I264" i="2"/>
  <c r="I263" i="2" s="1"/>
  <c r="F264" i="2"/>
  <c r="F263" i="2" s="1"/>
  <c r="N263" i="2"/>
  <c r="M263" i="2"/>
  <c r="K263" i="2"/>
  <c r="J263" i="2"/>
  <c r="H263" i="2"/>
  <c r="G263" i="2"/>
  <c r="E263" i="2"/>
  <c r="D263" i="2"/>
  <c r="O262" i="2"/>
  <c r="L262" i="2"/>
  <c r="I262" i="2"/>
  <c r="F262" i="2"/>
  <c r="O261" i="2"/>
  <c r="L261" i="2"/>
  <c r="I261" i="2"/>
  <c r="F261" i="2"/>
  <c r="O260" i="2"/>
  <c r="L260" i="2"/>
  <c r="I260" i="2"/>
  <c r="F260" i="2"/>
  <c r="O259" i="2"/>
  <c r="L259" i="2"/>
  <c r="I259" i="2"/>
  <c r="F259" i="2"/>
  <c r="O258" i="2"/>
  <c r="L258" i="2"/>
  <c r="I258" i="2"/>
  <c r="F258" i="2"/>
  <c r="N257" i="2"/>
  <c r="M257" i="2"/>
  <c r="M253" i="2" s="1"/>
  <c r="K257" i="2"/>
  <c r="K253" i="2" s="1"/>
  <c r="J257" i="2"/>
  <c r="J253" i="2" s="1"/>
  <c r="H257" i="2"/>
  <c r="H253" i="2" s="1"/>
  <c r="G257" i="2"/>
  <c r="G253" i="2" s="1"/>
  <c r="E257" i="2"/>
  <c r="E253" i="2" s="1"/>
  <c r="D257" i="2"/>
  <c r="D253" i="2" s="1"/>
  <c r="D252" i="2" s="1"/>
  <c r="O256" i="2"/>
  <c r="L256" i="2"/>
  <c r="I256" i="2"/>
  <c r="F256" i="2"/>
  <c r="O255" i="2"/>
  <c r="L255" i="2"/>
  <c r="I255" i="2"/>
  <c r="F255" i="2"/>
  <c r="O254" i="2"/>
  <c r="L254" i="2"/>
  <c r="I254" i="2"/>
  <c r="F254" i="2"/>
  <c r="N253" i="2"/>
  <c r="O251" i="2"/>
  <c r="O250" i="2" s="1"/>
  <c r="L251" i="2"/>
  <c r="L250" i="2" s="1"/>
  <c r="I251" i="2"/>
  <c r="I250" i="2" s="1"/>
  <c r="F251" i="2"/>
  <c r="F250" i="2" s="1"/>
  <c r="N250" i="2"/>
  <c r="M250" i="2"/>
  <c r="K250" i="2"/>
  <c r="J250" i="2"/>
  <c r="H250" i="2"/>
  <c r="G250" i="2"/>
  <c r="E250" i="2"/>
  <c r="D250" i="2"/>
  <c r="O249" i="2"/>
  <c r="L249" i="2"/>
  <c r="I249" i="2"/>
  <c r="F249" i="2"/>
  <c r="O248" i="2"/>
  <c r="L248" i="2"/>
  <c r="I248" i="2"/>
  <c r="F248" i="2"/>
  <c r="O247" i="2"/>
  <c r="L247" i="2"/>
  <c r="I247" i="2"/>
  <c r="F247" i="2"/>
  <c r="O246" i="2"/>
  <c r="L246" i="2"/>
  <c r="I246" i="2"/>
  <c r="F246" i="2"/>
  <c r="N245" i="2"/>
  <c r="M245" i="2"/>
  <c r="K245" i="2"/>
  <c r="J245" i="2"/>
  <c r="H245" i="2"/>
  <c r="G245" i="2"/>
  <c r="E245" i="2"/>
  <c r="D245" i="2"/>
  <c r="O244" i="2"/>
  <c r="L244" i="2"/>
  <c r="I244" i="2"/>
  <c r="F244" i="2"/>
  <c r="O243" i="2"/>
  <c r="L243" i="2"/>
  <c r="I243" i="2"/>
  <c r="F243" i="2"/>
  <c r="O242" i="2"/>
  <c r="L242" i="2"/>
  <c r="I242" i="2"/>
  <c r="F242" i="2"/>
  <c r="N241" i="2"/>
  <c r="M241" i="2"/>
  <c r="K241" i="2"/>
  <c r="J241" i="2"/>
  <c r="H241" i="2"/>
  <c r="G241" i="2"/>
  <c r="E241" i="2"/>
  <c r="D241" i="2"/>
  <c r="M240" i="2"/>
  <c r="O239" i="2"/>
  <c r="L239" i="2"/>
  <c r="I239" i="2"/>
  <c r="F239" i="2"/>
  <c r="O238" i="2"/>
  <c r="L238" i="2"/>
  <c r="I238" i="2"/>
  <c r="F238" i="2"/>
  <c r="O237" i="2"/>
  <c r="L237" i="2"/>
  <c r="I237" i="2"/>
  <c r="F237" i="2"/>
  <c r="O236" i="2"/>
  <c r="L236" i="2"/>
  <c r="I236" i="2"/>
  <c r="F236" i="2"/>
  <c r="O235" i="2"/>
  <c r="L235" i="2"/>
  <c r="I235" i="2"/>
  <c r="F235" i="2"/>
  <c r="O234" i="2"/>
  <c r="L234" i="2"/>
  <c r="I234" i="2"/>
  <c r="F234" i="2"/>
  <c r="N233" i="2"/>
  <c r="N232" i="2" s="1"/>
  <c r="M233" i="2"/>
  <c r="M232" i="2" s="1"/>
  <c r="K233" i="2"/>
  <c r="K232" i="2" s="1"/>
  <c r="J233" i="2"/>
  <c r="J232" i="2" s="1"/>
  <c r="H233" i="2"/>
  <c r="H232" i="2" s="1"/>
  <c r="G233" i="2"/>
  <c r="G232" i="2" s="1"/>
  <c r="E233" i="2"/>
  <c r="E232" i="2" s="1"/>
  <c r="D233" i="2"/>
  <c r="D232" i="2"/>
  <c r="O231" i="2"/>
  <c r="L231" i="2"/>
  <c r="I231" i="2"/>
  <c r="F231" i="2"/>
  <c r="O230" i="2"/>
  <c r="L230" i="2"/>
  <c r="I230" i="2"/>
  <c r="F230" i="2"/>
  <c r="O229" i="2"/>
  <c r="L229" i="2"/>
  <c r="I229" i="2"/>
  <c r="F229" i="2"/>
  <c r="O228" i="2"/>
  <c r="L228" i="2"/>
  <c r="I228" i="2"/>
  <c r="F228" i="2"/>
  <c r="N227" i="2"/>
  <c r="M227" i="2"/>
  <c r="K227" i="2"/>
  <c r="J227" i="2"/>
  <c r="H227" i="2"/>
  <c r="G227" i="2"/>
  <c r="E227" i="2"/>
  <c r="D227" i="2"/>
  <c r="O226" i="2"/>
  <c r="L226" i="2"/>
  <c r="I226" i="2"/>
  <c r="F226" i="2"/>
  <c r="O225" i="2"/>
  <c r="L225" i="2"/>
  <c r="I225" i="2"/>
  <c r="F225" i="2"/>
  <c r="O224" i="2"/>
  <c r="L224" i="2"/>
  <c r="I224" i="2"/>
  <c r="F224" i="2"/>
  <c r="O223" i="2"/>
  <c r="L223" i="2"/>
  <c r="I223" i="2"/>
  <c r="F223" i="2"/>
  <c r="O222" i="2"/>
  <c r="L222" i="2"/>
  <c r="I222" i="2"/>
  <c r="F222" i="2"/>
  <c r="O221" i="2"/>
  <c r="L221" i="2"/>
  <c r="I221" i="2"/>
  <c r="F221" i="2"/>
  <c r="O220" i="2"/>
  <c r="L220" i="2"/>
  <c r="I220" i="2"/>
  <c r="F220" i="2"/>
  <c r="N219" i="2"/>
  <c r="M219" i="2"/>
  <c r="K219" i="2"/>
  <c r="J219" i="2"/>
  <c r="H219" i="2"/>
  <c r="G219" i="2"/>
  <c r="E219" i="2"/>
  <c r="D219" i="2"/>
  <c r="O218" i="2"/>
  <c r="L218" i="2"/>
  <c r="I218" i="2"/>
  <c r="F218" i="2"/>
  <c r="O217" i="2"/>
  <c r="L217" i="2"/>
  <c r="I217" i="2"/>
  <c r="F217" i="2"/>
  <c r="N216" i="2"/>
  <c r="M216" i="2"/>
  <c r="K216" i="2"/>
  <c r="J216" i="2"/>
  <c r="H216" i="2"/>
  <c r="G216" i="2"/>
  <c r="E216" i="2"/>
  <c r="D216" i="2"/>
  <c r="O215" i="2"/>
  <c r="O214" i="2" s="1"/>
  <c r="L215" i="2"/>
  <c r="L214" i="2" s="1"/>
  <c r="I215" i="2"/>
  <c r="I214" i="2" s="1"/>
  <c r="F215" i="2"/>
  <c r="F214" i="2" s="1"/>
  <c r="N214" i="2"/>
  <c r="M214" i="2"/>
  <c r="K214" i="2"/>
  <c r="J214" i="2"/>
  <c r="H214" i="2"/>
  <c r="G214" i="2"/>
  <c r="E214" i="2"/>
  <c r="D214" i="2"/>
  <c r="O213" i="2"/>
  <c r="L213" i="2"/>
  <c r="I213" i="2"/>
  <c r="F213" i="2"/>
  <c r="O210" i="2"/>
  <c r="L210" i="2"/>
  <c r="I210" i="2"/>
  <c r="F210" i="2"/>
  <c r="O209" i="2"/>
  <c r="O208" i="2" s="1"/>
  <c r="L209" i="2"/>
  <c r="I209" i="2"/>
  <c r="F209" i="2"/>
  <c r="F208" i="2" s="1"/>
  <c r="N208" i="2"/>
  <c r="M208" i="2"/>
  <c r="K208" i="2"/>
  <c r="J208" i="2"/>
  <c r="I208" i="2"/>
  <c r="H208" i="2"/>
  <c r="G208" i="2"/>
  <c r="E208" i="2"/>
  <c r="D208" i="2"/>
  <c r="O207" i="2"/>
  <c r="L207" i="2"/>
  <c r="I207" i="2"/>
  <c r="F207" i="2"/>
  <c r="O206" i="2"/>
  <c r="L206" i="2"/>
  <c r="I206" i="2"/>
  <c r="F206" i="2"/>
  <c r="O205" i="2"/>
  <c r="L205" i="2"/>
  <c r="I205" i="2"/>
  <c r="F205" i="2"/>
  <c r="O204" i="2"/>
  <c r="L204" i="2"/>
  <c r="I204" i="2"/>
  <c r="F204" i="2"/>
  <c r="O203" i="2"/>
  <c r="L203" i="2"/>
  <c r="I203" i="2"/>
  <c r="F203" i="2"/>
  <c r="O202" i="2"/>
  <c r="L202" i="2"/>
  <c r="I202" i="2"/>
  <c r="F202" i="2"/>
  <c r="O201" i="2"/>
  <c r="L201" i="2"/>
  <c r="I201" i="2"/>
  <c r="F201" i="2"/>
  <c r="O200" i="2"/>
  <c r="L200" i="2"/>
  <c r="I200" i="2"/>
  <c r="F200" i="2"/>
  <c r="N199" i="2"/>
  <c r="M199" i="2"/>
  <c r="K199" i="2"/>
  <c r="J199" i="2"/>
  <c r="H199" i="2"/>
  <c r="G199" i="2"/>
  <c r="E199" i="2"/>
  <c r="D199" i="2"/>
  <c r="O198" i="2"/>
  <c r="L198" i="2"/>
  <c r="I198" i="2"/>
  <c r="F198" i="2"/>
  <c r="O197" i="2"/>
  <c r="L197" i="2"/>
  <c r="I197" i="2"/>
  <c r="F197" i="2"/>
  <c r="O196" i="2"/>
  <c r="L196" i="2"/>
  <c r="I196" i="2"/>
  <c r="F196" i="2"/>
  <c r="O195" i="2"/>
  <c r="L195" i="2"/>
  <c r="I195" i="2"/>
  <c r="F195" i="2"/>
  <c r="O194" i="2"/>
  <c r="L194" i="2"/>
  <c r="I194" i="2"/>
  <c r="F194" i="2"/>
  <c r="O193" i="2"/>
  <c r="L193" i="2"/>
  <c r="I193" i="2"/>
  <c r="F193" i="2"/>
  <c r="O192" i="2"/>
  <c r="L192" i="2"/>
  <c r="I192" i="2"/>
  <c r="F192" i="2"/>
  <c r="O191" i="2"/>
  <c r="L191" i="2"/>
  <c r="I191" i="2"/>
  <c r="F191" i="2"/>
  <c r="O190" i="2"/>
  <c r="L190" i="2"/>
  <c r="I190" i="2"/>
  <c r="F190" i="2"/>
  <c r="O189" i="2"/>
  <c r="L189" i="2"/>
  <c r="I189" i="2"/>
  <c r="F189" i="2"/>
  <c r="N188" i="2"/>
  <c r="M188" i="2"/>
  <c r="K188" i="2"/>
  <c r="J188" i="2"/>
  <c r="H188" i="2"/>
  <c r="G188" i="2"/>
  <c r="E188" i="2"/>
  <c r="D188" i="2"/>
  <c r="O186" i="2"/>
  <c r="L186" i="2"/>
  <c r="I186" i="2"/>
  <c r="F186" i="2"/>
  <c r="O185" i="2"/>
  <c r="L185" i="2"/>
  <c r="I185" i="2"/>
  <c r="F185" i="2"/>
  <c r="O184" i="2"/>
  <c r="L184" i="2"/>
  <c r="I184" i="2"/>
  <c r="F184" i="2"/>
  <c r="N183" i="2"/>
  <c r="M183" i="2"/>
  <c r="K183" i="2"/>
  <c r="J183" i="2"/>
  <c r="H183" i="2"/>
  <c r="G183" i="2"/>
  <c r="E183" i="2"/>
  <c r="D183" i="2"/>
  <c r="O180" i="2"/>
  <c r="O179" i="2" s="1"/>
  <c r="O178" i="2" s="1"/>
  <c r="L180" i="2"/>
  <c r="L179" i="2" s="1"/>
  <c r="L178" i="2" s="1"/>
  <c r="I180" i="2"/>
  <c r="I179" i="2" s="1"/>
  <c r="I178" i="2" s="1"/>
  <c r="F180" i="2"/>
  <c r="F179" i="2" s="1"/>
  <c r="N179" i="2"/>
  <c r="N178" i="2" s="1"/>
  <c r="M179" i="2"/>
  <c r="M178" i="2" s="1"/>
  <c r="K179" i="2"/>
  <c r="K178" i="2" s="1"/>
  <c r="J179" i="2"/>
  <c r="J178" i="2" s="1"/>
  <c r="H179" i="2"/>
  <c r="H178" i="2" s="1"/>
  <c r="G179" i="2"/>
  <c r="G178" i="2" s="1"/>
  <c r="E179" i="2"/>
  <c r="E178" i="2" s="1"/>
  <c r="D179" i="2"/>
  <c r="D178" i="2" s="1"/>
  <c r="O177" i="2"/>
  <c r="L177" i="2"/>
  <c r="I177" i="2"/>
  <c r="F177" i="2"/>
  <c r="O176" i="2"/>
  <c r="L176" i="2"/>
  <c r="L175" i="2" s="1"/>
  <c r="I176" i="2"/>
  <c r="F176" i="2"/>
  <c r="N175" i="2"/>
  <c r="M175" i="2"/>
  <c r="K175" i="2"/>
  <c r="J175" i="2"/>
  <c r="H175" i="2"/>
  <c r="G175" i="2"/>
  <c r="E175" i="2"/>
  <c r="D175" i="2"/>
  <c r="D174" i="2" s="1"/>
  <c r="O173" i="2"/>
  <c r="L173" i="2"/>
  <c r="I173" i="2"/>
  <c r="F173" i="2"/>
  <c r="O172" i="2"/>
  <c r="L172" i="2"/>
  <c r="I172" i="2"/>
  <c r="F172" i="2"/>
  <c r="N171" i="2"/>
  <c r="M171" i="2"/>
  <c r="K171" i="2"/>
  <c r="J171" i="2"/>
  <c r="H171" i="2"/>
  <c r="G171" i="2"/>
  <c r="E171" i="2"/>
  <c r="D171" i="2"/>
  <c r="O170" i="2"/>
  <c r="L170" i="2"/>
  <c r="I170" i="2"/>
  <c r="F170" i="2"/>
  <c r="O169" i="2"/>
  <c r="L169" i="2"/>
  <c r="I169" i="2"/>
  <c r="F169" i="2"/>
  <c r="O168" i="2"/>
  <c r="L168" i="2"/>
  <c r="I168" i="2"/>
  <c r="F168" i="2"/>
  <c r="O167" i="2"/>
  <c r="L167" i="2"/>
  <c r="I167" i="2"/>
  <c r="F167" i="2"/>
  <c r="N166" i="2"/>
  <c r="M166" i="2"/>
  <c r="K166" i="2"/>
  <c r="J166" i="2"/>
  <c r="H166" i="2"/>
  <c r="G166" i="2"/>
  <c r="E166" i="2"/>
  <c r="D166" i="2"/>
  <c r="O165" i="2"/>
  <c r="L165" i="2"/>
  <c r="I165" i="2"/>
  <c r="F165" i="2"/>
  <c r="O164" i="2"/>
  <c r="L164" i="2"/>
  <c r="I164" i="2"/>
  <c r="F164" i="2"/>
  <c r="O163" i="2"/>
  <c r="L163" i="2"/>
  <c r="I163" i="2"/>
  <c r="F163" i="2"/>
  <c r="N162" i="2"/>
  <c r="N161" i="2" s="1"/>
  <c r="M162" i="2"/>
  <c r="K162" i="2"/>
  <c r="K161" i="2" s="1"/>
  <c r="J162" i="2"/>
  <c r="H162" i="2"/>
  <c r="G162" i="2"/>
  <c r="E162" i="2"/>
  <c r="D162" i="2"/>
  <c r="D161" i="2" s="1"/>
  <c r="O159" i="2"/>
  <c r="L159" i="2"/>
  <c r="I159" i="2"/>
  <c r="F159" i="2"/>
  <c r="O158" i="2"/>
  <c r="L158" i="2"/>
  <c r="I158" i="2"/>
  <c r="F158" i="2"/>
  <c r="O157" i="2"/>
  <c r="L157" i="2"/>
  <c r="I157" i="2"/>
  <c r="F157" i="2"/>
  <c r="O156" i="2"/>
  <c r="L156" i="2"/>
  <c r="I156" i="2"/>
  <c r="F156" i="2"/>
  <c r="O155" i="2"/>
  <c r="L155" i="2"/>
  <c r="I155" i="2"/>
  <c r="F155" i="2"/>
  <c r="O154" i="2"/>
  <c r="J154" i="2"/>
  <c r="I154" i="2"/>
  <c r="F154" i="2"/>
  <c r="N153" i="2"/>
  <c r="M153" i="2"/>
  <c r="M152" i="2" s="1"/>
  <c r="K153" i="2"/>
  <c r="K152" i="2" s="1"/>
  <c r="H153" i="2"/>
  <c r="H152" i="2" s="1"/>
  <c r="G153" i="2"/>
  <c r="G152" i="2" s="1"/>
  <c r="E153" i="2"/>
  <c r="E152" i="2" s="1"/>
  <c r="D153" i="2"/>
  <c r="D152" i="2" s="1"/>
  <c r="N152" i="2"/>
  <c r="O151" i="2"/>
  <c r="L151" i="2"/>
  <c r="I151" i="2"/>
  <c r="F151" i="2"/>
  <c r="O150" i="2"/>
  <c r="L150" i="2"/>
  <c r="I150" i="2"/>
  <c r="F150" i="2"/>
  <c r="O149" i="2"/>
  <c r="L149" i="2"/>
  <c r="I149" i="2"/>
  <c r="F149" i="2"/>
  <c r="O148" i="2"/>
  <c r="L148" i="2"/>
  <c r="I148" i="2"/>
  <c r="I147" i="2" s="1"/>
  <c r="F148" i="2"/>
  <c r="N147" i="2"/>
  <c r="M147" i="2"/>
  <c r="K147" i="2"/>
  <c r="J147" i="2"/>
  <c r="H147" i="2"/>
  <c r="G147" i="2"/>
  <c r="E147" i="2"/>
  <c r="D147" i="2"/>
  <c r="O146" i="2"/>
  <c r="L146" i="2"/>
  <c r="I146" i="2"/>
  <c r="F146" i="2"/>
  <c r="O145" i="2"/>
  <c r="L145" i="2"/>
  <c r="I145" i="2"/>
  <c r="F145" i="2"/>
  <c r="O144" i="2"/>
  <c r="L144" i="2"/>
  <c r="I144" i="2"/>
  <c r="F144" i="2"/>
  <c r="O143" i="2"/>
  <c r="L143" i="2"/>
  <c r="I143" i="2"/>
  <c r="F143" i="2"/>
  <c r="O142" i="2"/>
  <c r="L142" i="2"/>
  <c r="I142" i="2"/>
  <c r="F142" i="2"/>
  <c r="O141" i="2"/>
  <c r="L141" i="2"/>
  <c r="I141" i="2"/>
  <c r="F141" i="2"/>
  <c r="O140" i="2"/>
  <c r="L140" i="2"/>
  <c r="I140" i="2"/>
  <c r="F140" i="2"/>
  <c r="O139" i="2"/>
  <c r="L139" i="2"/>
  <c r="I139" i="2"/>
  <c r="F139" i="2"/>
  <c r="N138" i="2"/>
  <c r="M138" i="2"/>
  <c r="K138" i="2"/>
  <c r="J138" i="2"/>
  <c r="H138" i="2"/>
  <c r="G138" i="2"/>
  <c r="E138" i="2"/>
  <c r="D138" i="2"/>
  <c r="O137" i="2"/>
  <c r="L137" i="2"/>
  <c r="I137" i="2"/>
  <c r="F137" i="2"/>
  <c r="O136" i="2"/>
  <c r="L136" i="2"/>
  <c r="I136" i="2"/>
  <c r="F136" i="2"/>
  <c r="O135" i="2"/>
  <c r="L135" i="2"/>
  <c r="I135" i="2"/>
  <c r="F135" i="2"/>
  <c r="N134" i="2"/>
  <c r="M134" i="2"/>
  <c r="K134" i="2"/>
  <c r="J134" i="2"/>
  <c r="H134" i="2"/>
  <c r="G134" i="2"/>
  <c r="E134" i="2"/>
  <c r="D134" i="2"/>
  <c r="O133" i="2"/>
  <c r="L133" i="2"/>
  <c r="I133" i="2"/>
  <c r="F133" i="2"/>
  <c r="O132" i="2"/>
  <c r="L132" i="2"/>
  <c r="I132" i="2"/>
  <c r="F132" i="2"/>
  <c r="N131" i="2"/>
  <c r="M131" i="2"/>
  <c r="K131" i="2"/>
  <c r="J131" i="2"/>
  <c r="H131" i="2"/>
  <c r="G131" i="2"/>
  <c r="E131" i="2"/>
  <c r="D131" i="2"/>
  <c r="O130" i="2"/>
  <c r="L130" i="2"/>
  <c r="I130" i="2"/>
  <c r="F130" i="2"/>
  <c r="O129" i="2"/>
  <c r="L129" i="2"/>
  <c r="I129" i="2"/>
  <c r="F129" i="2"/>
  <c r="O128" i="2"/>
  <c r="L128" i="2"/>
  <c r="I128" i="2"/>
  <c r="F128" i="2"/>
  <c r="O127" i="2"/>
  <c r="L127" i="2"/>
  <c r="I127" i="2"/>
  <c r="F127" i="2"/>
  <c r="N126" i="2"/>
  <c r="M126" i="2"/>
  <c r="K126" i="2"/>
  <c r="J126" i="2"/>
  <c r="H126" i="2"/>
  <c r="G126" i="2"/>
  <c r="E126" i="2"/>
  <c r="D126" i="2"/>
  <c r="O125" i="2"/>
  <c r="L125" i="2"/>
  <c r="I125" i="2"/>
  <c r="F125" i="2"/>
  <c r="O124" i="2"/>
  <c r="L124" i="2"/>
  <c r="I124" i="2"/>
  <c r="F124" i="2"/>
  <c r="O123" i="2"/>
  <c r="L123" i="2"/>
  <c r="I123" i="2"/>
  <c r="F123" i="2"/>
  <c r="O122" i="2"/>
  <c r="L122" i="2"/>
  <c r="I122" i="2"/>
  <c r="F122" i="2"/>
  <c r="N121" i="2"/>
  <c r="M121" i="2"/>
  <c r="K121" i="2"/>
  <c r="J121" i="2"/>
  <c r="H121" i="2"/>
  <c r="G121" i="2"/>
  <c r="E121" i="2"/>
  <c r="D121" i="2"/>
  <c r="O119" i="2"/>
  <c r="L119" i="2"/>
  <c r="I119" i="2"/>
  <c r="F119" i="2"/>
  <c r="O118" i="2"/>
  <c r="L118" i="2"/>
  <c r="I118" i="2"/>
  <c r="F118" i="2"/>
  <c r="O117" i="2"/>
  <c r="L117" i="2"/>
  <c r="I117" i="2"/>
  <c r="F117" i="2"/>
  <c r="O116" i="2"/>
  <c r="L116" i="2"/>
  <c r="I116" i="2"/>
  <c r="F116" i="2"/>
  <c r="O115" i="2"/>
  <c r="L115" i="2"/>
  <c r="I115" i="2"/>
  <c r="F115" i="2"/>
  <c r="N114" i="2"/>
  <c r="M114" i="2"/>
  <c r="K114" i="2"/>
  <c r="J114" i="2"/>
  <c r="H114" i="2"/>
  <c r="G114" i="2"/>
  <c r="E114" i="2"/>
  <c r="D114" i="2"/>
  <c r="O113" i="2"/>
  <c r="L113" i="2"/>
  <c r="I113" i="2"/>
  <c r="F113" i="2"/>
  <c r="O112" i="2"/>
  <c r="L112" i="2"/>
  <c r="I112" i="2"/>
  <c r="F112" i="2"/>
  <c r="O111" i="2"/>
  <c r="L111" i="2"/>
  <c r="I111" i="2"/>
  <c r="F111" i="2"/>
  <c r="O110" i="2"/>
  <c r="L110" i="2"/>
  <c r="I110" i="2"/>
  <c r="F110" i="2"/>
  <c r="O109" i="2"/>
  <c r="L109" i="2"/>
  <c r="I109" i="2"/>
  <c r="F109" i="2"/>
  <c r="N108" i="2"/>
  <c r="M108" i="2"/>
  <c r="K108" i="2"/>
  <c r="J108" i="2"/>
  <c r="H108" i="2"/>
  <c r="G108" i="2"/>
  <c r="E108" i="2"/>
  <c r="D108" i="2"/>
  <c r="O107" i="2"/>
  <c r="L107" i="2"/>
  <c r="I107" i="2"/>
  <c r="F107" i="2"/>
  <c r="O106" i="2"/>
  <c r="L106" i="2"/>
  <c r="I106" i="2"/>
  <c r="F106" i="2"/>
  <c r="O105" i="2"/>
  <c r="L105" i="2"/>
  <c r="I105" i="2"/>
  <c r="F105" i="2"/>
  <c r="O104" i="2"/>
  <c r="L104" i="2"/>
  <c r="I104" i="2"/>
  <c r="F104" i="2"/>
  <c r="O103" i="2"/>
  <c r="L103" i="2"/>
  <c r="I103" i="2"/>
  <c r="F103" i="2"/>
  <c r="O102" i="2"/>
  <c r="L102" i="2"/>
  <c r="I102" i="2"/>
  <c r="F102" i="2"/>
  <c r="O101" i="2"/>
  <c r="L101" i="2"/>
  <c r="I101" i="2"/>
  <c r="F101" i="2"/>
  <c r="O100" i="2"/>
  <c r="L100" i="2"/>
  <c r="I100" i="2"/>
  <c r="F100" i="2"/>
  <c r="N99" i="2"/>
  <c r="M99" i="2"/>
  <c r="K99" i="2"/>
  <c r="J99" i="2"/>
  <c r="H99" i="2"/>
  <c r="G99" i="2"/>
  <c r="E99" i="2"/>
  <c r="D99" i="2"/>
  <c r="O98" i="2"/>
  <c r="L98" i="2"/>
  <c r="I98" i="2"/>
  <c r="F98" i="2"/>
  <c r="O97" i="2"/>
  <c r="L97" i="2"/>
  <c r="I97" i="2"/>
  <c r="F97" i="2"/>
  <c r="O96" i="2"/>
  <c r="L96" i="2"/>
  <c r="I96" i="2"/>
  <c r="F96" i="2"/>
  <c r="O95" i="2"/>
  <c r="L95" i="2"/>
  <c r="I95" i="2"/>
  <c r="F95" i="2"/>
  <c r="O94" i="2"/>
  <c r="L94" i="2"/>
  <c r="I94" i="2"/>
  <c r="F94" i="2"/>
  <c r="O93" i="2"/>
  <c r="L93" i="2"/>
  <c r="I93" i="2"/>
  <c r="F93" i="2"/>
  <c r="O92" i="2"/>
  <c r="L92" i="2"/>
  <c r="I92" i="2"/>
  <c r="F92" i="2"/>
  <c r="N91" i="2"/>
  <c r="M91" i="2"/>
  <c r="K91" i="2"/>
  <c r="J91" i="2"/>
  <c r="H91" i="2"/>
  <c r="G91" i="2"/>
  <c r="E91" i="2"/>
  <c r="D91" i="2"/>
  <c r="O90" i="2"/>
  <c r="L90" i="2"/>
  <c r="I90" i="2"/>
  <c r="F90" i="2"/>
  <c r="O89" i="2"/>
  <c r="L89" i="2"/>
  <c r="I89" i="2"/>
  <c r="F89" i="2"/>
  <c r="O88" i="2"/>
  <c r="L88" i="2"/>
  <c r="I88" i="2"/>
  <c r="F88" i="2"/>
  <c r="O87" i="2"/>
  <c r="L87" i="2"/>
  <c r="I87" i="2"/>
  <c r="F87" i="2"/>
  <c r="O86" i="2"/>
  <c r="L86" i="2"/>
  <c r="I86" i="2"/>
  <c r="F86" i="2"/>
  <c r="N85" i="2"/>
  <c r="M85" i="2"/>
  <c r="K85" i="2"/>
  <c r="J85" i="2"/>
  <c r="H85" i="2"/>
  <c r="G85" i="2"/>
  <c r="E85" i="2"/>
  <c r="D85" i="2"/>
  <c r="O84" i="2"/>
  <c r="L84" i="2"/>
  <c r="I84" i="2"/>
  <c r="F84" i="2"/>
  <c r="O82" i="2"/>
  <c r="L82" i="2"/>
  <c r="I82" i="2"/>
  <c r="F82" i="2"/>
  <c r="O81" i="2"/>
  <c r="L81" i="2"/>
  <c r="I81" i="2"/>
  <c r="F81" i="2"/>
  <c r="N80" i="2"/>
  <c r="M80" i="2"/>
  <c r="K80" i="2"/>
  <c r="J80" i="2"/>
  <c r="H80" i="2"/>
  <c r="G80" i="2"/>
  <c r="E80" i="2"/>
  <c r="D80" i="2"/>
  <c r="O79" i="2"/>
  <c r="L79" i="2"/>
  <c r="I79" i="2"/>
  <c r="F79" i="2"/>
  <c r="O78" i="2"/>
  <c r="L78" i="2"/>
  <c r="I78" i="2"/>
  <c r="F78" i="2"/>
  <c r="N77" i="2"/>
  <c r="M77" i="2"/>
  <c r="K77" i="2"/>
  <c r="J77" i="2"/>
  <c r="H77" i="2"/>
  <c r="G77" i="2"/>
  <c r="E77" i="2"/>
  <c r="D77" i="2"/>
  <c r="O74" i="2"/>
  <c r="L74" i="2"/>
  <c r="I74" i="2"/>
  <c r="F74" i="2"/>
  <c r="O73" i="2"/>
  <c r="L73" i="2"/>
  <c r="I73" i="2"/>
  <c r="F73" i="2"/>
  <c r="O72" i="2"/>
  <c r="L72" i="2"/>
  <c r="I72" i="2"/>
  <c r="F72" i="2"/>
  <c r="O71" i="2"/>
  <c r="L71" i="2"/>
  <c r="I71" i="2"/>
  <c r="F71" i="2"/>
  <c r="O70" i="2"/>
  <c r="L70" i="2"/>
  <c r="I70" i="2"/>
  <c r="F70" i="2"/>
  <c r="N69" i="2"/>
  <c r="N67" i="2" s="1"/>
  <c r="M69" i="2"/>
  <c r="M67" i="2" s="1"/>
  <c r="K69" i="2"/>
  <c r="K67" i="2" s="1"/>
  <c r="J69" i="2"/>
  <c r="J67" i="2" s="1"/>
  <c r="H69" i="2"/>
  <c r="H67" i="2" s="1"/>
  <c r="G69" i="2"/>
  <c r="G67" i="2" s="1"/>
  <c r="E69" i="2"/>
  <c r="E67" i="2" s="1"/>
  <c r="D69" i="2"/>
  <c r="D67" i="2" s="1"/>
  <c r="O68" i="2"/>
  <c r="L68" i="2"/>
  <c r="I68" i="2"/>
  <c r="F68" i="2"/>
  <c r="O66" i="2"/>
  <c r="L66" i="2"/>
  <c r="I66" i="2"/>
  <c r="F66" i="2"/>
  <c r="O65" i="2"/>
  <c r="L65" i="2"/>
  <c r="I65" i="2"/>
  <c r="F65" i="2"/>
  <c r="O64" i="2"/>
  <c r="L64" i="2"/>
  <c r="I64" i="2"/>
  <c r="F64" i="2"/>
  <c r="O63" i="2"/>
  <c r="L63" i="2"/>
  <c r="I63" i="2"/>
  <c r="F63" i="2"/>
  <c r="O62" i="2"/>
  <c r="L62" i="2"/>
  <c r="I62" i="2"/>
  <c r="F62" i="2"/>
  <c r="O61" i="2"/>
  <c r="L61" i="2"/>
  <c r="I61" i="2"/>
  <c r="F61" i="2"/>
  <c r="O60" i="2"/>
  <c r="L60" i="2"/>
  <c r="I60" i="2"/>
  <c r="F60" i="2"/>
  <c r="O59" i="2"/>
  <c r="L59" i="2"/>
  <c r="I59" i="2"/>
  <c r="F59" i="2"/>
  <c r="N58" i="2"/>
  <c r="M58" i="2"/>
  <c r="K58" i="2"/>
  <c r="J58" i="2"/>
  <c r="H58" i="2"/>
  <c r="G58" i="2"/>
  <c r="E58" i="2"/>
  <c r="D58" i="2"/>
  <c r="O57" i="2"/>
  <c r="L57" i="2"/>
  <c r="I57" i="2"/>
  <c r="F57" i="2"/>
  <c r="O56" i="2"/>
  <c r="L56" i="2"/>
  <c r="I56" i="2"/>
  <c r="F56" i="2"/>
  <c r="N55" i="2"/>
  <c r="M55" i="2"/>
  <c r="K55" i="2"/>
  <c r="J55" i="2"/>
  <c r="H55" i="2"/>
  <c r="H54" i="2" s="1"/>
  <c r="G55" i="2"/>
  <c r="E55" i="2"/>
  <c r="D55" i="2"/>
  <c r="O47" i="2"/>
  <c r="C47" i="2" s="1"/>
  <c r="O46" i="2"/>
  <c r="N45" i="2"/>
  <c r="M45" i="2"/>
  <c r="L44" i="2"/>
  <c r="L43" i="2" s="1"/>
  <c r="I44" i="2"/>
  <c r="I43" i="2" s="1"/>
  <c r="F44" i="2"/>
  <c r="F43" i="2" s="1"/>
  <c r="K43" i="2"/>
  <c r="J43" i="2"/>
  <c r="H43" i="2"/>
  <c r="G43" i="2"/>
  <c r="E43" i="2"/>
  <c r="D43" i="2"/>
  <c r="F42" i="2"/>
  <c r="F41" i="2" s="1"/>
  <c r="C41" i="2" s="1"/>
  <c r="E41" i="2"/>
  <c r="D41" i="2"/>
  <c r="L40" i="2"/>
  <c r="C40" i="2" s="1"/>
  <c r="L39" i="2"/>
  <c r="C39" i="2" s="1"/>
  <c r="L38" i="2"/>
  <c r="C38" i="2" s="1"/>
  <c r="L37" i="2"/>
  <c r="C37" i="2" s="1"/>
  <c r="K36" i="2"/>
  <c r="J36" i="2"/>
  <c r="L35" i="2"/>
  <c r="C35" i="2" s="1"/>
  <c r="L34" i="2"/>
  <c r="K33" i="2"/>
  <c r="J33" i="2"/>
  <c r="L32" i="2"/>
  <c r="C32" i="2" s="1"/>
  <c r="K31" i="2"/>
  <c r="J31" i="2"/>
  <c r="L30" i="2"/>
  <c r="C30" i="2" s="1"/>
  <c r="L29" i="2"/>
  <c r="C29" i="2" s="1"/>
  <c r="L28" i="2"/>
  <c r="K27" i="2"/>
  <c r="J27" i="2"/>
  <c r="F25" i="2"/>
  <c r="C25" i="2" s="1"/>
  <c r="I24" i="2"/>
  <c r="D24" i="2"/>
  <c r="F24" i="2" s="1"/>
  <c r="O23" i="2"/>
  <c r="J23" i="2"/>
  <c r="L23" i="2" s="1"/>
  <c r="I23" i="2"/>
  <c r="F23" i="2"/>
  <c r="O22" i="2"/>
  <c r="L22" i="2"/>
  <c r="I22" i="2"/>
  <c r="F22" i="2"/>
  <c r="N21" i="2"/>
  <c r="M21" i="2"/>
  <c r="K21" i="2"/>
  <c r="H21" i="2"/>
  <c r="G21" i="2"/>
  <c r="G275" i="2" s="1"/>
  <c r="E21" i="2"/>
  <c r="D21" i="2"/>
  <c r="M20" i="2" l="1"/>
  <c r="F80" i="2"/>
  <c r="C284" i="2"/>
  <c r="E187" i="2"/>
  <c r="E182" i="2" s="1"/>
  <c r="I171" i="2"/>
  <c r="O276" i="2"/>
  <c r="I153" i="2"/>
  <c r="I152" i="2" s="1"/>
  <c r="H212" i="2"/>
  <c r="E54" i="2"/>
  <c r="O58" i="2"/>
  <c r="L245" i="2"/>
  <c r="E161" i="2"/>
  <c r="E160" i="2" s="1"/>
  <c r="D76" i="2"/>
  <c r="O77" i="2"/>
  <c r="D54" i="2"/>
  <c r="D53" i="2" s="1"/>
  <c r="L171" i="2"/>
  <c r="J21" i="2"/>
  <c r="J275" i="2" s="1"/>
  <c r="J274" i="2" s="1"/>
  <c r="H174" i="2"/>
  <c r="J76" i="2"/>
  <c r="F219" i="2"/>
  <c r="K76" i="2"/>
  <c r="I80" i="2"/>
  <c r="O131" i="2"/>
  <c r="L58" i="2"/>
  <c r="I21" i="2"/>
  <c r="I20" i="2" s="1"/>
  <c r="O21" i="2"/>
  <c r="C194" i="2"/>
  <c r="N252" i="2"/>
  <c r="M275" i="2"/>
  <c r="M274" i="2" s="1"/>
  <c r="G274" i="2"/>
  <c r="L114" i="2"/>
  <c r="C141" i="2"/>
  <c r="N160" i="2"/>
  <c r="I276" i="2"/>
  <c r="J26" i="2"/>
  <c r="O45" i="2"/>
  <c r="C45" i="2" s="1"/>
  <c r="N76" i="2"/>
  <c r="H53" i="2"/>
  <c r="N83" i="2"/>
  <c r="N275" i="2"/>
  <c r="N274" i="2" s="1"/>
  <c r="I99" i="2"/>
  <c r="J174" i="2"/>
  <c r="E174" i="2"/>
  <c r="N174" i="2"/>
  <c r="G212" i="2"/>
  <c r="C225" i="2"/>
  <c r="C237" i="2"/>
  <c r="O241" i="2"/>
  <c r="C258" i="2"/>
  <c r="G20" i="2"/>
  <c r="C44" i="2"/>
  <c r="F58" i="2"/>
  <c r="H76" i="2"/>
  <c r="M83" i="2"/>
  <c r="C168" i="2"/>
  <c r="C249" i="2"/>
  <c r="M54" i="2"/>
  <c r="M53" i="2" s="1"/>
  <c r="G174" i="2"/>
  <c r="L27" i="2"/>
  <c r="C27" i="2" s="1"/>
  <c r="L33" i="2"/>
  <c r="C33" i="2" s="1"/>
  <c r="F99" i="2"/>
  <c r="C133" i="2"/>
  <c r="C139" i="2"/>
  <c r="K212" i="2"/>
  <c r="C261" i="2"/>
  <c r="C280" i="2"/>
  <c r="C57" i="2"/>
  <c r="C78" i="2"/>
  <c r="E76" i="2"/>
  <c r="C86" i="2"/>
  <c r="L121" i="2"/>
  <c r="C127" i="2"/>
  <c r="J161" i="2"/>
  <c r="J160" i="2" s="1"/>
  <c r="I175" i="2"/>
  <c r="I174" i="2" s="1"/>
  <c r="C197" i="2"/>
  <c r="C220" i="2"/>
  <c r="C236" i="2"/>
  <c r="E240" i="2"/>
  <c r="F257" i="2"/>
  <c r="F253" i="2" s="1"/>
  <c r="G76" i="2"/>
  <c r="C84" i="2"/>
  <c r="C98" i="2"/>
  <c r="C113" i="2"/>
  <c r="C149" i="2"/>
  <c r="C170" i="2"/>
  <c r="C196" i="2"/>
  <c r="J187" i="2"/>
  <c r="J182" i="2" s="1"/>
  <c r="C209" i="2"/>
  <c r="G240" i="2"/>
  <c r="C256" i="2"/>
  <c r="F77" i="2"/>
  <c r="F76" i="2" s="1"/>
  <c r="C81" i="2"/>
  <c r="C103" i="2"/>
  <c r="C107" i="2"/>
  <c r="H161" i="2"/>
  <c r="H160" i="2" s="1"/>
  <c r="O233" i="2"/>
  <c r="O232" i="2" s="1"/>
  <c r="H252" i="2"/>
  <c r="E275" i="2"/>
  <c r="E274" i="2" s="1"/>
  <c r="C46" i="2"/>
  <c r="I77" i="2"/>
  <c r="I76" i="2" s="1"/>
  <c r="O80" i="2"/>
  <c r="O76" i="2" s="1"/>
  <c r="M120" i="2"/>
  <c r="C169" i="2"/>
  <c r="N187" i="2"/>
  <c r="N182" i="2" s="1"/>
  <c r="C218" i="2"/>
  <c r="C242" i="2"/>
  <c r="L233" i="2"/>
  <c r="L232" i="2" s="1"/>
  <c r="I55" i="2"/>
  <c r="C89" i="2"/>
  <c r="C119" i="2"/>
  <c r="C205" i="2"/>
  <c r="G54" i="2"/>
  <c r="G53" i="2" s="1"/>
  <c r="C74" i="2"/>
  <c r="M76" i="2"/>
  <c r="L77" i="2"/>
  <c r="O99" i="2"/>
  <c r="C125" i="2"/>
  <c r="C150" i="2"/>
  <c r="H240" i="2"/>
  <c r="H211" i="2" s="1"/>
  <c r="C42" i="2"/>
  <c r="J54" i="2"/>
  <c r="J53" i="2" s="1"/>
  <c r="C95" i="2"/>
  <c r="C102" i="2"/>
  <c r="C118" i="2"/>
  <c r="D120" i="2"/>
  <c r="C137" i="2"/>
  <c r="M161" i="2"/>
  <c r="M160" i="2" s="1"/>
  <c r="C177" i="2"/>
  <c r="I188" i="2"/>
  <c r="I227" i="2"/>
  <c r="G252" i="2"/>
  <c r="C277" i="2"/>
  <c r="L174" i="2"/>
  <c r="L80" i="2"/>
  <c r="L99" i="2"/>
  <c r="F183" i="2"/>
  <c r="O269" i="2"/>
  <c r="O275" i="2" s="1"/>
  <c r="O274" i="2" s="1"/>
  <c r="O55" i="2"/>
  <c r="O54" i="2" s="1"/>
  <c r="C60" i="2"/>
  <c r="C64" i="2"/>
  <c r="C73" i="2"/>
  <c r="E83" i="2"/>
  <c r="O114" i="2"/>
  <c r="C146" i="2"/>
  <c r="C164" i="2"/>
  <c r="C173" i="2"/>
  <c r="C204" i="2"/>
  <c r="L208" i="2"/>
  <c r="C208" i="2" s="1"/>
  <c r="J212" i="2"/>
  <c r="C223" i="2"/>
  <c r="C238" i="2"/>
  <c r="J83" i="2"/>
  <c r="C116" i="2"/>
  <c r="C128" i="2"/>
  <c r="C130" i="2"/>
  <c r="L131" i="2"/>
  <c r="L134" i="2"/>
  <c r="C158" i="2"/>
  <c r="K160" i="2"/>
  <c r="I166" i="2"/>
  <c r="O188" i="2"/>
  <c r="I219" i="2"/>
  <c r="C229" i="2"/>
  <c r="K240" i="2"/>
  <c r="C244" i="2"/>
  <c r="C254" i="2"/>
  <c r="F108" i="2"/>
  <c r="F131" i="2"/>
  <c r="C267" i="2"/>
  <c r="F21" i="2"/>
  <c r="F20" i="2" s="1"/>
  <c r="C129" i="2"/>
  <c r="I131" i="2"/>
  <c r="O166" i="2"/>
  <c r="F199" i="2"/>
  <c r="C213" i="2"/>
  <c r="I216" i="2"/>
  <c r="C234" i="2"/>
  <c r="E20" i="2"/>
  <c r="L55" i="2"/>
  <c r="N54" i="2"/>
  <c r="N53" i="2" s="1"/>
  <c r="C62" i="2"/>
  <c r="C66" i="2"/>
  <c r="H83" i="2"/>
  <c r="L85" i="2"/>
  <c r="C93" i="2"/>
  <c r="O134" i="2"/>
  <c r="C142" i="2"/>
  <c r="C151" i="2"/>
  <c r="G161" i="2"/>
  <c r="G160" i="2" s="1"/>
  <c r="D160" i="2"/>
  <c r="C192" i="2"/>
  <c r="C210" i="2"/>
  <c r="F216" i="2"/>
  <c r="C221" i="2"/>
  <c r="D240" i="2"/>
  <c r="C278" i="2"/>
  <c r="C43" i="2"/>
  <c r="O85" i="2"/>
  <c r="C145" i="2"/>
  <c r="L227" i="2"/>
  <c r="C259" i="2"/>
  <c r="C282" i="2"/>
  <c r="K54" i="2"/>
  <c r="K53" i="2" s="1"/>
  <c r="C61" i="2"/>
  <c r="C63" i="2"/>
  <c r="E53" i="2"/>
  <c r="C92" i="2"/>
  <c r="C97" i="2"/>
  <c r="C100" i="2"/>
  <c r="C105" i="2"/>
  <c r="I121" i="2"/>
  <c r="N120" i="2"/>
  <c r="C143" i="2"/>
  <c r="I162" i="2"/>
  <c r="C207" i="2"/>
  <c r="E212" i="2"/>
  <c r="O216" i="2"/>
  <c r="C224" i="2"/>
  <c r="O245" i="2"/>
  <c r="C250" i="2"/>
  <c r="C251" i="2"/>
  <c r="M252" i="2"/>
  <c r="O153" i="2"/>
  <c r="O152" i="2" s="1"/>
  <c r="K26" i="2"/>
  <c r="C65" i="2"/>
  <c r="O147" i="2"/>
  <c r="C155" i="2"/>
  <c r="C165" i="2"/>
  <c r="C172" i="2"/>
  <c r="K174" i="2"/>
  <c r="C239" i="2"/>
  <c r="K252" i="2"/>
  <c r="N20" i="2"/>
  <c r="C28" i="2"/>
  <c r="L36" i="2"/>
  <c r="C36" i="2" s="1"/>
  <c r="L69" i="2"/>
  <c r="L67" i="2" s="1"/>
  <c r="C96" i="2"/>
  <c r="G83" i="2"/>
  <c r="C104" i="2"/>
  <c r="C109" i="2"/>
  <c r="H120" i="2"/>
  <c r="E120" i="2"/>
  <c r="L147" i="2"/>
  <c r="C157" i="2"/>
  <c r="L162" i="2"/>
  <c r="M174" i="2"/>
  <c r="C189" i="2"/>
  <c r="C191" i="2"/>
  <c r="M187" i="2"/>
  <c r="M182" i="2" s="1"/>
  <c r="C201" i="2"/>
  <c r="C226" i="2"/>
  <c r="C231" i="2"/>
  <c r="E252" i="2"/>
  <c r="L269" i="2"/>
  <c r="F276" i="2"/>
  <c r="C279" i="2"/>
  <c r="C24" i="2"/>
  <c r="C23" i="2"/>
  <c r="L21" i="2"/>
  <c r="C82" i="2"/>
  <c r="L91" i="2"/>
  <c r="C94" i="2"/>
  <c r="C185" i="2"/>
  <c r="L183" i="2"/>
  <c r="L188" i="2"/>
  <c r="C193" i="2"/>
  <c r="C217" i="2"/>
  <c r="L216" i="2"/>
  <c r="C228" i="2"/>
  <c r="F227" i="2"/>
  <c r="C230" i="2"/>
  <c r="L276" i="2"/>
  <c r="C281" i="2"/>
  <c r="O20" i="2"/>
  <c r="L31" i="2"/>
  <c r="C31" i="2" s="1"/>
  <c r="C90" i="2"/>
  <c r="C110" i="2"/>
  <c r="L108" i="2"/>
  <c r="F121" i="2"/>
  <c r="C122" i="2"/>
  <c r="C124" i="2"/>
  <c r="I138" i="2"/>
  <c r="C184" i="2"/>
  <c r="C190" i="2"/>
  <c r="C200" i="2"/>
  <c r="C214" i="2"/>
  <c r="O263" i="2"/>
  <c r="C263" i="2" s="1"/>
  <c r="C264" i="2"/>
  <c r="I69" i="2"/>
  <c r="I67" i="2" s="1"/>
  <c r="C71" i="2"/>
  <c r="F114" i="2"/>
  <c r="O138" i="2"/>
  <c r="C148" i="2"/>
  <c r="F147" i="2"/>
  <c r="C186" i="2"/>
  <c r="I183" i="2"/>
  <c r="O227" i="2"/>
  <c r="C56" i="2"/>
  <c r="F55" i="2"/>
  <c r="O69" i="2"/>
  <c r="O67" i="2" s="1"/>
  <c r="C79" i="2"/>
  <c r="D83" i="2"/>
  <c r="O91" i="2"/>
  <c r="C106" i="2"/>
  <c r="C111" i="2"/>
  <c r="I108" i="2"/>
  <c r="C117" i="2"/>
  <c r="O121" i="2"/>
  <c r="O126" i="2"/>
  <c r="C140" i="2"/>
  <c r="F138" i="2"/>
  <c r="C180" i="2"/>
  <c r="C202" i="2"/>
  <c r="C206" i="2"/>
  <c r="C248" i="2"/>
  <c r="I85" i="2"/>
  <c r="C87" i="2"/>
  <c r="I91" i="2"/>
  <c r="I134" i="2"/>
  <c r="C135" i="2"/>
  <c r="C156" i="2"/>
  <c r="D187" i="2"/>
  <c r="D182" i="2" s="1"/>
  <c r="C22" i="2"/>
  <c r="H275" i="2"/>
  <c r="H274" i="2" s="1"/>
  <c r="H20" i="2"/>
  <c r="C70" i="2"/>
  <c r="F91" i="2"/>
  <c r="C101" i="2"/>
  <c r="F126" i="2"/>
  <c r="L138" i="2"/>
  <c r="J153" i="2"/>
  <c r="J152" i="2" s="1"/>
  <c r="L154" i="2"/>
  <c r="L153" i="2" s="1"/>
  <c r="L152" i="2" s="1"/>
  <c r="F162" i="2"/>
  <c r="C179" i="2"/>
  <c r="F178" i="2"/>
  <c r="C178" i="2" s="1"/>
  <c r="O183" i="2"/>
  <c r="F188" i="2"/>
  <c r="L219" i="2"/>
  <c r="D275" i="2"/>
  <c r="D274" i="2" s="1"/>
  <c r="D20" i="2"/>
  <c r="F175" i="2"/>
  <c r="C176" i="2"/>
  <c r="C260" i="2"/>
  <c r="O257" i="2"/>
  <c r="O253" i="2" s="1"/>
  <c r="C34" i="2"/>
  <c r="C72" i="2"/>
  <c r="C88" i="2"/>
  <c r="F85" i="2"/>
  <c r="O108" i="2"/>
  <c r="C136" i="2"/>
  <c r="F134" i="2"/>
  <c r="C167" i="2"/>
  <c r="F166" i="2"/>
  <c r="H187" i="2"/>
  <c r="H182" i="2" s="1"/>
  <c r="L199" i="2"/>
  <c r="M212" i="2"/>
  <c r="M211" i="2" s="1"/>
  <c r="D212" i="2"/>
  <c r="D211" i="2" s="1"/>
  <c r="F265" i="2"/>
  <c r="C265" i="2" s="1"/>
  <c r="C266" i="2"/>
  <c r="C243" i="2"/>
  <c r="K275" i="2"/>
  <c r="K274" i="2" s="1"/>
  <c r="C68" i="2"/>
  <c r="F69" i="2"/>
  <c r="K120" i="2"/>
  <c r="C132" i="2"/>
  <c r="L166" i="2"/>
  <c r="O171" i="2"/>
  <c r="G187" i="2"/>
  <c r="G182" i="2" s="1"/>
  <c r="C203" i="2"/>
  <c r="C235" i="2"/>
  <c r="N240" i="2"/>
  <c r="C247" i="2"/>
  <c r="C271" i="2"/>
  <c r="F241" i="2"/>
  <c r="K20" i="2"/>
  <c r="C59" i="2"/>
  <c r="K83" i="2"/>
  <c r="I114" i="2"/>
  <c r="C115" i="2"/>
  <c r="C123" i="2"/>
  <c r="F171" i="2"/>
  <c r="C198" i="2"/>
  <c r="I199" i="2"/>
  <c r="N212" i="2"/>
  <c r="C222" i="2"/>
  <c r="F233" i="2"/>
  <c r="F245" i="2"/>
  <c r="J252" i="2"/>
  <c r="I257" i="2"/>
  <c r="C268" i="2"/>
  <c r="F269" i="2"/>
  <c r="I58" i="2"/>
  <c r="G120" i="2"/>
  <c r="I126" i="2"/>
  <c r="C159" i="2"/>
  <c r="O175" i="2"/>
  <c r="O174" i="2" s="1"/>
  <c r="K187" i="2"/>
  <c r="K182" i="2" s="1"/>
  <c r="I241" i="2"/>
  <c r="C246" i="2"/>
  <c r="L257" i="2"/>
  <c r="L253" i="2" s="1"/>
  <c r="L252" i="2" s="1"/>
  <c r="C262" i="2"/>
  <c r="C270" i="2"/>
  <c r="C112" i="2"/>
  <c r="J120" i="2"/>
  <c r="L126" i="2"/>
  <c r="C144" i="2"/>
  <c r="F153" i="2"/>
  <c r="C163" i="2"/>
  <c r="O162" i="2"/>
  <c r="C195" i="2"/>
  <c r="O199" i="2"/>
  <c r="C215" i="2"/>
  <c r="O219" i="2"/>
  <c r="I233" i="2"/>
  <c r="I232" i="2" s="1"/>
  <c r="J240" i="2"/>
  <c r="J211" i="2" s="1"/>
  <c r="L241" i="2"/>
  <c r="L240" i="2" s="1"/>
  <c r="I245" i="2"/>
  <c r="C255" i="2"/>
  <c r="I269" i="2"/>
  <c r="C283" i="2"/>
  <c r="I25" i="1"/>
  <c r="L25" i="1"/>
  <c r="O240" i="2" l="1"/>
  <c r="L54" i="2"/>
  <c r="C99" i="2"/>
  <c r="D75" i="2"/>
  <c r="D272" i="2" s="1"/>
  <c r="N75" i="2"/>
  <c r="F212" i="2"/>
  <c r="M75" i="2"/>
  <c r="M52" i="2" s="1"/>
  <c r="J20" i="2"/>
  <c r="C80" i="2"/>
  <c r="C58" i="2"/>
  <c r="F275" i="2"/>
  <c r="K211" i="2"/>
  <c r="H75" i="2"/>
  <c r="H52" i="2" s="1"/>
  <c r="O161" i="2"/>
  <c r="O160" i="2" s="1"/>
  <c r="C108" i="2"/>
  <c r="L76" i="2"/>
  <c r="C76" i="2" s="1"/>
  <c r="O212" i="2"/>
  <c r="O211" i="2" s="1"/>
  <c r="I212" i="2"/>
  <c r="I240" i="2"/>
  <c r="L120" i="2"/>
  <c r="G75" i="2"/>
  <c r="G52" i="2" s="1"/>
  <c r="L161" i="2"/>
  <c r="L160" i="2" s="1"/>
  <c r="L187" i="2"/>
  <c r="L182" i="2" s="1"/>
  <c r="C77" i="2"/>
  <c r="G211" i="2"/>
  <c r="E75" i="2"/>
  <c r="E52" i="2" s="1"/>
  <c r="I83" i="2"/>
  <c r="C131" i="2"/>
  <c r="I54" i="2"/>
  <c r="I53" i="2" s="1"/>
  <c r="C199" i="2"/>
  <c r="N52" i="2"/>
  <c r="K181" i="2"/>
  <c r="C257" i="2"/>
  <c r="C276" i="2"/>
  <c r="J75" i="2"/>
  <c r="J52" i="2" s="1"/>
  <c r="I161" i="2"/>
  <c r="I160" i="2" s="1"/>
  <c r="C85" i="2"/>
  <c r="E211" i="2"/>
  <c r="C183" i="2"/>
  <c r="C171" i="2"/>
  <c r="O252" i="2"/>
  <c r="C138" i="2"/>
  <c r="O83" i="2"/>
  <c r="L26" i="2"/>
  <c r="L20" i="2" s="1"/>
  <c r="C20" i="2" s="1"/>
  <c r="C219" i="2"/>
  <c r="L83" i="2"/>
  <c r="L53" i="2"/>
  <c r="D52" i="2"/>
  <c r="O187" i="2"/>
  <c r="O182" i="2" s="1"/>
  <c r="I120" i="2"/>
  <c r="C245" i="2"/>
  <c r="D181" i="2"/>
  <c r="M181" i="2"/>
  <c r="C147" i="2"/>
  <c r="K75" i="2"/>
  <c r="K52" i="2" s="1"/>
  <c r="C91" i="2"/>
  <c r="O53" i="2"/>
  <c r="C166" i="2"/>
  <c r="C114" i="2"/>
  <c r="H181" i="2"/>
  <c r="J181" i="2"/>
  <c r="F83" i="2"/>
  <c r="L275" i="2"/>
  <c r="L274" i="2" s="1"/>
  <c r="C134" i="2"/>
  <c r="F161" i="2"/>
  <c r="C162" i="2"/>
  <c r="F120" i="2"/>
  <c r="C121" i="2"/>
  <c r="I253" i="2"/>
  <c r="I252" i="2" s="1"/>
  <c r="C175" i="2"/>
  <c r="F174" i="2"/>
  <c r="C174" i="2" s="1"/>
  <c r="O120" i="2"/>
  <c r="C227" i="2"/>
  <c r="C269" i="2"/>
  <c r="N211" i="2"/>
  <c r="F240" i="2"/>
  <c r="C241" i="2"/>
  <c r="F152" i="2"/>
  <c r="C152" i="2" s="1"/>
  <c r="C153" i="2"/>
  <c r="F232" i="2"/>
  <c r="C232" i="2" s="1"/>
  <c r="C233" i="2"/>
  <c r="C69" i="2"/>
  <c r="F67" i="2"/>
  <c r="C67" i="2" s="1"/>
  <c r="F274" i="2"/>
  <c r="C188" i="2"/>
  <c r="F187" i="2"/>
  <c r="C126" i="2"/>
  <c r="F54" i="2"/>
  <c r="C55" i="2"/>
  <c r="C216" i="2"/>
  <c r="L212" i="2"/>
  <c r="L211" i="2" s="1"/>
  <c r="I187" i="2"/>
  <c r="I182" i="2" s="1"/>
  <c r="I275" i="2"/>
  <c r="I274" i="2" s="1"/>
  <c r="C21" i="2"/>
  <c r="C154" i="2"/>
  <c r="F252" i="2"/>
  <c r="F25" i="1"/>
  <c r="K272" i="2" l="1"/>
  <c r="H51" i="2"/>
  <c r="I211" i="2"/>
  <c r="I181" i="2" s="1"/>
  <c r="M272" i="2"/>
  <c r="G272" i="2"/>
  <c r="L75" i="2"/>
  <c r="L52" i="2" s="1"/>
  <c r="H272" i="2"/>
  <c r="M51" i="2"/>
  <c r="M50" i="2" s="1"/>
  <c r="G181" i="2"/>
  <c r="G51" i="2" s="1"/>
  <c r="G273" i="2" s="1"/>
  <c r="E272" i="2"/>
  <c r="D51" i="2"/>
  <c r="D50" i="2" s="1"/>
  <c r="C253" i="2"/>
  <c r="J272" i="2"/>
  <c r="I75" i="2"/>
  <c r="O181" i="2"/>
  <c r="C252" i="2"/>
  <c r="C240" i="2"/>
  <c r="O75" i="2"/>
  <c r="O272" i="2" s="1"/>
  <c r="J51" i="2"/>
  <c r="J273" i="2" s="1"/>
  <c r="C26" i="2"/>
  <c r="K51" i="2"/>
  <c r="K50" i="2" s="1"/>
  <c r="E181" i="2"/>
  <c r="E51" i="2" s="1"/>
  <c r="E50" i="2" s="1"/>
  <c r="F211" i="2"/>
  <c r="C83" i="2"/>
  <c r="L272" i="2"/>
  <c r="N181" i="2"/>
  <c r="N51" i="2" s="1"/>
  <c r="N272" i="2"/>
  <c r="O52" i="2"/>
  <c r="C187" i="2"/>
  <c r="F182" i="2"/>
  <c r="C212" i="2"/>
  <c r="H273" i="2"/>
  <c r="H50" i="2"/>
  <c r="F160" i="2"/>
  <c r="C160" i="2" s="1"/>
  <c r="C161" i="2"/>
  <c r="C120" i="2"/>
  <c r="C274" i="2"/>
  <c r="F75" i="2"/>
  <c r="L181" i="2"/>
  <c r="F53" i="2"/>
  <c r="C54" i="2"/>
  <c r="C275" i="2"/>
  <c r="D273" i="2"/>
  <c r="K34" i="1"/>
  <c r="J34" i="1"/>
  <c r="H34" i="1"/>
  <c r="G34" i="1"/>
  <c r="K26" i="1"/>
  <c r="J26" i="1"/>
  <c r="H26" i="1"/>
  <c r="G26" i="1"/>
  <c r="K11" i="1"/>
  <c r="H11" i="1"/>
  <c r="K273" i="2" l="1"/>
  <c r="G50" i="2"/>
  <c r="C211" i="2"/>
  <c r="I272" i="2"/>
  <c r="M273" i="2"/>
  <c r="J50" i="2"/>
  <c r="O51" i="2"/>
  <c r="O50" i="2" s="1"/>
  <c r="L51" i="2"/>
  <c r="L50" i="2" s="1"/>
  <c r="C75" i="2"/>
  <c r="I52" i="2"/>
  <c r="I51" i="2" s="1"/>
  <c r="I273" i="2" s="1"/>
  <c r="E273" i="2"/>
  <c r="C182" i="2"/>
  <c r="F181" i="2"/>
  <c r="C181" i="2" s="1"/>
  <c r="C53" i="2"/>
  <c r="F52" i="2"/>
  <c r="F272" i="2"/>
  <c r="N50" i="2"/>
  <c r="N273" i="2"/>
  <c r="K22" i="1"/>
  <c r="K10" i="1" s="1"/>
  <c r="H22" i="1"/>
  <c r="H10" i="1" s="1"/>
  <c r="K40" i="1"/>
  <c r="K39" i="1" s="1"/>
  <c r="K43" i="1"/>
  <c r="H40" i="1"/>
  <c r="H39" i="1" s="1"/>
  <c r="H43" i="1"/>
  <c r="O273" i="2" l="1"/>
  <c r="C272" i="2"/>
  <c r="L273" i="2"/>
  <c r="I50" i="2"/>
  <c r="C52" i="2"/>
  <c r="F51" i="2"/>
  <c r="H8" i="1"/>
  <c r="K8" i="1"/>
  <c r="L44" i="1"/>
  <c r="I44" i="1"/>
  <c r="Q43" i="1"/>
  <c r="P43" i="1"/>
  <c r="O43" i="1"/>
  <c r="N43" i="1"/>
  <c r="J43" i="1"/>
  <c r="L43" i="1" s="1"/>
  <c r="G43" i="1"/>
  <c r="I43" i="1" s="1"/>
  <c r="J41" i="1"/>
  <c r="J40" i="1" s="1"/>
  <c r="J39" i="1" s="1"/>
  <c r="I41" i="1"/>
  <c r="Q40" i="1"/>
  <c r="Q39" i="1" s="1"/>
  <c r="O40" i="1"/>
  <c r="O39" i="1" s="1"/>
  <c r="G40" i="1"/>
  <c r="I40" i="1" s="1"/>
  <c r="P39" i="1"/>
  <c r="N39" i="1"/>
  <c r="L36" i="1"/>
  <c r="I36" i="1"/>
  <c r="L35" i="1"/>
  <c r="I35" i="1"/>
  <c r="F35" i="1" s="1"/>
  <c r="Q34" i="1"/>
  <c r="O34" i="1"/>
  <c r="L34" i="1"/>
  <c r="I34" i="1"/>
  <c r="L33" i="1"/>
  <c r="I33" i="1"/>
  <c r="L32" i="1"/>
  <c r="I32" i="1"/>
  <c r="F32" i="1" s="1"/>
  <c r="L31" i="1"/>
  <c r="I31" i="1"/>
  <c r="L30" i="1"/>
  <c r="I30" i="1"/>
  <c r="L29" i="1"/>
  <c r="I29" i="1"/>
  <c r="L28" i="1"/>
  <c r="I28" i="1"/>
  <c r="L27" i="1"/>
  <c r="I27" i="1"/>
  <c r="Q26" i="1"/>
  <c r="O26" i="1"/>
  <c r="L26" i="1"/>
  <c r="I26" i="1"/>
  <c r="L24" i="1"/>
  <c r="I24" i="1"/>
  <c r="F24" i="1" s="1"/>
  <c r="L23" i="1"/>
  <c r="I23" i="1"/>
  <c r="Q22" i="1"/>
  <c r="O22" i="1"/>
  <c r="J22" i="1"/>
  <c r="L22" i="1" s="1"/>
  <c r="G22" i="1"/>
  <c r="I22" i="1" s="1"/>
  <c r="L21" i="1"/>
  <c r="I21" i="1"/>
  <c r="F21" i="1" s="1"/>
  <c r="L20" i="1"/>
  <c r="F20" i="1" s="1"/>
  <c r="L19" i="1"/>
  <c r="I19" i="1"/>
  <c r="L18" i="1"/>
  <c r="I18" i="1"/>
  <c r="L17" i="1"/>
  <c r="I17" i="1"/>
  <c r="L16" i="1"/>
  <c r="I16" i="1"/>
  <c r="F16" i="1" s="1"/>
  <c r="L15" i="1"/>
  <c r="I15" i="1"/>
  <c r="L14" i="1"/>
  <c r="I14" i="1"/>
  <c r="L13" i="1"/>
  <c r="I13" i="1"/>
  <c r="J12" i="1"/>
  <c r="G12" i="1"/>
  <c r="Q11" i="1"/>
  <c r="O11" i="1"/>
  <c r="F27" i="1" l="1"/>
  <c r="F31" i="1"/>
  <c r="F17" i="1"/>
  <c r="F44" i="1"/>
  <c r="F43" i="1" s="1"/>
  <c r="F23" i="1"/>
  <c r="F28" i="1"/>
  <c r="F13" i="1"/>
  <c r="F50" i="2"/>
  <c r="C50" i="2" s="1"/>
  <c r="F273" i="2"/>
  <c r="C273" i="2" s="1"/>
  <c r="C51" i="2"/>
  <c r="Q10" i="1"/>
  <c r="Q8" i="1" s="1"/>
  <c r="F29" i="1"/>
  <c r="F33" i="1"/>
  <c r="F36" i="1"/>
  <c r="F34" i="1" s="1"/>
  <c r="F15" i="1"/>
  <c r="F19" i="1"/>
  <c r="F30" i="1"/>
  <c r="O10" i="1"/>
  <c r="O8" i="1" s="1"/>
  <c r="I12" i="1"/>
  <c r="I11" i="1" s="1"/>
  <c r="G11" i="1"/>
  <c r="L12" i="1"/>
  <c r="J11" i="1"/>
  <c r="F14" i="1"/>
  <c r="F18" i="1"/>
  <c r="F22" i="1"/>
  <c r="G39" i="1"/>
  <c r="I39" i="1" s="1"/>
  <c r="L40" i="1"/>
  <c r="L39" i="1"/>
  <c r="L41" i="1"/>
  <c r="F41" i="1" s="1"/>
  <c r="F40" i="1" s="1"/>
  <c r="F39" i="1" s="1"/>
  <c r="F26" i="1" l="1"/>
  <c r="F12" i="1"/>
  <c r="F11" i="1" s="1"/>
  <c r="F10" i="1" s="1"/>
  <c r="F8" i="1" s="1"/>
  <c r="L11" i="1"/>
  <c r="J10" i="1"/>
  <c r="G10" i="1"/>
  <c r="L10" i="1" l="1"/>
  <c r="J8" i="1"/>
  <c r="L8" i="1" s="1"/>
  <c r="I10" i="1"/>
  <c r="G8" i="1"/>
  <c r="I8" i="1" s="1"/>
</calcChain>
</file>

<file path=xl/sharedStrings.xml><?xml version="1.0" encoding="utf-8"?>
<sst xmlns="http://schemas.openxmlformats.org/spreadsheetml/2006/main" count="14240" uniqueCount="1282">
  <si>
    <t>Jūrmalas pilsētas pašvaldības 2020.-2022.gada Ceļu fonda izlietojuma programma</t>
  </si>
  <si>
    <t>Nr.</t>
  </si>
  <si>
    <t>Objekta nosaukums</t>
  </si>
  <si>
    <t>Orientē-jošais apjoms</t>
  </si>
  <si>
    <t>FKK</t>
  </si>
  <si>
    <t>EKK</t>
  </si>
  <si>
    <t>Kopā, Ceļu fonds</t>
  </si>
  <si>
    <t>Mērķdotācija pašvaldību autoceļiem (ielām)</t>
  </si>
  <si>
    <t xml:space="preserve">Pašvaldības pamatbudžeta asignējumi </t>
  </si>
  <si>
    <t>Finanšu līdzekļu nepieciešamības pamatojums, aprēķini, atšifrējumi, ekonomijas vai samazinājuma iemesli</t>
  </si>
  <si>
    <t xml:space="preserve">2021.gadā </t>
  </si>
  <si>
    <t xml:space="preserve">2022.gadā </t>
  </si>
  <si>
    <t xml:space="preserve">Attīstības plānošanas dokumenta nosaukums/ Rīcības virziens un aktiv.numurs* </t>
  </si>
  <si>
    <t>2020.gads budžets</t>
  </si>
  <si>
    <t>2020.gada budžets pirms priekšlikumiem</t>
  </si>
  <si>
    <t>Priekšlikumi izmaiņām</t>
  </si>
  <si>
    <t>2020.gada budžets apstiprināts pēc izmaiņām</t>
  </si>
  <si>
    <t xml:space="preserve">Finansē-juma apjoms </t>
  </si>
  <si>
    <t>Finansē-juma apjoms</t>
  </si>
  <si>
    <t xml:space="preserve">PAVISAM KOPĀ </t>
  </si>
  <si>
    <r>
      <t xml:space="preserve">Struktūrvienība: </t>
    </r>
    <r>
      <rPr>
        <b/>
        <sz val="9"/>
        <rFont val="Times New Roman"/>
        <family val="1"/>
        <charset val="186"/>
      </rPr>
      <t>Attīstības pārvaldes Infrastruktūras investīciju projektu nodaļas Būvniecības daļa</t>
    </r>
  </si>
  <si>
    <t xml:space="preserve">KOPĀ </t>
  </si>
  <si>
    <t>Kapitālais remonts</t>
  </si>
  <si>
    <t>Ielu  seguma kapitālais remonts</t>
  </si>
  <si>
    <r>
      <t>15 700 m</t>
    </r>
    <r>
      <rPr>
        <sz val="9"/>
        <rFont val="Calibri"/>
        <family val="2"/>
        <charset val="186"/>
      </rPr>
      <t>²</t>
    </r>
  </si>
  <si>
    <t>04.510.</t>
  </si>
  <si>
    <t>5250</t>
  </si>
  <si>
    <t xml:space="preserve">Iepirkuma JPD 2020/11 par Teātra un Viktorijas ielas būvdarbiem rezultāta nepieciešams papildus finansējums </t>
  </si>
  <si>
    <r>
      <t>26 700 m</t>
    </r>
    <r>
      <rPr>
        <sz val="9"/>
        <rFont val="Calibri"/>
        <family val="2"/>
        <charset val="186"/>
      </rPr>
      <t>²</t>
    </r>
  </si>
  <si>
    <r>
      <t>14 800 m</t>
    </r>
    <r>
      <rPr>
        <sz val="9"/>
        <rFont val="Calibri"/>
        <family val="2"/>
        <charset val="186"/>
      </rPr>
      <t>²</t>
    </r>
  </si>
  <si>
    <t>Trotuāru izbūve un esošo trotuāru atjaunošana</t>
  </si>
  <si>
    <r>
      <t>2 762 m</t>
    </r>
    <r>
      <rPr>
        <sz val="9"/>
        <rFont val="Calibri"/>
        <family val="2"/>
        <charset val="186"/>
      </rPr>
      <t>²</t>
    </r>
  </si>
  <si>
    <t>Pēc iepirkuma JPD 2020/11 rezultātiem par Skolas ielas gājēju celiņa atjaunošanas būvdarbiem un nepieciešams papildus finansējums,</t>
  </si>
  <si>
    <r>
      <t>33 800 m</t>
    </r>
    <r>
      <rPr>
        <sz val="9"/>
        <rFont val="Calibri"/>
        <family val="2"/>
        <charset val="186"/>
      </rPr>
      <t>²</t>
    </r>
  </si>
  <si>
    <r>
      <t>17 900 m</t>
    </r>
    <r>
      <rPr>
        <sz val="9"/>
        <rFont val="Calibri"/>
        <family val="2"/>
        <charset val="186"/>
      </rPr>
      <t>²</t>
    </r>
  </si>
  <si>
    <t>JPAP_P2.1._R.2.1.1._62</t>
  </si>
  <si>
    <t>Seguma remonts, atjaunošana publiskās vietās un pašvaldības teritorijās</t>
  </si>
  <si>
    <r>
      <t>200 m</t>
    </r>
    <r>
      <rPr>
        <sz val="9"/>
        <rFont val="Calibri"/>
        <family val="2"/>
        <charset val="186"/>
      </rPr>
      <t>²</t>
    </r>
  </si>
  <si>
    <t>Finanšu līdzekļu ekonomija pēc paveiktajiem darbiem Jomas ielā 1/5 stāvlaukuma atjaunošanai.</t>
  </si>
  <si>
    <r>
      <t>6 655 m</t>
    </r>
    <r>
      <rPr>
        <sz val="9"/>
        <rFont val="Calibri"/>
        <family val="2"/>
        <charset val="186"/>
      </rPr>
      <t>²</t>
    </r>
  </si>
  <si>
    <t>Seguma atjaunošana, teritorijas labiekārtošana pilsētas iekškvartālos</t>
  </si>
  <si>
    <r>
      <t>11 420 m</t>
    </r>
    <r>
      <rPr>
        <sz val="9"/>
        <rFont val="Calibri"/>
        <family val="2"/>
        <charset val="186"/>
      </rPr>
      <t>²</t>
    </r>
  </si>
  <si>
    <t xml:space="preserve">Finanšu līdzekļu ekonomija pēc iepirkuma JPD 2020/13 rezultātiem par autostāvvietu paplašināšanu pie Skolas ielas 23/25un 27/29 namiem </t>
  </si>
  <si>
    <r>
      <t>1 400 m</t>
    </r>
    <r>
      <rPr>
        <sz val="9"/>
        <rFont val="Calibri"/>
        <family val="2"/>
        <charset val="186"/>
      </rPr>
      <t>²</t>
    </r>
  </si>
  <si>
    <r>
      <t>1 770 m</t>
    </r>
    <r>
      <rPr>
        <sz val="9"/>
        <rFont val="Calibri"/>
        <family val="2"/>
        <charset val="186"/>
      </rPr>
      <t>²</t>
    </r>
  </si>
  <si>
    <t>JPAP_P2.8._R.2.8.1._106</t>
  </si>
  <si>
    <t>Jaunu autostāvvietu izbūve</t>
  </si>
  <si>
    <r>
      <t>3 130 m</t>
    </r>
    <r>
      <rPr>
        <sz val="9"/>
        <rFont val="Calibri"/>
        <family val="2"/>
        <charset val="186"/>
      </rPr>
      <t>²</t>
    </r>
  </si>
  <si>
    <t>5240</t>
  </si>
  <si>
    <r>
      <t>950 m</t>
    </r>
    <r>
      <rPr>
        <sz val="9"/>
        <rFont val="Calibri"/>
        <family val="2"/>
        <charset val="186"/>
      </rPr>
      <t>²</t>
    </r>
  </si>
  <si>
    <r>
      <t>2 500 m</t>
    </r>
    <r>
      <rPr>
        <sz val="9"/>
        <rFont val="Calibri"/>
        <family val="2"/>
        <charset val="186"/>
      </rPr>
      <t>²</t>
    </r>
  </si>
  <si>
    <t>Grantēto ielu asfaltēšana</t>
  </si>
  <si>
    <r>
      <t>6 050 m</t>
    </r>
    <r>
      <rPr>
        <sz val="9"/>
        <rFont val="Calibri"/>
        <family val="2"/>
        <charset val="186"/>
      </rPr>
      <t>²</t>
    </r>
  </si>
  <si>
    <t>Iepirkumu JPD 2020/48RIK un 2020/49RIK par būvprojektu izstrādi Andreja ielas un Selgas ielas posma seguma atjaunošanu nepieciešams papildus finansējums</t>
  </si>
  <si>
    <r>
      <t>19 800 m</t>
    </r>
    <r>
      <rPr>
        <sz val="9"/>
        <rFont val="Calibri"/>
        <family val="2"/>
        <charset val="186"/>
      </rPr>
      <t>²</t>
    </r>
  </si>
  <si>
    <r>
      <t>13 800 m</t>
    </r>
    <r>
      <rPr>
        <sz val="9"/>
        <rFont val="Calibri"/>
        <family val="2"/>
        <charset val="186"/>
      </rPr>
      <t>²</t>
    </r>
  </si>
  <si>
    <t>Tiltu atjaunošana</t>
  </si>
  <si>
    <t>2 gb.</t>
  </si>
  <si>
    <t>Iepirkuma JPD 2020/42RIK rezultātā par būvprojekta Dzintara dzelzceļa pārvada pārbūvei ekspertīzi, nepieciešams papildus finansējums</t>
  </si>
  <si>
    <t>2 gab.</t>
  </si>
  <si>
    <t>2 gab</t>
  </si>
  <si>
    <t>Veloceliņu tīkla attīstība Jūrmalas pilsētā</t>
  </si>
  <si>
    <r>
      <t>1 490 m</t>
    </r>
    <r>
      <rPr>
        <sz val="9"/>
        <rFont val="Calibri"/>
        <family val="2"/>
        <charset val="186"/>
      </rPr>
      <t>²</t>
    </r>
  </si>
  <si>
    <r>
      <t>2 300 m</t>
    </r>
    <r>
      <rPr>
        <sz val="9"/>
        <rFont val="Calibri"/>
        <family val="2"/>
        <charset val="186"/>
      </rPr>
      <t>²</t>
    </r>
  </si>
  <si>
    <r>
      <t>11 600 m</t>
    </r>
    <r>
      <rPr>
        <sz val="9"/>
        <rFont val="Calibri"/>
        <family val="2"/>
        <charset val="186"/>
      </rPr>
      <t>²</t>
    </r>
  </si>
  <si>
    <t>JPAP_P2.1._R.2.1.2._67</t>
  </si>
  <si>
    <t>Jaunu ielu izbūve</t>
  </si>
  <si>
    <t>3 obj.</t>
  </si>
  <si>
    <t>Kārtējais remonts</t>
  </si>
  <si>
    <t>Grantēto ielu uzturēšana</t>
  </si>
  <si>
    <r>
      <t>360 000 m</t>
    </r>
    <r>
      <rPr>
        <sz val="9"/>
        <rFont val="Calibri"/>
        <family val="2"/>
        <charset val="186"/>
      </rPr>
      <t>²</t>
    </r>
  </si>
  <si>
    <t>2246</t>
  </si>
  <si>
    <t>97.4 km</t>
  </si>
  <si>
    <t>96.0 km</t>
  </si>
  <si>
    <t>Ceļa seguma remonts (t.sk.bedrīšu remonts)</t>
  </si>
  <si>
    <r>
      <t>8 000 m</t>
    </r>
    <r>
      <rPr>
        <sz val="9"/>
        <rFont val="Calibri"/>
        <family val="2"/>
        <charset val="186"/>
      </rPr>
      <t>²</t>
    </r>
  </si>
  <si>
    <t>Asfalta seguma remonts iekškvartālos</t>
  </si>
  <si>
    <r>
      <t>1 000 m</t>
    </r>
    <r>
      <rPr>
        <sz val="9"/>
        <rFont val="Calibri"/>
        <family val="2"/>
        <charset val="186"/>
      </rPr>
      <t>²</t>
    </r>
  </si>
  <si>
    <t>Ceļu infrastruktūra</t>
  </si>
  <si>
    <t>Ceļa horizontālo apzīmējumu uzklāšana</t>
  </si>
  <si>
    <r>
      <t>7 000 m</t>
    </r>
    <r>
      <rPr>
        <sz val="9"/>
        <rFont val="Calibri"/>
        <family val="2"/>
        <charset val="186"/>
      </rPr>
      <t>²</t>
    </r>
  </si>
  <si>
    <r>
      <t>5 600 m</t>
    </r>
    <r>
      <rPr>
        <sz val="9"/>
        <rFont val="Calibri"/>
        <family val="2"/>
        <charset val="186"/>
      </rPr>
      <t>²</t>
    </r>
  </si>
  <si>
    <r>
      <t>5 700 m</t>
    </r>
    <r>
      <rPr>
        <sz val="9"/>
        <rFont val="Calibri"/>
        <family val="2"/>
        <charset val="186"/>
      </rPr>
      <t>²</t>
    </r>
  </si>
  <si>
    <t>Ceļa zīmju un barjeru ekspluatācija</t>
  </si>
  <si>
    <t>7 630 gab.ceļazīmes/3935 m barjeras</t>
  </si>
  <si>
    <t>7 433 gab./3 560 m</t>
  </si>
  <si>
    <t>Barjeru remonts</t>
  </si>
  <si>
    <t>350 m</t>
  </si>
  <si>
    <t>26 m</t>
  </si>
  <si>
    <t>Jaunu barjeru uzstādīšana</t>
  </si>
  <si>
    <t>500 m</t>
  </si>
  <si>
    <t>5239</t>
  </si>
  <si>
    <t>50 m</t>
  </si>
  <si>
    <t>Ceļa zīmju nomaiņa</t>
  </si>
  <si>
    <t>700 gb.</t>
  </si>
  <si>
    <t>350 gb.</t>
  </si>
  <si>
    <t>2312</t>
  </si>
  <si>
    <t>350 gab.</t>
  </si>
  <si>
    <t>10 gb.</t>
  </si>
  <si>
    <t>Citi</t>
  </si>
  <si>
    <t>Tiltu inspekcija</t>
  </si>
  <si>
    <t>3.obj.</t>
  </si>
  <si>
    <t xml:space="preserve">Jūrmalas pilsētas satiksmes drošības uzlabošana </t>
  </si>
  <si>
    <t>4.obj.</t>
  </si>
  <si>
    <r>
      <t>Struktūrvienība:</t>
    </r>
    <r>
      <rPr>
        <b/>
        <sz val="9"/>
        <rFont val="Times New Roman"/>
        <family val="1"/>
        <charset val="186"/>
      </rPr>
      <t xml:space="preserve"> Īpašumu pārvaldes Pilsētsaimniecības un labiekārtošanas nodaļa</t>
    </r>
  </si>
  <si>
    <t>Labiekārtošanas pasākumi</t>
  </si>
  <si>
    <t xml:space="preserve">Ielu ietvju un zaļo zonu mehanizētā un nemehanizētā tīrīšana (tai skaitā arī BC kategorijas ielas) </t>
  </si>
  <si>
    <t>365 km</t>
  </si>
  <si>
    <t>05.100.</t>
  </si>
  <si>
    <t>2244</t>
  </si>
  <si>
    <t>Kredītu atmaksa</t>
  </si>
  <si>
    <t>Ceļu un to kompleksa investīciju projektu īstenošana</t>
  </si>
  <si>
    <t>*Informatīvi</t>
  </si>
  <si>
    <t>Jūrmalas pilsētas attīstības programma 2014.-2020.gadam (JPAP):</t>
  </si>
  <si>
    <t>Rīcības virziens: R.2.1.1. Ielu un ceļu rekonstrukcija, satiksmes drošības uzlabošana</t>
  </si>
  <si>
    <t xml:space="preserve">    Aktivitāte: Nr.62 Jūrmalas ielu un tiltu tīkla pilnveide</t>
  </si>
  <si>
    <t>Rīcības virziens: R.2.1.2. Velotransporta infrastruktūras attīstība</t>
  </si>
  <si>
    <t xml:space="preserve">    Aktivitāte: Nr.67 Veloceliņu tīkla attīstība                </t>
  </si>
  <si>
    <t>Rīcības virziens: R.2.8.1. Publiskās telpas pilnveide</t>
  </si>
  <si>
    <t xml:space="preserve">    Aktivitāte: Nr. 106 Jūrmalas pilsētā esošo daudzdzīvokļu namu pagalmu, izglītības iestāžu un piebraucamo ceļu rekonstrukcija</t>
  </si>
  <si>
    <t>1.1.</t>
  </si>
  <si>
    <t>1.2.</t>
  </si>
  <si>
    <t>1.3.</t>
  </si>
  <si>
    <t>1.4.</t>
  </si>
  <si>
    <t>1.5.</t>
  </si>
  <si>
    <t>1.6.</t>
  </si>
  <si>
    <t>1.7.</t>
  </si>
  <si>
    <t>1.8.</t>
  </si>
  <si>
    <t>1.9.</t>
  </si>
  <si>
    <t>2.1.</t>
  </si>
  <si>
    <t>2.2.</t>
  </si>
  <si>
    <t>2.3.</t>
  </si>
  <si>
    <t>3.1.</t>
  </si>
  <si>
    <t>3.2.</t>
  </si>
  <si>
    <t>3.3.</t>
  </si>
  <si>
    <t>3.4.</t>
  </si>
  <si>
    <t>4.1.</t>
  </si>
  <si>
    <t>4.2.</t>
  </si>
  <si>
    <t>Tāme Nr.03.1.2.</t>
  </si>
  <si>
    <t>IEŅĒMUMU UN IZDEVUMU TĀME 2020.GADAM</t>
  </si>
  <si>
    <t>Budžeta finansēta institūcija</t>
  </si>
  <si>
    <t>Jūrmalas pilsētas dome</t>
  </si>
  <si>
    <t>Reģistrācijas Nr.</t>
  </si>
  <si>
    <t>90000056357</t>
  </si>
  <si>
    <t>Adrese</t>
  </si>
  <si>
    <t>Jūrmala, Jomas iela 1/5</t>
  </si>
  <si>
    <t>Funkcionālās klasifikācijas kods</t>
  </si>
  <si>
    <t>03.600</t>
  </si>
  <si>
    <t>Programma</t>
  </si>
  <si>
    <t>Iebraukšanas nodevas iekasēšanas nodrošinājums</t>
  </si>
  <si>
    <t>Konta Nr.</t>
  </si>
  <si>
    <t>pamatbudžetam</t>
  </si>
  <si>
    <t>LV84PARX0002484572001</t>
  </si>
  <si>
    <t>Valsts budžeta transfertiem</t>
  </si>
  <si>
    <t>projektiem</t>
  </si>
  <si>
    <t>maksas pakalpojumiem</t>
  </si>
  <si>
    <t>ziedojumiem, dāvinājumiem</t>
  </si>
  <si>
    <t>Budžeta klasifikācijas                                                         kods</t>
  </si>
  <si>
    <t>Rādītāju nosaukumi</t>
  </si>
  <si>
    <t>Izdevumu tāme 2020.gadam</t>
  </si>
  <si>
    <t>Kopā</t>
  </si>
  <si>
    <t>Pamatbudžets pirms priekšlikumiem</t>
  </si>
  <si>
    <t>Priekšlikumi izmaiņām pamatbudž. (+/-)</t>
  </si>
  <si>
    <t>Pamatbudžets</t>
  </si>
  <si>
    <t>Valsts un citu pašvaldību (iestāžu) budžeta transferti pirms priekšlikumiem</t>
  </si>
  <si>
    <t>Priekšlikumi izmaiņām Valsts u.c. pašvaldību (iestāžu) budž.transf. (+/-)</t>
  </si>
  <si>
    <t>Valsts un citu pašvaldību (iestāžu) budžeta transferti</t>
  </si>
  <si>
    <t>Maksas pakalpojumi pirms priekšlikumiem</t>
  </si>
  <si>
    <t>Priekšlikumi izmaiņām maksas pakalpojumi (+/-)</t>
  </si>
  <si>
    <t>Maksas pakalpojumi</t>
  </si>
  <si>
    <t>Ziedojumi, dāvinājumi pirms priekšlikumiem</t>
  </si>
  <si>
    <t>Priekšlikumi izmaiņām ziedojumi, dāvinājumi (+/-)</t>
  </si>
  <si>
    <t>Ziedojumi, dāvinājumi</t>
  </si>
  <si>
    <t>1</t>
  </si>
  <si>
    <t xml:space="preserve">  I   IEŅĒMUMI</t>
  </si>
  <si>
    <t>Ieņēmumi pavisam kopā, t.sk.:</t>
  </si>
  <si>
    <t>Atlikums gada sākumā, t.sk:</t>
  </si>
  <si>
    <t>F21010000   kasē</t>
  </si>
  <si>
    <t>F22010000 bankā</t>
  </si>
  <si>
    <t>Pašvaldības un tās iestāžu savstarpējie transferti</t>
  </si>
  <si>
    <t>X</t>
  </si>
  <si>
    <t>Ieņēmumi no citiem avotiem saskaņā ar noslēgtajiem līgumiem</t>
  </si>
  <si>
    <t>Ieņēmumi no iestāžu sniegtajiem maksas pakalpojumiem un citi pašu ieņēmumi</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</si>
  <si>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</si>
  <si>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</si>
  <si>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</si>
  <si>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</si>
  <si>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</si>
  <si>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</si>
  <si>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</si>
  <si>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telpu nomu</t>
  </si>
  <si>
    <t>Ieņēmumi no kustamā īpašuma iznomāšanas</t>
  </si>
  <si>
    <t>Ieņēmumi par pārējiem sniegtajiem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</si>
  <si>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</si>
  <si>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</si>
  <si>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</si>
  <si>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</si>
  <si>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</si>
  <si>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Pārējie iepriekš neklasificētie īpašiem mērķiem noteiktie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</si>
  <si>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</si>
  <si>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</si>
  <si>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</si>
  <si>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</si>
  <si>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</si>
  <si>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</si>
  <si>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</si>
  <si>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</si>
  <si>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</si>
  <si>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</si>
  <si>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</si>
  <si>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</si>
  <si>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</si>
  <si>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</si>
  <si>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</si>
  <si>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</si>
  <si>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</si>
  <si>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</si>
  <si>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</si>
  <si>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</si>
  <si>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</si>
  <si>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</si>
  <si>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</si>
  <si>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sociālās apdrošināšanas obligātās iemaksas, pabalsti un kompensācijas</t>
  </si>
  <si>
    <t>Darba devēja valsts sociālās apdrošināšanas obligātās iemaksas</t>
  </si>
  <si>
    <t>Darba devēja pabalsti, kompensācijas un citi maksājumi</t>
  </si>
  <si>
    <t>Darba devēja pabalsti un kompensācijas, no kuriem aprēķina iedzīvotāju ienākuma nodokli un valsts socīalās apdrošināšanas obligātās iemaksas</t>
  </si>
  <si>
    <t>Mācību maksas kompensācija</t>
  </si>
  <si>
    <t>Darba devēja uzturdevas kompensācija</t>
  </si>
  <si>
    <t>Darba devēja izdevumi veselības, dzīvības un nelaimes gadījumu apdrošināšanai</t>
  </si>
  <si>
    <t>Darba devēja pabalsti un kompensācijas, no kā neaprēķina iedzīvotāju ienākuma nodokli un valsts sociālās apdrošināšanas obligātās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</si>
  <si>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</si>
  <si>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</si>
  <si>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</si>
  <si>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</si>
  <si>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</si>
  <si>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</si>
  <si>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</si>
  <si>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Izdevumi par sakaru pakalpojumiem</t>
  </si>
  <si>
    <t>Izdevumi par komunālajiem pakalpojumiem</t>
  </si>
  <si>
    <t>Izdevumi par siltumenerģiju</t>
  </si>
  <si>
    <t>Izdevumi par ūdensapgādi un kanalizāciju</t>
  </si>
  <si>
    <t>Izdevumi par elektroenerģiju</t>
  </si>
  <si>
    <t>Izdevumi par atkritumu savākšanu, izvešanu no apdzīvotām vietām un teritorijām ārpus apdzīvotām vietām un utilizāciju</t>
  </si>
  <si>
    <t>Izdevumi par pārējiem komunālajiem pakalpojumiem</t>
  </si>
  <si>
    <t>Dažādi pakalpojumi</t>
  </si>
  <si>
    <t>Izdevumi iestādes sabiedrisko aktivitāšu īstenošanai</t>
  </si>
  <si>
    <t>Izdevumi par profesionālās darbības pakalpojumiem</t>
  </si>
  <si>
    <t>Izdevumi par transporta pakalpojumiem</t>
  </si>
  <si>
    <t>Normatīvajos aktos noteiktie veselības un fiziskās sagatavotības pārbaudes izdevumi</t>
  </si>
  <si>
    <t>Izdevumi par saņemtajiem mācību pakalpojumiem</t>
  </si>
  <si>
    <t>Maksājumu pakalpojumi un komisijas</t>
  </si>
  <si>
    <t>Pārējie neklasificētie pakalpojumi</t>
  </si>
  <si>
    <t>Remontdarbi un iestāžu uzturēšanas pakalpojumi (izņemot kapitālo remontu)</t>
  </si>
  <si>
    <t xml:space="preserve">Nepieciešama iebraukšanas nodevas iekasēšanas aparātu pirmssezonas profilaktisko pasākumu apmaksa (15*50 EUR +PVN). Ārkārtas situācija valstī un ar to saistītie ierobežojumi diktē iebraukšanas nodevas iekasēšanas automātu apkopes pasākumus nodot ārpakalpojumā, kura nodrošināšanai ir rezervēta koda pamatsumma.     </t>
  </si>
  <si>
    <t>Ēku, būvju un telpu būvdarbi</t>
  </si>
  <si>
    <t>Transportlīdzekļu uzturēšana un remonts</t>
  </si>
  <si>
    <t>Iekārtas, inventāra un aparatūras remonts, tehniskā apkalpošana</t>
  </si>
  <si>
    <t>Nekustamā īpašuma uzturēšana</t>
  </si>
  <si>
    <t>Paredzētais SIA "Jūrmalas gaisma" pakalpojumu apjoms, sakarā ar nodošanu ārapkalpojumā, plānots mazāks</t>
  </si>
  <si>
    <t>Autoceļu un ielu pārvaldīšana un uzturēšana</t>
  </si>
  <si>
    <t>Apdrošināšanas izdevumi</t>
  </si>
  <si>
    <t>Pārējie remontdarbu un iestāžu uzturēšanas pakalpojumi</t>
  </si>
  <si>
    <t>Informācijas tehnoloģiju pakalpojumi</t>
  </si>
  <si>
    <t>Īre un noma</t>
  </si>
  <si>
    <t>Ēku, telpu īre un noma</t>
  </si>
  <si>
    <t>Transportlīdzekļu noma</t>
  </si>
  <si>
    <t>Zemes noma</t>
  </si>
  <si>
    <t>Iekārtu, aparatūras un inventāra īre un noma</t>
  </si>
  <si>
    <t>Pārējā noma</t>
  </si>
  <si>
    <t>Pārējie pakalpojumi</t>
  </si>
  <si>
    <t>Izdevumi par tiesvedības darbiem</t>
  </si>
  <si>
    <t>Ar brīvprātīgā darba veikšanu saistītie izdevumi</t>
  </si>
  <si>
    <t>Pašvaldību līdzekļi neparedzētiem gadījumiem</t>
  </si>
  <si>
    <t>Izdevumi juridiskās palīdzības sniedzējiem un zvērinātiem tiesu izpildītājiem</t>
  </si>
  <si>
    <t>Maksājumi par parāda apkalpošanu un komisijas maksas par izmantotajiem atsavinātajiem finanšu instrumentiem</t>
  </si>
  <si>
    <t>Krājumi, materiāli, energoresursi, preces, biroja preces un inventārs, kurus neuzskaita kodā 5000</t>
  </si>
  <si>
    <t>Izdevumi par dažādām precēm un inventāru</t>
  </si>
  <si>
    <t xml:space="preserve">Biroja preces </t>
  </si>
  <si>
    <t>Inventārs</t>
  </si>
  <si>
    <t>Darba aizsardzības līdzekļi</t>
  </si>
  <si>
    <t>Izdevumi par precēm iestādes sabiedrisko aktivitāšu īstenošanai</t>
  </si>
  <si>
    <t>Kurināmais un enerģētiskie  materiāli</t>
  </si>
  <si>
    <t>Kurināmais</t>
  </si>
  <si>
    <t>Degviela</t>
  </si>
  <si>
    <t>Pārējie enerģētiskie materiāli</t>
  </si>
  <si>
    <t>Materiāli un izejvielas palīgražošanai</t>
  </si>
  <si>
    <t>Zāles, ķimikālijas, laboratorijas preces, medicīniskās ierīces, laboratorijas dzīvnieki un to uzturēšana</t>
  </si>
  <si>
    <t>Zāles, ķimikālijas, laboratorijas preces</t>
  </si>
  <si>
    <t>Medicīnas instrumenti, laboratorijas dzīvnieki un to uzturēšana</t>
  </si>
  <si>
    <t>Iestāžu uzturēšanas materiāli un preces</t>
  </si>
  <si>
    <t>Remontmateriāli</t>
  </si>
  <si>
    <t>Saimniecības preces un pārējie remontmateriāli</t>
  </si>
  <si>
    <t>Transportlīdzekļu uzturēšana un remontmateriāli</t>
  </si>
  <si>
    <t>Valsts un pašvaldību aprūpē, apgādē un dienestā (amatā) esošo personu uzturēšana</t>
  </si>
  <si>
    <t>Mīkstais inventārs</t>
  </si>
  <si>
    <t>Virtuves inventārs, trauki un galda piederumi</t>
  </si>
  <si>
    <t>Ēdināšanas izdevumi</t>
  </si>
  <si>
    <t>Formas tērpi un speciālais apģērbs</t>
  </si>
  <si>
    <t>Uzturdevas kompensācija</t>
  </si>
  <si>
    <t>Apdrošināšanas izdevumi veselības, dzīvības un nelaimes gadījumu apdrošināšanai</t>
  </si>
  <si>
    <t>Pārējie valsts un pašvaldību aprūpē, apgādē un dienestā (amatā) esošo personu uzturēšanas izdevumi, kuri nav minēti citos koda 2360 apakškodos</t>
  </si>
  <si>
    <t>Mācību līdzekļi un materiāli</t>
  </si>
  <si>
    <t>Specifiskie materiāli un inventārs</t>
  </si>
  <si>
    <t>Munīcija un sprāgstvielas</t>
  </si>
  <si>
    <t>Pārējie specifiskas lietošanas materiāli un inventārs</t>
  </si>
  <si>
    <t>Pārējās preces</t>
  </si>
  <si>
    <t>Izdevumi periodikas iegādei</t>
  </si>
  <si>
    <t>Budžeta iestāžu nodokļu, nodevu un sankciju maksājumi</t>
  </si>
  <si>
    <t>Budžeta iestāžu nodokļu un nodevu maksājumi</t>
  </si>
  <si>
    <t>Budžeta iestāžu pievienotās vērtības nodokļa maksājumi</t>
  </si>
  <si>
    <t>Budžeta iestāžu nekustamā īpašuma nodokļa maksājumi</t>
  </si>
  <si>
    <t>Iedzīvotāju ienākuma nodoklis (no maksātnespējīgā darba devēja darbinieku prasījumu summām)</t>
  </si>
  <si>
    <t>Budžeta iestāžu dabas resursu nodokļa maksājumi</t>
  </si>
  <si>
    <t>Pārējie budžeta iestāžu pārskaitītie nodokļi un nodevas</t>
  </si>
  <si>
    <t>Maksājumi par budžeta iestādēm piemērotajām sankcijām</t>
  </si>
  <si>
    <t>Subsīdijas un dotācijas</t>
  </si>
  <si>
    <t>Subsīdijas un dotācijas komersantiem, biedrībām un nodibinājumiem</t>
  </si>
  <si>
    <t>Valsts un pašvaldību budžeta dotācija komersantiem, biedrībām,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</si>
  <si>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</si>
  <si>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</si>
  <si>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</si>
  <si>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</si>
  <si>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</si>
  <si>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</si>
  <si>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</si>
  <si>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</si>
  <si>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</si>
  <si>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</si>
  <si>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</si>
  <si>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</si>
  <si>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</si>
  <si>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</si>
  <si>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</si>
  <si>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</si>
  <si>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</si>
  <si>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procentu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</si>
  <si>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</si>
  <si>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</si>
  <si>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</si>
  <si>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</si>
  <si>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</si>
  <si>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Nemateriālo ieguldījumu izveidošana</t>
  </si>
  <si>
    <t>Pamatlīdzekļi, ieguldījuma īpašumi un bioloģiskie aktīvi</t>
  </si>
  <si>
    <t>Zeme un būves</t>
  </si>
  <si>
    <t>Dzīvojamās ēkas</t>
  </si>
  <si>
    <t>Nedzīvojamās ēkas</t>
  </si>
  <si>
    <t>Transporta būves</t>
  </si>
  <si>
    <t>Zeme zem būvēm</t>
  </si>
  <si>
    <t>Kultivētā zeme</t>
  </si>
  <si>
    <t>Atpūtai un izklaidei izmantojamā zeme</t>
  </si>
  <si>
    <t>Pārējā zeme</t>
  </si>
  <si>
    <t>Inženierbūves</t>
  </si>
  <si>
    <t>Pārējais nekustamais īpašums</t>
  </si>
  <si>
    <t>Tehnoloģiskās iekārtas un mašīnas</t>
  </si>
  <si>
    <t>Pārējie pamatlīdzekļi</t>
  </si>
  <si>
    <t>Transportlīdzekļi</t>
  </si>
  <si>
    <t>Bibliotēku krājumi</t>
  </si>
  <si>
    <t>Izklaides, literārie un mākslas oriģināldarbi</t>
  </si>
  <si>
    <t>Antīkie un citi mākslas priekšmeti</t>
  </si>
  <si>
    <t>Datortehnika, sakaru un cita biroja tehnika</t>
  </si>
  <si>
    <t>Pārējie iepriekš neklasificētie pamatlīdzekļi un ieguldījuma īpašumi</t>
  </si>
  <si>
    <t>Pamatlīdzekļu un ieguldījuma īpašumu izveidošana un nepabeigtā būvniecība</t>
  </si>
  <si>
    <t>Kapitālais remonts un rekonstrukcija</t>
  </si>
  <si>
    <t>Bioloģiskie un pazemes aktīvi</t>
  </si>
  <si>
    <t>Pārējie bioloģiskie un lauksaimniecības aktīvi</t>
  </si>
  <si>
    <t>Ilgtermiņa ieguldījumi nomātajos pamatlīdzekļos</t>
  </si>
  <si>
    <t>Sociāla rakstura maksājumi un kompensācijas</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</si>
  <si>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</si>
  <si>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</si>
  <si>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</si>
  <si>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</si>
  <si>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</si>
  <si>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Bezdarbnieka pabalsts</t>
  </si>
  <si>
    <t>Bezdarbnieka stipendija</t>
  </si>
  <si>
    <t>Pašvaldību sociālā palīdzība iedzīvotājiem naudā</t>
  </si>
  <si>
    <t>Pabalsti veselības aprūpei naudā</t>
  </si>
  <si>
    <t>Pabalsti ēdināšanai naudā</t>
  </si>
  <si>
    <t>Pašvaldību pabalsti naudā krīzes situācijā</t>
  </si>
  <si>
    <t>Sociālās garantijas bāreņiem un audžuģimenēm naudā</t>
  </si>
  <si>
    <t>Pārējā sociālā palīdzība  naudā</t>
  </si>
  <si>
    <t>Pabalsts garantētā minimālā ienākumu līmeņa nodrošināšanai naudā</t>
  </si>
  <si>
    <t>Dzīvokļa pabalsts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</si>
  <si>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</si>
  <si>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</si>
  <si>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</si>
  <si>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</si>
  <si>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</si>
  <si>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</si>
  <si>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 palīdzība iedzīvotājiem natūrā</t>
  </si>
  <si>
    <t>Pabalsti ēdināšanai natūrā</t>
  </si>
  <si>
    <t>Pašvaldību pabalsti natūrā krīzes situācijā</t>
  </si>
  <si>
    <t>Sociālās garantijas bāreņiem un audžuģimenēm natūrā</t>
  </si>
  <si>
    <t>Pārējā sociālā palīdzība  natūrā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</si>
  <si>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</si>
  <si>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</si>
  <si>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</si>
  <si>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</si>
  <si>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</si>
  <si>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</si>
  <si>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</si>
  <si>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Izdevumi par piešķīrumiem iedzīvotājiem natūrā, naudas balvas, izdevumi pašvaldību brīvprātīgo iniciatīvu izpildei</t>
  </si>
  <si>
    <t>Izdevumi par piešķīrumiem iedzīvotājiem natūrā brīvprātīgo iniciatīvu izpildei</t>
  </si>
  <si>
    <t>Naudas balvas</t>
  </si>
  <si>
    <t>Izdevumi brīvprātīgo iniciatīvu izpildei</t>
  </si>
  <si>
    <t>Izsoles nodrošinājuma un citu maksājumu, kas saistīti ar dalību izsolēs, atmaksa</t>
  </si>
  <si>
    <t>Kompensācijas, kuras izmaksā personām, pamatojoties uz Latvijas tiesu, Eiropas Savienības Tiesas, Eiropas Cilvēktiesību tiesas nolēmumiem</t>
  </si>
  <si>
    <t>Kompensācijas, kuras izmaksā fiziskām un juridiskām personām, pamatojoties uz Latvijas tiesu un lēmējiestādes nolēmumiem</t>
  </si>
  <si>
    <t>Transferti, uzturēšanas izdevumu transferti, pašu resursu maksājumi, starptautiskā sadarbība</t>
  </si>
  <si>
    <t>Pašvaldību transferti un uzturēšanas izdevumu transferti</t>
  </si>
  <si>
    <t>Pašvaldību  transferti citām pašvaldībām</t>
  </si>
  <si>
    <t>Pašvaldību izdevumu iekšējie transferti starp pašvaldības budžeta veidiem</t>
  </si>
  <si>
    <t>Pašvaldību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</si>
  <si>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</si>
  <si>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</si>
  <si>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Pašvaldību uzturēšanas izdevumu transferti (izņemot atmaksas) uz valsts budžetu</t>
  </si>
  <si>
    <t>Pašvaldības iemaksa pašvaldību finanšu izlīdzināšanas fondā</t>
  </si>
  <si>
    <t>Pašvaldību uzturēšanas izdevumu transferti valsts budžeta daļēji finansētām atvasinātām publiskām personām un  budžeta nefinansētām iestādēm</t>
  </si>
  <si>
    <t>Starptautiskā sadarbība</t>
  </si>
  <si>
    <t>Pārējie pārskaitījumi ārvalstīm</t>
  </si>
  <si>
    <t>Kapitālo izdevumu transferti</t>
  </si>
  <si>
    <t>Pašvaldību kapitālo izdevumu transferti</t>
  </si>
  <si>
    <t>Pašvaldību kapitālo izdevumu transferti uz valsts budžetu</t>
  </si>
  <si>
    <t>Pašvaldību atmaksa valsts budžetam par iepriekšējos gados saņemtajiem valsts budžeta transfertiem kapitālajiem izdevumiem Eiropas Savienības politiku instrumentu un pārējās ārvalstu finanšu palīdzības līdzfinansētajos projektos (pasākumos)</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</si>
  <si>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</si>
  <si>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</si>
  <si>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</si>
  <si>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</si>
  <si>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</si>
  <si>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</si>
  <si>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</si>
  <si>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</si>
  <si>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</si>
  <si>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</si>
  <si>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</si>
  <si>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</si>
  <si>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</si>
  <si>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</si>
  <si>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</si>
  <si>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</si>
  <si>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</si>
  <si>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</si>
  <si>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</si>
  <si>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</si>
  <si>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</si>
  <si>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</si>
  <si>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</si>
  <si>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</si>
  <si>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</si>
  <si>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</si>
  <si>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</si>
  <si>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</si>
  <si>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 xml:space="preserve">Budžeta finansēta institūcija: </t>
  </si>
  <si>
    <t>Reģistrācijas Nr.:</t>
  </si>
  <si>
    <t>2020.gada budžeta pieprasījuma atšifrējums pa programmām un budžeta veidiem</t>
  </si>
  <si>
    <t>Struktūrvienība:</t>
  </si>
  <si>
    <t>Informāciju un komunikāciju tehnoloģiju pārvalde</t>
  </si>
  <si>
    <t>Programma:</t>
  </si>
  <si>
    <t>Funkcionālās klasifikācijas kods:</t>
  </si>
  <si>
    <t>Pasākums/ aktivitāte/ projekts/ pakalpojuma nosaukums/ objekts</t>
  </si>
  <si>
    <t>Ekonomiskās klasifikācijas kodi</t>
  </si>
  <si>
    <t>2020.gada budžets</t>
  </si>
  <si>
    <t>Priekšlikumi izmaiņām (+/-)</t>
  </si>
  <si>
    <t>pamatbudžets</t>
  </si>
  <si>
    <t>maksas pakalpojumi</t>
  </si>
  <si>
    <t>KOPĀ:</t>
  </si>
  <si>
    <t xml:space="preserve">Caurlaižu POS terminālu uzturēšana un apsaimniekošana </t>
  </si>
  <si>
    <t>Tā, kā caurlaižu aparātu uzturēšana tiks nodota ārpakalpojumā, piemaksas un caurlaižu izsniegšanas operatoru pakalpojums nav nepieciešams</t>
  </si>
  <si>
    <t>JPAP_P3.1._R3.1.2.  JPAP_P2.1._R.2.1.1._63
JPAP_P2.1._R.2.1.1._65
IKTRP_R2.1.3._10</t>
  </si>
  <si>
    <t>Caurlaižu kontroles punktu uzturēšana un apsaimbiekošana</t>
  </si>
  <si>
    <t>JPAP_P3.1._R3.1.2.  JPAP_P2.1._R.2.1.1._63
JPAP_P2.1._R.2.1.1._65
JPAP_P3.4._R3.4.1._209
IKTRP_R2.1.3._10</t>
  </si>
  <si>
    <t>Caurlaižu kontroles punktu attīstība</t>
  </si>
  <si>
    <t>Caurlaižu sistēmas uzturēšana un attīstība</t>
  </si>
  <si>
    <t>JPAP_P2.1._R.2.1.1._65
IKTRP_R2.1.3._10
JPAP_P3.1._R3.1.2._121</t>
  </si>
  <si>
    <t>Pievienotās vērtības nodoklis</t>
  </si>
  <si>
    <t>JPAP_P3.1._R3.1.2. 
JPAP_P2.1._R.2.1.1._65
IKTRP_R2.1.3._10</t>
  </si>
  <si>
    <t>Informācijas un komunikācijas tehnoloģiju uzturēšana, atjaunošana un uzlabošana</t>
  </si>
  <si>
    <t>04.900</t>
  </si>
  <si>
    <t>Interneta pakalpojumi - interneta pieslēgumi domes nodaļām</t>
  </si>
  <si>
    <t>JPAP_P2.6._R2.6.3._90
JPAP_P3.1._R3.1.2._120 JPAP_P3.1._R3.1.2. IKTRP_R2.6.3_32</t>
  </si>
  <si>
    <t xml:space="preserve">Maksa par elektroenerģiju    </t>
  </si>
  <si>
    <t>JPAP_P3.4._R3.4.1._209 JPAP_P1.6._R1.6.1_37
IKTRP_R3.4.1._5
IKTRP_R3.4.1._6 JPAP_P3.1._R3.1.2.</t>
  </si>
  <si>
    <t xml:space="preserve">Iekārtu, invent. un aparat. remonts, tehniskā apkalpošana     </t>
  </si>
  <si>
    <t>Informācijas sistēmas uzturēšana</t>
  </si>
  <si>
    <t>JPAP_P2.1._R2.1.1._65
JPAP_P2.8._R2.8.1._112
JPAP_P3.1._R3.1.2._123
JPAP_P3.1._R3.1.5._144
JPAP_P3.1._R3.1.5._141
JPAP_P3.1._R3.1.2._124</t>
  </si>
  <si>
    <t>Informācijas sistēmas licenču nomas izdevumi</t>
  </si>
  <si>
    <t>JPAP_P2.8._R2.8.1._112
JPAP_P3.5._R3.5.1._218
 JPAP_P3.1._R3.1.5._140 JPAP_P3.1._R3.1.2._126 JPAP_P3.2._R3.2.3._165
JPAP_P3.1._R3.1.2._123
JPAP_P3.1._R3.1.2._124</t>
  </si>
  <si>
    <t>Pārējie informācijas tehnoloģiju pakalpojumi</t>
  </si>
  <si>
    <t xml:space="preserve">JPAP_P3.1._R3.1.2. </t>
  </si>
  <si>
    <t>Datortehnikas remonts un uzturēšana</t>
  </si>
  <si>
    <t>JPAP_P3.1._R3.1.2.  JPAP_P3.1._R3.1.5._139
IKRRP_R3.1.5._4</t>
  </si>
  <si>
    <t>Biroja preces</t>
  </si>
  <si>
    <t>JPAP_P3.1._R3.1.2.  JPAP_P3.1._R3.1.5._139
IKRRP_R3.1.5._4  IKRRP_R3.1.5._5</t>
  </si>
  <si>
    <t>Nemateriālie ieguldījumi (licences, programmas)</t>
  </si>
  <si>
    <t>JPAP_P2.8._R2.8.1._112
JPAP_P3.5._R3.5.1._218
JPAP_P3.1._R3.1.5._144
JPAP_P3.1._R3.1.2._123
JPAP_P3.1._R3.1.2._124
JPAP_P3.4._R3.4.1._208
JPAP_P3.4._R3.4.1._210
JPAP_P3.1._R3.1.5._142</t>
  </si>
  <si>
    <t>JPD IT infrastruktūras tehniskais nodrošinājums RVS darbībai</t>
  </si>
  <si>
    <t>JPAP_P3.1._R3.1.2._123
JPAP_P3.1._R3.1.2._124
IKTRP_R3.1.2._19
IKTRP_R3.1.2._20</t>
  </si>
  <si>
    <t>JPAP_P3.4._R3.4.1._209
JPAP_P3.1._R3.1.5._139
IKRRP_R3.1.5._4
IKTRP_R3.4.1._5
IKTRP_R3.4.1._6</t>
  </si>
  <si>
    <t>Pamatlīdzekļu izveidošana</t>
  </si>
  <si>
    <t>JPAP_P2.1._R2.1.1._64
JPAP_P2.1._R2.1.1._65
JPAP_P2.1._R2.1.3._69
JPAP_P2.6._R2.6.3._92
JPAP_P2.6._R2.6.3._93
JPAP_P3.1._R3.1.2._120
JPAP_P3.1._R3.1.2._127
JPAP_P3.4._R3.4.1._208
JPAP_P3.4._R3.4.1._209
JPAP_P3.4._R3.4.1._210 JPAP_P3.2._R3.2.3_162 JPAP_P3.2._R3.2.4._179
IKTRP_R3.1.5._29
IKTRP_R2.6.3._31
IKTRP_R3.1.2._34
IKTRP_R3.4.1._44
IKTRP_R3.4.1._45 JPIAK  R3.2.1_5</t>
  </si>
  <si>
    <t>* Informatīvi -</t>
  </si>
  <si>
    <t>Attīstības plānošanas dokumenta nosaukums un rīcības virzienu atšifrējums.</t>
  </si>
  <si>
    <t>JPAP - Jūrmalas pilsētas attīstības programma 2014.-2020.gadam</t>
  </si>
  <si>
    <t>P1.9. Kūrorta un tikšanās vietas tēla veidošana</t>
  </si>
  <si>
    <t>R1.9.1. Jūrmala kā kūrorta un tikšanās vietas tēla veidošana</t>
  </si>
  <si>
    <t xml:space="preserve">Aktivitāte Nr.51 Jūrmalas pilsētas portāla funkcionalitātes paplašināšana </t>
  </si>
  <si>
    <t>R1.9.2. Informācijas pieejamības nodrošināšana</t>
  </si>
  <si>
    <t>Aktivitāte Nr.54 Ģeogrāfijas informācijas sistēmas ieviešana</t>
  </si>
  <si>
    <t>Aktivitāte Nr.55 Digitālo informācijas stendu informācijas sistēmas  ieviešana un saistošu informācijas pasniegšanas objektu izveide</t>
  </si>
  <si>
    <t>P2.1. Ceļu un ielu, to apgaismojuma kvalitātes uzlabošana, satiksmes drošības uzlabojumi, veloceliņu un gājēju celiņu attīstība</t>
  </si>
  <si>
    <t>R2.1.1. Ielu un ceļu rekonstrukcija, satiksmes drošības uzlabošana</t>
  </si>
  <si>
    <t>Aktivitāte Nr.64 Pilsētas ielu apgaismojuma informācijas sistēmas ieviešana</t>
  </si>
  <si>
    <t>Aktivitāte Nr.65 Iebraukšanas caurlaižu informācijas sistēmas ieviešana</t>
  </si>
  <si>
    <t>R2.1.3. Elektrotransporta infrastruktūras attīstība</t>
  </si>
  <si>
    <t>Aktivitāte Nr.69 Transporta vadības informācijas sistēmas ieviešana</t>
  </si>
  <si>
    <t>P2.6. Energoapgādes un sakaru attīstība</t>
  </si>
  <si>
    <t>R2.6.3. Sakaru un komunikācijas sistēmu attīstība</t>
  </si>
  <si>
    <t>Aktivitāte Nr.90 Interneta pieejamības nodrošināšana</t>
  </si>
  <si>
    <t>Aktivitāte Nr.92 Pašvaldības platjoslas optiskā datu pārraides tīkla izveide</t>
  </si>
  <si>
    <t>Aktivitāte Nr.93 Pašvaldības brīvpiekļuves publiskā bezvadu tīkla izveide</t>
  </si>
  <si>
    <t>P2.8. Publiskās telpas labiekārtošana</t>
  </si>
  <si>
    <t>R2.8.1. Publiskās telpas pilnveide</t>
  </si>
  <si>
    <t>Aktivitāte Nr.112 Nekustamā īpašuma uzskaites un nodokļu administrēšanas sistēmas funkcionalitātes paplašināšana</t>
  </si>
  <si>
    <t>R2.8.2. Kapsētu un to infrastruktūras labiekārtošana</t>
  </si>
  <si>
    <t>Aktivitāte Nr.114 Kapsētu paplašināšana un jaunu kapsētu izveide un to apsaimniekošana</t>
  </si>
  <si>
    <t>P.3.1. Uz nākotni orientēta pilsētas pārvaldība, kas atbalsta pilsonisko iniciatīvu</t>
  </si>
  <si>
    <t>R.3.1.2. Pašvaldības pārvaldes kapacitātes celšana</t>
  </si>
  <si>
    <t xml:space="preserve">Aktivitāte Nr.120 Ātrgaitas interneta nodrošinājums Jūrmalas pašvaldības iestādēs </t>
  </si>
  <si>
    <t>Aktivitāte Nr.121 Pašvaldības e-pakalpojumu platformas ieviešana</t>
  </si>
  <si>
    <t>Aktivitāte Nr.122 Jaunu e-pakalpojumu ieviešana</t>
  </si>
  <si>
    <t>Aktivitāte Nr.123 Grāmatvedības informācijas sistēmas uzlabošana</t>
  </si>
  <si>
    <t xml:space="preserve">Aktivitāte Nr.124 Personālvadības informācijas sistēmas ieviešana </t>
  </si>
  <si>
    <t>Aktivitāte Nr.126 Lietotāju darbstaciju standartizācijas risinājuma ieviešana, t.sk lietojumu virtualizācijas attīstība, izveidojot universālāku lietotāja darbstaciju un paaugstinot lietojumu drošību</t>
  </si>
  <si>
    <t>Aktivitāte Nr.127 Bezvadu datu pārraides tīkla risinājuma ieviešana Pašvaldības iestādēs</t>
  </si>
  <si>
    <t>Aktivitāte Nr.128 Budžeta plānošanas, formēšanas un izpildes kontroles informācijas sistēmas ieviešana</t>
  </si>
  <si>
    <t>R3.1.5. Pilsētas pārvaldības infrastruktūras pilnveide</t>
  </si>
  <si>
    <t>Aktivitāte Nr.139 Jūrmalas kartes ieviešana</t>
  </si>
  <si>
    <t>Aktivitāte Nr.140 Centralizētas infrastruktūras pārvaldības un rezerves kopēšanas risinājuma ieviešana</t>
  </si>
  <si>
    <t>Aktivitāte Nr.141 Centralizēta drošības informācijas un notikumu pārvaldības sistēmas (SIEM) ieviešana</t>
  </si>
  <si>
    <t>Aktivitāte Nr.142 Tīkla ielaušanās noteikšanas un novēršanas sistēmas (IDS/IPS) ieviešana</t>
  </si>
  <si>
    <t>Aktivitāte Nr.143 Esošā Pašvaldības datu centra modernizācija un rezerves virtuālā datu centra izveide</t>
  </si>
  <si>
    <t>Aktivitāte Nr.144 Dokumentu vadības sistēmas ieviešana</t>
  </si>
  <si>
    <t>Aktivitāte Nr.145 Lietotāju incidentu, problēmu un izmaiņu pieteikumu informācijas sistēmas funkcionalitātes paplašināšana</t>
  </si>
  <si>
    <t>P3.2. Kvalitatīva un sociāli pieejama izglītība</t>
  </si>
  <si>
    <t>R3.2.3.: Vispārizglītojošo skolu izglītības pakalpojumi</t>
  </si>
  <si>
    <t xml:space="preserve">Aktivitāte Nr.162 Pašvaldības izglītības iestāžu mājaslapu izveide un uzturēšana </t>
  </si>
  <si>
    <t>R3.2.4.: Profesionālās ievirzes un interešu izglītības pakalpojumi</t>
  </si>
  <si>
    <t xml:space="preserve">Aktivitāte Nr.179 Pašvaldības izglītības iestāžu mājaslapu izveide un uzturēšana </t>
  </si>
  <si>
    <t>P3.4. Droša dzīves vide</t>
  </si>
  <si>
    <t>R3.4.1. Sabiedriskās kārtības un iedzīvotāju drošības nodrošināšana</t>
  </si>
  <si>
    <t>Aktivitāte Nr.208 Vides monitoringa informācijas sistēmas ieviešana un dažādu vides monitoringu veikšana</t>
  </si>
  <si>
    <t>Aktivitāte Nr.209 Videonovērošanas sistēmas un videonovērošanas tīkla ieviešana</t>
  </si>
  <si>
    <t>Aktivitāte Nr.210 Pašvaldības civilās aizsardzības preventīvo un glābšanas pasākumu efektivitātes uzlabošana</t>
  </si>
  <si>
    <t>P3.5. Kvalitatīvs sociālais atbalsts</t>
  </si>
  <si>
    <t>R3.5.1. Sociālo pakalpojumu attīstība</t>
  </si>
  <si>
    <t>Aktivitāte Nr.218 Sociālās palīdzības administrēšanas lietojumprogrammas funkcionalitātes paplašināšana</t>
  </si>
  <si>
    <t>IKTRP - Jūrmalas pilsētas informācijas un komunikācijas tehnoloģiju rīcības plāns 2015.-2020.gadam</t>
  </si>
  <si>
    <t>R.1.1.1. Kūrortu tiesiskās sistēmas un organizāciju izveides veicināšana</t>
  </si>
  <si>
    <t>Aktivitāte Nr.1 Datu noliktavas un datu analīzes rīka ieviešana</t>
  </si>
  <si>
    <t>R1.9.1. Jūrmalas kā kūrorta un tikšanās vietas tēla veidošana</t>
  </si>
  <si>
    <t>Aktivitāte Nr.2 Digitālo informācijas stendu informācijas sistēmas  ieviešana</t>
  </si>
  <si>
    <t>Aktivitāte Nr.3 Jūrmalas pilsētas portāla funkcionalitātes paplašināšana (ārējais portāls, mobilā aplikācija, Domes sēžu videotranslēšana un iekšējais portāls )</t>
  </si>
  <si>
    <t>R1.9.2 Jūrmalas kartogrāfiskās informācijas attīstība</t>
  </si>
  <si>
    <t>Aktivitāte Nr.15 Ģeogrāfijas informācijas sistēmas ieviešana</t>
  </si>
  <si>
    <t>R2.1.3. Sabiedriskā transporta attīstība Jūrmalā</t>
  </si>
  <si>
    <t>Aktivitāte Nr.10 Iebraukšanas caurlaižu informācijas sistēmas ieviešana</t>
  </si>
  <si>
    <t>R2.6.3. Mobilo sakaru un interneta pieejamības nodrošināšana</t>
  </si>
  <si>
    <t>Aktivitāte Nr.31 Pašvaldības platjoslas optiskā datu pārraides tīkla izveide</t>
  </si>
  <si>
    <t>Aktivitāte Nr.32 Pašvaldības brīvpiekļuves publiskā bezvadu tīkla izveide</t>
  </si>
  <si>
    <t>R2.8.1 Publiskās telpas pilnveide</t>
  </si>
  <si>
    <t>Aktivitāte Nr.13 Nekustamā īpašuma uzskaites un nodokļu administrēšanas sistēmas funkcionalitātes paplašināšana</t>
  </si>
  <si>
    <t>R3.1.2. Pašvaldības pārvaldes kapacitātes celšana</t>
  </si>
  <si>
    <t>Aktivitāte Nr.19 Grāmatvedības informācijas sistēmas ieviešana</t>
  </si>
  <si>
    <t>Aktivitāte Nr.20 Personālvadības informācijas sistēmas ieviešana</t>
  </si>
  <si>
    <t>R3.1.2. Ātrgaitas interneta nodrošinājums Jūrmalas pašvaldības iestādēs</t>
  </si>
  <si>
    <t>Aktivitāte Nr.34 Bezvadu datu pārraides tīkla risinajuma ieviešana Pašvaldības iestādēs</t>
  </si>
  <si>
    <t>R.3.1.5. Jūrmalnieka kartes izveide</t>
  </si>
  <si>
    <t>Aktivitāte Nr.4 Jūrmalas e-kartes informācijas sistēmas ieviešana</t>
  </si>
  <si>
    <t>R3.1.5. Dokumentu sagatavošanas un iesniegšanas tiešsaistes sistēmas izveide</t>
  </si>
  <si>
    <t>Aktivitāte Nr.17 Jaunu e-pakalpojumu ieviešana</t>
  </si>
  <si>
    <t>Aktivitāte Nr.18 Dokumentu vadības sistēmas ieviešana</t>
  </si>
  <si>
    <t xml:space="preserve">Aktivitāte Nr.25 Tīkla ielaušanās noteikšanas un novēršanas sistēmas (IDS/IPS) ieviešana </t>
  </si>
  <si>
    <t xml:space="preserve">Aktivitāte Nr.26 Centralizētas infrastruktūras pārvaldības un rezerves kopēšanas risinājuma ieviešana </t>
  </si>
  <si>
    <t xml:space="preserve">Aktivitāte Nr.27 Centralizēta drošības informācijas un notikumu pārvaldības sistēmas (SIEM) ieviešana </t>
  </si>
  <si>
    <t>Aktivitāte Nr.28 Lietotāju incidentu, problēmu un izmaiņu pieteikumu informācijas sistēmas funkcionalitātes paplašināšana</t>
  </si>
  <si>
    <t>Aktivitāte Nr.29 Pašvaldības datu centra modernizācija un rezerves virtuālā datu centra izveide</t>
  </si>
  <si>
    <t>R3.4.1. Sabiedriskās kārtības un iedzīvotāju drošīnas nodrošināšana</t>
  </si>
  <si>
    <t>Aktivitāte Nr.5 Videonovērošanas informācijas sistēmas ieviešana</t>
  </si>
  <si>
    <t>Aktivitāte Nr.6 Videonovērošanas tīkla ieviešana</t>
  </si>
  <si>
    <t>Aktivitāte Nr.44 Vides monitoringa informācijas sistēmas ieviešana</t>
  </si>
  <si>
    <t>Aktivitāte Nr.45 Pašvaldības civilās aizsardzības preventīvo un glābšanas pasākumu efektivitātes uzlabošana</t>
  </si>
  <si>
    <t>R3.5.1. Sociālā atbalsta infrastruktūras attīstība</t>
  </si>
  <si>
    <t>Aktivitāte Nr.8 Sociālās palīdzības administrēšanas lietojumprogrammas funkcionalitātes paplašināšana</t>
  </si>
  <si>
    <t>R3.7.2. Vietējās uzņēmējdarbības atbalsta infrastruktūras attīstība</t>
  </si>
  <si>
    <t>Aktivitāte Nr.9 Ielu tirdzniecības un citu Pašvaldības atļauju informācijas sistēmas ieviešana</t>
  </si>
  <si>
    <t>JPIAK - Jūrmalas pilsētas izglītības attīstības koncepcija 2015.-2020.gadam</t>
  </si>
  <si>
    <t>R.3.2.1. Kopējā sektora attīstība, pārvaldība</t>
  </si>
  <si>
    <t>Aktivitāte Nr. 5 Jūrmalas izglītības iestāžu mājaslapu izveide un uzturēšana</t>
  </si>
  <si>
    <r>
      <rPr>
        <b/>
        <sz val="9"/>
        <rFont val="Times New Roman"/>
        <family val="1"/>
        <charset val="186"/>
      </rPr>
      <t>3.pielikums</t>
    </r>
    <r>
      <rPr>
        <sz val="9"/>
        <rFont val="Times New Roman"/>
        <family val="1"/>
        <charset val="186"/>
      </rPr>
      <t xml:space="preserve"> Jūrmalas pilsētas domes  </t>
    </r>
  </si>
  <si>
    <t>2019.gada 19.decembra  saistošajiem noteikumiem Nr.57</t>
  </si>
  <si>
    <r>
      <rPr>
        <b/>
        <sz val="9"/>
        <rFont val="Times New Roman"/>
        <family val="1"/>
        <charset val="186"/>
      </rPr>
      <t>15.pielikums</t>
    </r>
    <r>
      <rPr>
        <sz val="9"/>
        <rFont val="Times New Roman"/>
        <family val="1"/>
        <charset val="186"/>
      </rPr>
      <t xml:space="preserve"> Jūrmalas pilsētas domes  </t>
    </r>
  </si>
  <si>
    <t>Tāme Nr.03.2.1.</t>
  </si>
  <si>
    <t>Jūrmalas pilsētas pašvaldības policija</t>
  </si>
  <si>
    <t>90000056554</t>
  </si>
  <si>
    <t>Dubultu prospekts 2, Jūrmala, LV - 2015</t>
  </si>
  <si>
    <t>03.110</t>
  </si>
  <si>
    <t>Iestādes uzturēšana un sabiedriskās kārtības nodrošināšana</t>
  </si>
  <si>
    <t>LV30PARX0002484572003</t>
  </si>
  <si>
    <t>LV54PARX0002484577003</t>
  </si>
  <si>
    <t>Atgriezts darbinieka pārmaksātās darba algas aprēķins EUR 1.00, EUR 103.00 paredzamie ieņēmumi no spriedumu izpildes izdevumiem ZTI (MP), EUR 1200.00 paredzamie ieņēmumi no spriedumu izpildes izdevumiem ZTI saistībā ar caurlaižu režīmu.</t>
  </si>
  <si>
    <t>Līdzekļu ekonomija saistībā ar darba attiecību pārtraukšanu ar medicīnas personālu. Summu EUR 6250.00 apmērā plānots novirzīt atskurbināšanas ārpakalpojuma nodrošināšanai ( EUR 12.50 x 500 cilv.), EUR 1600.00 degvielai ārpakalpojuma nodrošināšanai, EUR 1858.00 naudas balvām diviem darbiniekiem ( inspektors-glābējs, inspektors 8st.) sakarā ar bērnu piedzimšanu.</t>
  </si>
  <si>
    <t>Nepieciešams plānotais papildus finansējums EUR 1858.00 apmērā naudas balvu izmaksai 2 darbiniekiem ( inspektors 8 st; inspektors-glābējs) sakarā ar bērnu piedzimšanu.</t>
  </si>
  <si>
    <t xml:space="preserve">Līdzekļu ekonomija saistībā ar  samazinātā DD VSAOI pensionāriem un izdienas pensionāriem, vakantajām amata vietām līdz 1.aprīlim ( 1 jurists, 3 inspektori 12 st), kā arī līdzekļu ekonomija  saistībā ar darba attiecību pārtraukšanu ar medicīnas personālu ( 4 medmāsas), pamatojoties uz 2020.gada 20. februāra Jūrmalas pilsētas domes lēmumu Nr. 29. Finansējumu EUR 123.00 plānots novirzīt programmas licences ABBYY PDF iegādei, EUR 1511.00 inventāra un aprīkojuma remontam, apkopēm, EUR 1200.00 ZTI sprieduma izpildes izdevumiem, EUR 755.00 specifiskas lietošanas materiālu iegādēm. </t>
  </si>
  <si>
    <t xml:space="preserve">Nepieciešams plānotais papildus finansējums atskurbināšanas ārpakalpojuma nodrošināšanai ( EUR 12.50 x 500 cilv.) </t>
  </si>
  <si>
    <t>Nepieciešams plānotais papildus finansējums  EUR 1510.60 apmērā: EUR 1040.60 5 hidrotērpu remontam (kakla manžetes remonts EUR 91.96 x 5gb; piedurkņu remonts EUR 58.08 x 10gb); EUR 470.00 niršanas aprīkojuma remontam un apkopei.</t>
  </si>
  <si>
    <t>Nepieciešams papildus finansējums MP EUR 103.00 apmērā spriedumu izpildes izdevumu segšanai ZTI. Sprieduma izpildes laikā piedzinējs pēc tiesu izpildītāja norādījuma iemaksā papildus nepieciešamos sprieduma izpildes izdevumus. Likumā norādītajos gadījumos sprieduma izpildes laikā sprieduma izpildes izdevumus par atsevišķām procesuālajām darbībām maksā parādnieks. Saskaņā ar Civilprocesa likumu sprieduma izpildes izdevumus, kas nepieciešami izpildes uzsākšanai, sedz JPPP. Nepieciešams papildus finansējums PB EUR 1200.00 apmērā caurlaižu režīma nodoto ZTI sprieduma izpildes izdevumu apmaksai.</t>
  </si>
  <si>
    <t xml:space="preserve">Tiks samazināti izdevumi inventāra iegādēm par EUR 717.00 novirzot līdzekļus videoreģistratoru iegādēm. </t>
  </si>
  <si>
    <t xml:space="preserve">Nepieciešams plānotais papildus finansējums degvielas iegādei EUR 1600.00 apmērā cilvēku nogādāšanai uz atskurbināšanas vietu ( ~ 50 cilv./mēn. x 50km/1 cilv. x 8 mēn. = 1600 l, ņemot vērā vidējo patēriņu 8L/100km un pašreizējās degvielas cenas EUR 1.00 (25.03.20. dīzeļdegviela). </t>
  </si>
  <si>
    <t>Nepieciešams plānotais papildus finansējums EUR 755.00 apmērā:  EUR 455.00 elpināšanas komplekta ( albumaisa) iegādei ( EUR 65.00 x 7gab); EUR 300.00 trīs rāciju akumulatoru iegādei.</t>
  </si>
  <si>
    <t>Nepieciešams plānotais papildus finansējums  EUR 122.51 apmērā programmas ABBYY PDF licences iegādei 3 datoriem ( PDF formāta pārvēršana MS Word formātā)</t>
  </si>
  <si>
    <t xml:space="preserve">Nodrošinot videoreģistratoru iegādi, saskaņā ar veikto iepirkuma procedūru par kopējo summu EUR 3117.00 nepieciešamas papildus finansējums EUR 717.00. Iepriekš plānots EUR 2400.00 četru videoreģistratoru iegādēm.   </t>
  </si>
  <si>
    <t>Atgriezti naudas līdzekļi Pašvaldībai EUR 1.00 atgriezts darbinieka pārmaksātās darba algas aprēķins, EUR 1200.00 atgriezti ZTI spriedumu izpildes izdevumi par caurlaižu režīmu.</t>
  </si>
  <si>
    <r>
      <rPr>
        <b/>
        <sz val="9"/>
        <rFont val="Times New Roman"/>
        <family val="1"/>
        <charset val="186"/>
      </rPr>
      <t>20.pielikums</t>
    </r>
    <r>
      <rPr>
        <sz val="9"/>
        <rFont val="Times New Roman"/>
        <family val="1"/>
        <charset val="186"/>
      </rPr>
      <t xml:space="preserve"> Jūrmalas pilsētas domes  </t>
    </r>
  </si>
  <si>
    <t>Jūrmalas pilsētas pašvaldības saistības (EUR)</t>
  </si>
  <si>
    <t>Aizņēmuma apjoms</t>
  </si>
  <si>
    <t>Aizņēmuma paņemšanas gads</t>
  </si>
  <si>
    <t xml:space="preserve">Projekts/Aizņēmuma atdošanas maksajuma gads </t>
  </si>
  <si>
    <t>2034 un turpmākie gadi</t>
  </si>
  <si>
    <t xml:space="preserve"> KOPĀ SAISTĪBU APJOMS</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</si>
  <si>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</si>
  <si>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</si>
  <si>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</si>
  <si>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</si>
  <si>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</si>
  <si>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</si>
  <si>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t>2020-2022</t>
  </si>
  <si>
    <t>Daudzfunkcionāla dabas tūrisma centra jaunbūve un  meža parka  labiekārtojums Ķemeros (ITI SAM 5.6.2.)</t>
  </si>
  <si>
    <t>Kredīta % atmaksa 2,7%</t>
  </si>
  <si>
    <t>Pilsētas atpūtas parka un jauniešu mājas izveide Kauguros 
(ITI SAM 3.3.1.)</t>
  </si>
  <si>
    <t>2020-2021</t>
  </si>
  <si>
    <t>Jūrmalas pilsētas vispārējās vidējās izglītības iestāžu infrastruktūras pilnveide
 (ITI SAM 8.1.2.)</t>
  </si>
  <si>
    <t>Kredīta % atmaksas 2.7%</t>
  </si>
  <si>
    <t>2022-2023</t>
  </si>
  <si>
    <t>Pašvaldības ēkas Raiņa ielā 62, Jūrmalā pārbūve un energoefektivitātes paaugstināšana (ITI SAM 4.2.2.)</t>
  </si>
  <si>
    <t>2021-2022</t>
  </si>
  <si>
    <t>Infrastruktūras pilnveide sabiedrībā balstītu sociālo pakalpojumu nodrošināšanai Jūrmalā (ITI SAM 9.3.1.)</t>
  </si>
  <si>
    <t>Lielupes radīto plūdu un krasta erozijas risku apdraudējumu novēršanas pasākumi Dubultos - Majoros - Dzintaros (SAM 5.1.1.)</t>
  </si>
  <si>
    <t>Jūrmalas veselības veicināšanas un sociālo pakalpojumu centra ēku pārbūve un energoefektivitātes paaugstināšana (alternatīva ITI SAM 4.2.2.)</t>
  </si>
  <si>
    <t>Ceļu un to kompleksa investīciju projektu īstenošanai (2019)</t>
  </si>
  <si>
    <t>Dzintaru koncertzāles attīstība</t>
  </si>
  <si>
    <t>Daudzfunkcionāla dabas tūrisma centra pastāvīgās ekspozīcijas izveide (1.kārta), centra teritorijas un funkcionālās meža parka teritorijas  labiekārtošana</t>
  </si>
  <si>
    <t>2021;…</t>
  </si>
  <si>
    <t>Plānojamās kredītsaistības, t.sk. Ceļu investīciju projektiem</t>
  </si>
  <si>
    <t>Aizņēmumu atmaksa</t>
  </si>
  <si>
    <t>2012, 2013</t>
  </si>
  <si>
    <t>Ēkas rekonstrukcijai ar funkcijas maiņu par sociālās aprūpes ēku ar publiski pieejamām telpām 1.stāvā Skolas ielā 44</t>
  </si>
  <si>
    <t>Kredīta % atmaksa 1,833%</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</si>
  <si>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</si>
  <si>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</si>
  <si>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</si>
  <si>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</si>
  <si>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</si>
  <si>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</si>
  <si>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</si>
  <si>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</si>
  <si>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</si>
  <si>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</si>
  <si>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</si>
  <si>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</si>
  <si>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</si>
  <si>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Jūrmalas ūdenssaimniecības attīstības projekta II kārta (ar sadārdzinājumu) (atmaksa 10 gados)</t>
  </si>
  <si>
    <t>Kredīta atmaksa 2,7%</t>
  </si>
  <si>
    <t>Jūrmalas pilsētas tranzītielas P128 (Talsu šoseja/Kolkas iela) izbūve (atmaksa 10 gados)</t>
  </si>
  <si>
    <t>Ielu asfalta seguma kapitālais remonts (atmaksa 10 gados)</t>
  </si>
  <si>
    <t>2016;2017;
2018</t>
  </si>
  <si>
    <t>Dubultu kultūras un izglītības centra Strēlnieku prospektā 30, Jūrmalā būvniecība  (atmaksa 10 gados)</t>
  </si>
  <si>
    <t>Ceļu un to kompleksa investīciju projektu īstenošanai (2016)</t>
  </si>
  <si>
    <t>Ceļu un to kompleksa investīciju projektu īstenošanai (2017)</t>
  </si>
  <si>
    <t>Ceļu un to kompleksa investīciju projektu īstenošanai (2018)</t>
  </si>
  <si>
    <t>Jaunu dabas un kultūras tūrisma pakalpojumu radīšana Rīgas jūras līča rietumu piekrastē - Mellužu estrādes ēkas restaurācija un bāra ēkas pārbūve, teritorijas labiekārtojums</t>
  </si>
  <si>
    <t>2018-2019</t>
  </si>
  <si>
    <t>Administratīvās ēkas pārbūve sociālo funkciju nodrošināšanai</t>
  </si>
  <si>
    <t>Jūrmalas pilsētas Jaundubultu vidusskolas ēkas energoefektivitātes paaugstināšana (ITI SAM 4.2.2.)</t>
  </si>
  <si>
    <t>2019-2021</t>
  </si>
  <si>
    <t>Jūrmalas pilsētas Kauguru vidusskolas ēkas energoefektivitātes paaugstināšana 
(ITI SAM 4.2.2.)</t>
  </si>
  <si>
    <t>Jūrmalas pilsētas vispārējās vidējās izglītības iestāžu infrastruktūras pilnveide
 (ITI SAM 8.1.2.) (Kauguru vidusskola)</t>
  </si>
  <si>
    <t>2019-2020</t>
  </si>
  <si>
    <t>Jūrmalas Sporta skolas peldbaseinu ēkas pārbūve un energoefektivitātes paaugstināšana (ITI SAM 4.2.2)</t>
  </si>
  <si>
    <t>Jūrmalas ūdenstūrisma pakalpojuma infrastruktūras attīstība atbilstoši pilsētas ekonomiskajai specializācijai (ITI SAM 3.3.1.)</t>
  </si>
  <si>
    <t>Jūrmalas pilsētas Ķemeru pamatskolas ēkas pārbūve un energoefektivitātes paaugstināšana (ITI SAM 4.2.2.)</t>
  </si>
  <si>
    <t>Ķemeru parka pārbūve un restaurācija
 (ITI SAM 5.6.2.)</t>
  </si>
  <si>
    <t>Jūrmalas ūdenssaimniecības attīstības projekta trešā kārta (atmaksa 20 gados)</t>
  </si>
  <si>
    <t>Galvojumi un ilgtermiņa saistības</t>
  </si>
  <si>
    <t>2008, 2009</t>
  </si>
  <si>
    <t>Galvojums projektā "Piejūra" (20 gadi)</t>
  </si>
  <si>
    <t>Studējošā kredīta galvojums Konstantīnam Ņedošivinam</t>
  </si>
  <si>
    <t>Kredīta %atmaksa, 6 mēn. euribor</t>
  </si>
  <si>
    <t>Studiju kredīta galvojums Konstantīnam Ņedošivinam</t>
  </si>
  <si>
    <t xml:space="preserve">Kredīta %atmaksa, </t>
  </si>
  <si>
    <t>2020-2039</t>
  </si>
  <si>
    <t>Galvojums SIA "Jūrmalas ūdens" aizņēmumam projekta "Jūrmalas ūdenssaimniecības attīstības projekts IV kārta" īstenošanai</t>
  </si>
  <si>
    <t>Ilgtermiņa saistības</t>
  </si>
  <si>
    <t>Saistības pavisam kopā:</t>
  </si>
  <si>
    <t>Atmaksājamā pamatsumma</t>
  </si>
  <si>
    <t>Kredītprocenti</t>
  </si>
  <si>
    <t>Tāme Nr.06.1.7.</t>
  </si>
  <si>
    <t>06.600</t>
  </si>
  <si>
    <t>Publisko teritoriju, ēku un mājokļu būvniecība, atjaunošana un uzlabošana</t>
  </si>
  <si>
    <t>Tāme Nr.08.1.3.</t>
  </si>
  <si>
    <t>08.100</t>
  </si>
  <si>
    <t>Atpūtu un sportu veicinošas infrastruktūras izveide, atjaunošana un labiekārtošana</t>
  </si>
  <si>
    <t>Tāme Nr.09.1.8.</t>
  </si>
  <si>
    <t>09.100</t>
  </si>
  <si>
    <t>Pirmsskolas izglītības iestāžu būvniecība, atjaunošana un uzlabošana</t>
  </si>
  <si>
    <t xml:space="preserve">Reģistrācijas Nr.: </t>
  </si>
  <si>
    <t xml:space="preserve">2020.gada budžeta atšifrējums pa programmām </t>
  </si>
  <si>
    <t>Attīstības pārvaldes Infrastruktūras investīciju projektu nodaļas Būvniecības daļa</t>
  </si>
  <si>
    <t>KOPĀ</t>
  </si>
  <si>
    <t>Pašvaldības ēkas Raiņa iela 62, Jūrmalā pārbūve un energoefektivitātes paaugstināšana (ITI SAM 4.2.2.)</t>
  </si>
  <si>
    <t>Tieks samazināts aktivitātes "Pašvaldības ēkas Raiņa ielā 62, Jūrmalā pārbūve un energoefektivitātes paaugstināšana" budžets pamatojoties uz izveidojušos ekonomiju, kas 2020.gadā nebūs nepieciešama. Ekonomija veidojas saskaņā ar Pakalpojuma līgumu Nr. 1.2-16.4.3/675 par projektēšanas pakalpojumiem, kur 2019.gadā samaksāti divi avansi 25 109.92EUR apmērā, veidojot līguma atlikumu 12 555.00EUR, un atlikums, kas jāmaksā 2020.gadā sastāda 37 664.88EUR.                                                     Ekspertīze saskaņā ar 2020.gada 29.janvāra Jūrmalas pilsētas domes būvvalde Nr.BIS-BV-4.10-2020-164 (184) , ka nav nepieciešama ekspertīze, veidojot līdzekļu ekonomiju, ar to, ka februāra grozījumos jau ir samazināta ekpsetīzei plānotā summa veidojas 12 099-509=11 590.00EUR.                                                                        2020.gadā aktivitātes "Pašvaldības ēkas Raiņa ielā 62, Jūrmalā pārbūve un energoefektivitātes paaugstināšana" nepieciešams apmaksāt projektēšanas gala maksājumu 37 664.88EUR.                                                                         Līdzekļu ekonomija 24 145.00EUR apmērā  tiks novirzīta projekta "Jūrmalas pilsētas Ķemeru pamatskolas ēkas pārbūve un energoefektivitātes paaugstināšana" papildus nepieciešamajiem būvdarbiem.</t>
  </si>
  <si>
    <t>JPAP_P2.6._ R2.6.2._89 JPAP_P2.9._ R2.9.1._115 JPAP_P3.5._ R3.5.1._216 JPIERP_P.4.3_ A4.3.1 JPIERP_P.4.3_ A4.3.2</t>
  </si>
  <si>
    <t xml:space="preserve"> 08.100</t>
  </si>
  <si>
    <t>Daudzfunkcionāla dabas tūrisma centra jaunbūve un meža parka labiekārtojums Ķemeros (ITI SAM 5.6.2.)</t>
  </si>
  <si>
    <t>Saskaņā ar Pakalpojuma līgumu Nr.1.2-16.4.3/192 termiņš ir beidzies un darbi tiek kavēti, kā rezultātā tiek ieturēts līgumsods un veidojas līdzekļu ekonomija uz doto brīdi par ieturētu līgumsodu 3 005.11EUR apmērā.                                                                 Līdzekļu ekonomija 3005.00EUR apmērā  tiks novirzīta projekta "Jūrmalas pilsētas Ķemeru pamatskolas ēkas pārbūve un energoefektivitātes paaugstināšana" papildus nepieciešamajiem būvdarbiem.</t>
  </si>
  <si>
    <t>JPAP_R1.6.1._21
JPIERP_P.4.4_ A4.4.2
JPIERP_P.4.4_ A4.4.3
JPTARP_M1_U1.4._P1.4.1</t>
  </si>
  <si>
    <t>Kultūras centru un namu būvniecība, atjaunošana un uzlabošana</t>
  </si>
  <si>
    <t>08.230</t>
  </si>
  <si>
    <t>Jūrmalas teātra ēkas energoefektivitātes paaugstināšana (ITI SAM 4.2.2.)</t>
  </si>
  <si>
    <t xml:space="preserve">JPAP_P3.3._R3.3.1._192 JPAP_P2.6., R.2.6.2._89 JPIERP_P4.3._A4.3.1        JPKAP_U5.1_P5.1.6. JPTARP_M3_U3.3._P3.3.1 </t>
  </si>
  <si>
    <t>Pirmsskolas izglītības iestādes ''Bitīte'' pārbūve</t>
  </si>
  <si>
    <t>Saskaņā ar Pakalpojuma līgumu Nr.1.2-16.4.3/1744 termiņš ir beidzies un darbi tiek kavēti, kā rezultātā tiks ieturēts līgumsods visas pieļaujamās summas apmērā 10%, un rezultātā veidosies līdzekļu ekonomija par līgumsoda summu  4 295.00EUR apmērā.                                                                                Līdzekļu ekonomija 4 295.00EUR apmērā  tiks novirzīta projekta "Jūrmalas pilsētas Ķemeru pamatskolas ēkas pārbūve un energoefektivitātes paaugstināšana" papildus nepieciešamajiem būvdarbiem.</t>
  </si>
  <si>
    <t>JPAP_P3.2._R3.2.2._155 JPAP_P2.6_R2.6.2._89 JPIAK_R3.2.2._A11 JPIAK_R3.2.2._A12 JPIAK_R3.2.2._A3</t>
  </si>
  <si>
    <t xml:space="preserve">Sākumskolu, pamatskolu, vidusskolu būvniecība, atjaunošana un uzlabošana </t>
  </si>
  <si>
    <t>09.210</t>
  </si>
  <si>
    <t>Lielupes pamatskolas pārbūve un sporta zāles piebūve</t>
  </si>
  <si>
    <t>JPAP_P1.6._R1.6.3_41 JPAP_P2.6._R2.6.2._89 JPAP_P3.2._R3.2.3._165 JPIERP_P4.3._A4.3.1 JPIERP_P4.3._A4.3.2  JPIAK_R3.2.3._A17     JPSAAAS_M1_U 1.2_PI.4                         VVPJP_M2.3.2_U1_1.1</t>
  </si>
  <si>
    <t>Jūrmalas pilsētas attīstības programma 2014.-2020.gadam (JPAP)</t>
  </si>
  <si>
    <t>Prioritātes:</t>
  </si>
  <si>
    <t>P1.4. Viesmīlības pakalpojumu attīstība</t>
  </si>
  <si>
    <t>P1.6. Aktīvā un dabas tūrisma attīstība</t>
  </si>
  <si>
    <t>P1.7. Kultūras tūrisma attīstība</t>
  </si>
  <si>
    <t>P2.4. Jūrmalas ostas attīstība un kuģošanas infrastruktūras attīstība Lielupē</t>
  </si>
  <si>
    <t>P2.9. Dzīvojamā fonda attīstība</t>
  </si>
  <si>
    <t>P3.3. Daudzveidīgas kultūras un sporta vide</t>
  </si>
  <si>
    <t>P3.7. Atbalsts uzņēmējdarbības iniciatīvām un uzņēmēju sadarbības veicināšana</t>
  </si>
  <si>
    <t>Rīcības virzieni:</t>
  </si>
  <si>
    <t>R1.4.3.: Citu tūrisma pakalpojumu attīstība</t>
  </si>
  <si>
    <t>R1.6.1.: Dabas tūrisma infrastruktūras attīstība</t>
  </si>
  <si>
    <t>R1.6.2.: Peldvietu infrastruktūras attīstība</t>
  </si>
  <si>
    <t>R1.7.2.: Kultūras tūrisma infrastruktūras attīstība</t>
  </si>
  <si>
    <t>R2.1.1.: Ielu un ceļu rekonstrukcija, satiksmes drošības uzlabošana</t>
  </si>
  <si>
    <t>R2.4.2.: Kuģošanas infrastruktūras attīstība Lielupē</t>
  </si>
  <si>
    <t>R2.6.2.: Racionālas un videi draudzīgas energoapgādes sistēmas attīstība</t>
  </si>
  <si>
    <t>R2.8.1.: Publiskās telpas pilnveide</t>
  </si>
  <si>
    <t>R2.8.2.: Kapsētu un to infrastruktūras labiekārtošana</t>
  </si>
  <si>
    <t>R2.9.1.: Pašvaldības dzīvojamā fonda attīstība</t>
  </si>
  <si>
    <t>R3.1.2.: Pašvaldības pārvaldes kapacitātes celšana</t>
  </si>
  <si>
    <t>R3.2.1.: Kopējā sektora attīstība, pārvaldība</t>
  </si>
  <si>
    <t>R3.2.2.: Pirmsskolas izglītības pakalpojumi</t>
  </si>
  <si>
    <t>R3.3.1.: Pilsētas kultūras iestāžu un muzeju darbības pilnveide</t>
  </si>
  <si>
    <t>R3.3.3.: Sporta sektora attīstība</t>
  </si>
  <si>
    <t>R3.5.1.: Sociālo pakalpojumu attīstība</t>
  </si>
  <si>
    <t>R3.7.2.: Vietējās uzņēmējdarbības atbalsta infrastruktūras attīstība</t>
  </si>
  <si>
    <t>Aktivitātes:</t>
  </si>
  <si>
    <t>Nr.17 Tūrisma pakalpojumu piedāvājuma dažādošana</t>
  </si>
  <si>
    <t>Nr.21 Daudzfunkcionāla, interaktīva dabas tūrisma objekta izveide Ķemeros</t>
  </si>
  <si>
    <t>Nr.30 Pašvaldības īpašumā esošo glābšanas staciju rekonstrukcija un būvniecība</t>
  </si>
  <si>
    <t xml:space="preserve">Nr.35 Krasta erozijas procesu aizkavēšanas pasākumi </t>
  </si>
  <si>
    <t>Nr.45 Ķemeru teritorijas un Ķemeru parka infrastruktūras atjaunošana un pilnveide</t>
  </si>
  <si>
    <t>Nr.62 Jūrmalas ielu un tiltu tīkla pilnveide</t>
  </si>
  <si>
    <t>Nr.80 Lielupes kuģošanas un ūdenstūrisma infrastruktūras un pakalpojumu attīstība</t>
  </si>
  <si>
    <t>Nr.89 Ilgtspējīga atjaunojamo energoresursu izmantošana, energoefektivitātes paaugstināšana un energopārvaldības sistēmas ieviešana un sertificēšana Jūrmalas pašvaldības teritorijā</t>
  </si>
  <si>
    <t>Nr.98 Parku, skvēru un kūrorta mazās infrastruktūras attīstība uzturēšana</t>
  </si>
  <si>
    <t xml:space="preserve">Nr.99 Publiskās telpas apsaimniekošana </t>
  </si>
  <si>
    <t>Nr.103 Pilsētas atpūtas parka un Jauniešu mājas izveide</t>
  </si>
  <si>
    <t xml:space="preserve">Nr.115 Jūrmalas pašvaldības dzīvojamā fonda attīstības plānošana un plānu realizācija </t>
  </si>
  <si>
    <t xml:space="preserve">Nr.131 Kvalitatīva pašvaldības pārvaldes kapacitātes nodrošināšana </t>
  </si>
  <si>
    <t>Nr.155 Pirmsskolas izglītības iestāžu mācību vides uzlabošana</t>
  </si>
  <si>
    <t>Nr.165 Vispārējās izglītības iestāžu mācību vides uzlabošana</t>
  </si>
  <si>
    <t>Nr.185 Profesionālās ievirzes un interešu izglītības iestāžu mācību vides uzlabošana</t>
  </si>
  <si>
    <t>Nr.192 Jūrmalas kultūras iestāžu ēku remonts un būvniecība, teritoriju labiekārtošana un materiāltehniskais nodrošinājums</t>
  </si>
  <si>
    <t xml:space="preserve">Nr.195 Mellužu estrādes kompleksa restaurācija un pārbūve </t>
  </si>
  <si>
    <t xml:space="preserve">Nr.196  Ķemeru ūdenstorņa restaurācija un pārbūve </t>
  </si>
  <si>
    <t>Nr.200 Jūrmalas brīvdabas muzeja attīstība</t>
  </si>
  <si>
    <t>Nr.206 Publiskās sporta infrastruktūras attīstība</t>
  </si>
  <si>
    <t>Nr.216 Sociālā atbalsta infrastruktūras attīstība</t>
  </si>
  <si>
    <t>Nr.223 Kvalitatīva sociālās palīdzības nodrošināšana un sociālā atbalsta sniegšana</t>
  </si>
  <si>
    <t>Nr.230 Uzņēmējdarbības veicināšana</t>
  </si>
  <si>
    <t>Jūrmalas pilsētas ūdens resursu aizsardzības rīcības plāns 2016.-2020.gadam (JPŪRARP)</t>
  </si>
  <si>
    <t>Mērķis Nr.4 Piekrastes ūdeņu un Lielupes plānotā izmantošana</t>
  </si>
  <si>
    <t>Rīcības virziens: RV2.4.1. Jūrmalas ostas attīstība</t>
  </si>
  <si>
    <t>Uzdevums Nr.13 Uzlabot Jūrmalas ostas infstruktūru atbilstoši ostas attīstības programmai</t>
  </si>
  <si>
    <t>Mērķis Nr.2 Veselīga jūras vides</t>
  </si>
  <si>
    <t>Rīcības virziens: RV1.6.2. Peldvietu infstruktūras attīstība</t>
  </si>
  <si>
    <t>Uzdevums Nr.6 Aizkavēt krasta erozijas procesu</t>
  </si>
  <si>
    <t>Jūrmalas pilsētas ilgtspējības enerģētikas rīcības programma 2013.-2020.gadam (JPIERP)</t>
  </si>
  <si>
    <t xml:space="preserve">Pasākums: 4.3.  Pasākumi ēku sektorā </t>
  </si>
  <si>
    <t>Aktivitāte: 4.3.1. Enerģijas patērīņa samazināšana pašvaldības un tās kapitālsabiedrību ēkās</t>
  </si>
  <si>
    <t xml:space="preserve">Pasākums 4.4.  Ielu apgaismojuma sistēmas modernizācija </t>
  </si>
  <si>
    <t xml:space="preserve">Aktivitāte: 4.4.2. Gaismekļu un luksoforu nomaiņa </t>
  </si>
  <si>
    <t xml:space="preserve">Aktivitāte: 4.4.3. Ielu apgaismojuma uzstādīšana pilsētā vēl neapgaismotajās ielās </t>
  </si>
  <si>
    <t>Jūrmalas pilsētas tūrisma attīstības rīcības plāns  2018.-2020.gadam (JPTARP)</t>
  </si>
  <si>
    <t>Mērķi:</t>
  </si>
  <si>
    <t>AM1: Atpūtas, rekreācijas un viesmīlības pakalpojumu pilnveidošana un kvalitātes uzlabošana</t>
  </si>
  <si>
    <t>AM3: Jūrmalas kā konferenču, kongresu, pasākumu un motivējošā tūrisma (MICE) galamērķa attīstība</t>
  </si>
  <si>
    <t>Uzdevumi:</t>
  </si>
  <si>
    <t>1.2. Atpūtas un rekreācijas tūrisma piedāvājuma pilnveidošana vietējiem un ārvalstu viesiem</t>
  </si>
  <si>
    <t>1.3. Izziņas, kultūrizgizglītojošā tūrisma piedāvājuma pilnveide</t>
  </si>
  <si>
    <t>1.4. Dabas tūrisma piedāvājuma attīstības veicināšana un popularizēšana</t>
  </si>
  <si>
    <t>1.5. Pasākumu un aktivitāšu piedāvājuma pilnveidošana ģimenēm ar bērniem</t>
  </si>
  <si>
    <t>3.5. Infrastruktūras attīstība un vide MICE, t.sk. pasākumu tūrisma attīstībai</t>
  </si>
  <si>
    <t>Pasākumi:</t>
  </si>
  <si>
    <t>P. 1.2.10. Ķemeru parka pārbūve un restaurācija</t>
  </si>
  <si>
    <t xml:space="preserve">P. 1.2.11. Stāvvietas izbūve E.Dārziņa ielā 17 un Tūristu ielas atjaunošana </t>
  </si>
  <si>
    <t xml:space="preserve">P. 1.2.12. Ūdens tūrisma  pakalpojumu centra “Majori” izveide (Straumes ielā 1a)
</t>
  </si>
  <si>
    <t>P. 1.3.1. Ķemeru ūdenstorņa atjaunošana</t>
  </si>
  <si>
    <t xml:space="preserve">P 1.4.1. Daudzfunkcionāla interaktīva dabas tūrisma objekta izveide Ķemeros </t>
  </si>
  <si>
    <t xml:space="preserve">P. 1.5.3. Mellužu estrādes un Piena paviljona/bāra ēkas atjaunošana, t.sk. teritorijas labiekārtošana </t>
  </si>
  <si>
    <t>Jūrmalas pilsētas kultūrvides attīstības plāns 2017.–2020.gadam (JPKAP)</t>
  </si>
  <si>
    <t>RV1: Radošā Jūrmala: apkaimju unikalitātes stiprināšana un iedzīvotāju līdzdalības sekmēšana.</t>
  </si>
  <si>
    <t>RV2: Kultūras piedāvājuma izcilība un daudzveidība Jūrmalā: kvalitatīva un sistemātiska kultūras piedāvājuma veidošana dažādām mērķauditorijas grupām vietējā, nacionālā un starptautiskā mērogā.</t>
  </si>
  <si>
    <t>RV5: Kultūras pieejamība Jūrmalā: ģeogrāfiski līdzsvarota kultūras infrastruktūras attīstība un kultūras pieejamības sekmēšana.</t>
  </si>
  <si>
    <t xml:space="preserve">Uzdevumi: </t>
  </si>
  <si>
    <t>U1.1. Rosināt un atbalstīt radošu un oriģinālu kultūras piedāvājumu integrēšanu pilsētvidē; akcentēt apkaimju vizuālo un saturisko identitāti.</t>
  </si>
  <si>
    <t xml:space="preserve">U2.1. Rīkot kvalitatīvas un daudzveidīgas kultūras norises konkrētiem auditorijas segmentiem  (jūrmalniekiem, vietēja mēroga un starptautiskiem tūristiem) katrā sezonā. </t>
  </si>
  <si>
    <t xml:space="preserve">U5.1. Attīstīt kultūras tūrismu Jūrmalā. </t>
  </si>
  <si>
    <t>U5.2. Aktualizēt kūrorta un tikšanās vietas tēlu.</t>
  </si>
  <si>
    <t xml:space="preserve">U5.3. Labiekārtot publisko telpu. </t>
  </si>
  <si>
    <t>U5.4. Veidot uz nākotni orientētu pilsētas pārvaldību, kas atbalsta pilsonisko iniciatīvu</t>
  </si>
  <si>
    <t>U5.5. Attīstīt daudzveidīgu kultūras vidi.</t>
  </si>
  <si>
    <t>P1.1.2. Mellužu estrādes un Piena paviljona/bāra ēkas atjaunošana, t.sk. teritorijas labiekārtošana.</t>
  </si>
  <si>
    <t>P5.1.1. Jūrmalas brīvdabas muzeja infrastruktūras attīstība, tai skaitā autostāvvietas izbūve un jaunas ēkas izbūve administratīvām un apmeklētāju vajadzībām.</t>
  </si>
  <si>
    <t>P5.1.2. Jūrmalas pilsētas muzeja 3. kārtas īstenošana</t>
  </si>
  <si>
    <t>P.5.1.3. Jūrmalas kultūras centra infrastruktūras pilnveide, tajā skaitā Jūrmalas Mākslinieku nama infrastruktūras uzlabošana.</t>
  </si>
  <si>
    <t>P5.1.4. Jūrmalas mākslas telpas izveide – projekta izstrāde.</t>
  </si>
  <si>
    <t>P5.1.5. Kauguru kultūras nama infrastruktūras pilnveide.</t>
  </si>
  <si>
    <t>P5.1.6. Jūrmalas teātra ēkas pārbūve un energoefektivitātes paaugstināšana Muižas ielā 7, Jūrmalā (ITI SAM 4.2.2.).</t>
  </si>
  <si>
    <t>P5.2.1. Ķemeru ūdenstorņa atjaunošana (SAM 5.5.1.)</t>
  </si>
  <si>
    <t>P5.3.1. Jaunrades parka un Jauniešu mājas izveide Kauguros (ITI SAM 3.3.1.).</t>
  </si>
  <si>
    <t>P5.3.2. Jūrmalas 6 bibliotēku infrastruktūras pilnveide.</t>
  </si>
  <si>
    <t>P5.4.1. Sabiedriskā centra Valtera prospektā 54, Jūrmalā attīstība</t>
  </si>
  <si>
    <t>P5.5.1. Dubultu kultūras un izglītības centrs Strēlnieku prospektā 30, Jūrmalā</t>
  </si>
  <si>
    <t>Jūrmalas pilsētas izglītības attīstības koncepcija 2015.-2020.gadam (JPIAK)</t>
  </si>
  <si>
    <t>Tematiskais plānojums "Ķemeru attīstības vīzija" (TP ĶAV)</t>
  </si>
  <si>
    <t>2. Uzdevums: Uzlabot satiksmes infrastruktūru</t>
  </si>
  <si>
    <t>2.3. Izveidot jaunus stāvlaukumus</t>
  </si>
  <si>
    <t>4. Uzdevums: Rekonstruēt ūdenstorni, veidojot daudzfunkcionālu izmantošanu</t>
  </si>
  <si>
    <t>4.1. Rekonstruēt ūdenstorni</t>
  </si>
  <si>
    <t>4.2. Izveidot ūdenstornī tūrisma informācijas centru</t>
  </si>
  <si>
    <t>Jūrmalas pilsētas sporta un aktīvās atpūtas attīstības starteģija 2008.-2020.gadam (JPSAAAS)</t>
  </si>
  <si>
    <t>Mērķis:</t>
  </si>
  <si>
    <t>1. Sporta un aktīvās atpūtas infrastruktūras pilnveide un veicināšana</t>
  </si>
  <si>
    <t>1.1. Sporta infrastruktūras pilnveidošana</t>
  </si>
  <si>
    <t>1.2. Sporta bāžu izveide/pilnveide treniņnometņu organizēšanai visa gada garumā</t>
  </si>
  <si>
    <t>1.4.  Sporta infrastruktūras pielāgošana personām ar kustību traucējumiem</t>
  </si>
  <si>
    <t>Veselības veicināšanas  plāns Jūrmalas pilsētai 2013.-2020.gadam (VVPJP)</t>
  </si>
  <si>
    <t>Mērķis</t>
  </si>
  <si>
    <t xml:space="preserve">2.1.: Atbalstošas un drošas vides attīstīšana, uzturēšana un pilnveidošana </t>
  </si>
  <si>
    <t xml:space="preserve">Uzdevums: 1. Vides pieejamības nodrošināšana personām ar īpašām vajadzībām (ar nespēju) </t>
  </si>
  <si>
    <t xml:space="preserve">Aktivitāte: 1.1. Aprīkot Jūrmalas pirmskolas izglītības iestādes un vispārizglītojošās skolas ar tehniskām iekārtām, kas nodrošina piekļūšanu ēkām un pārvietošanos tajās.  
</t>
  </si>
  <si>
    <t xml:space="preserve">2.3.2.:  Fizisko aktivitāšu veicināšana </t>
  </si>
  <si>
    <t xml:space="preserve">Uzdevums: 1. Sporta sistēmas, infrastruktūras attīstīšana un pakalpojumu piedāvājuma paplašināšana bērnu (skolēnu) fizisko aktivitāšu veicināšanas nolūkos   </t>
  </si>
  <si>
    <t>Aktivitāte: 1.1. Radīt iespējas bērniem pie izglītības iestādēm esošo sporta infrastruktūru izmantot ārpus mācību stundām</t>
  </si>
  <si>
    <t>Aktivitāte: 1.5. Nodrošināt bērniem nepieciešamo fizioterapeita pakalpojumu pieejamību bez samaksas, lai radītu iespēju nodarboties ar fiziskiem vingrinājumiem, gan individuāli, gan grupās, kuri sekmē bērnu veselības uzlabošanu, (stājas korekciju, skeleto muskulārās sistēmas stiprināšanu, u.c.) realizējot šos pasākumus, iesaistot vecākus, apmācot gan bērnus, gan vecākus, lai vingrinājumus varētu veikt ikdienā.</t>
  </si>
  <si>
    <t>Publisku teritoriju, ēku un mājokļu būvniecība, atjaunošana un uzlabošana</t>
  </si>
  <si>
    <t>Tāme Nr.09.1.13.</t>
  </si>
  <si>
    <t xml:space="preserve">Jūrmalas pilsētas domes </t>
  </si>
  <si>
    <t>Projekts "Jūrmalas pilsētas Kauguru vidusskolas ēkas energoefektivitātes paaugstināšana"</t>
  </si>
  <si>
    <t>LV24TREL980200805900B</t>
  </si>
  <si>
    <t>Saskaņā ar 2020.gada 20.februāra Darbu Nodošanas - pieņemšanas aktu būvdarbi ir pabeigti veidojot līdzekļu ekonomiju 68 450.24EUR apmērā un samazinoties kopējam būvdarbu apmēram, samazinās priekšfinansējums par 2  652.18EUR apmērā, sastādot kopējo finanšu līdzekļu samazinājumu 71 102.42EUR, kas attiecīgi dalās neizmantoto kredīta līdzekļu atlikumā 48 431.44EUR un pamatbudžeta dotācijā 22 670.98EUR apmērā. 2020.gadā nepieciešamais finansējums 338 205 EUR, t.sk. PB - 0.00 EUR, aizņēmuma līdzekļi 338 202.35 EUR.</t>
  </si>
  <si>
    <t xml:space="preserve">Saskaņā ar 2020.gada 20.februāra Darbu Nodošanas - pieņemšanas aktu būvdarbi ir pabeigti veidojot līdzekļu ekonomiju 68 450.24EUR apmērā, kas tiks novirzīa projekta Projekta "Jūrmalas pilsētas Ķemeru pamatskolas ēkas pārbūve un energoefektivitātes paaugstināšana"  papildus nepieciešamajiem būvdarbiem. </t>
  </si>
  <si>
    <t>Saskaņā ar izdevumu samazinājumu samazinās priekšfinansējums.</t>
  </si>
  <si>
    <t>Tāme Nr.09.1.17.</t>
  </si>
  <si>
    <t>Projekts "Jūrmalas pilsētas Ķemeru pamatskolas ēkas pārbūve un energoefektivitātes paaugstināšana"</t>
  </si>
  <si>
    <t>LV77TREL980200805000B</t>
  </si>
  <si>
    <r>
      <t xml:space="preserve">Saskaņā ar būvnieku iesūtītām papildus būvdarbu tāmēm nepieciešami līdzekļi 100 352,94EUR un papildus 07.04.2020. e-pastā iesītītai  informācijai papildus līdzekļi 6 035,00EUR. Projekta ietvaros 6 493.00EUR tiek pārvirzīti esošā projekta ietvaros starp aktivitātēm, sastādot papildus nepieciešamo līdzekļu summu 99 895,00EUR. </t>
    </r>
    <r>
      <rPr>
        <sz val="9"/>
        <color theme="1"/>
        <rFont val="Times New Roman"/>
        <family val="1"/>
        <charset val="186"/>
      </rPr>
      <t>2020.gadā nepieciešamais pšvaldības fi</t>
    </r>
    <r>
      <rPr>
        <sz val="9"/>
        <color theme="1"/>
        <rFont val="Times New Roman"/>
        <family val="1"/>
      </rPr>
      <t>nansējums 1 211 595,00 EUR, t.sk. PB - 582 098.00 EUR, aizņēmuma līdzekļi 629 497.00 EUR</t>
    </r>
    <r>
      <rPr>
        <sz val="9"/>
        <color theme="1"/>
        <rFont val="Times New Roman"/>
        <family val="1"/>
        <charset val="186"/>
      </rPr>
      <t>.</t>
    </r>
  </si>
  <si>
    <t>Līdzekļi nepieciešami papildus būvdariem un ekasperīzei papildus būvprojekta izmaiņu risinājumiem.</t>
  </si>
  <si>
    <t>Tāme Nr.01.1.7.</t>
  </si>
  <si>
    <t>01.110</t>
  </si>
  <si>
    <t xml:space="preserve">Projekts "Atbalsts integrētu teritoriālo investīciju īstenošanai Jūrmalas pilsētas pašvaldībā, II kārta" </t>
  </si>
  <si>
    <t>LV23TREL980200806100B</t>
  </si>
  <si>
    <t>Precizēts 2020.gada plāns atbilstoši vērtēšanas komisijas plāniem eksperta piesaistei 2020.gadā.</t>
  </si>
  <si>
    <t>Kancelejas preces plānots iegādāties mazākā apmērā.</t>
  </si>
  <si>
    <t>Pieredzes apmaiņas pasākumus 2020.gadā nav plānots organizēt.</t>
  </si>
  <si>
    <t>Portatīvā datora un to perifēro ierīču iegāde netiek plānota.</t>
  </si>
  <si>
    <t>Tāme Nr.09.4.2.</t>
  </si>
  <si>
    <t>Jūrmalas Bērnu un jauniešu interešu centrs</t>
  </si>
  <si>
    <t>90009226256</t>
  </si>
  <si>
    <t>Zemgales iela 4, Jūrmala</t>
  </si>
  <si>
    <t>09.510.</t>
  </si>
  <si>
    <t>LV80TREL981376900300B</t>
  </si>
  <si>
    <t>papildus nepieciešamais finansējums līdz gada beigām sakarā ar programmas pagarināšanu</t>
  </si>
  <si>
    <t>Papildus piešķirtais finansējums</t>
  </si>
  <si>
    <t>atalgojums projekta koordinatoram</t>
  </si>
  <si>
    <t>atalgojums mentoram</t>
  </si>
  <si>
    <t>samazinājums, jo no marta mēneša apdrošināšana par vienu cilvēku</t>
  </si>
  <si>
    <t>atalgojums programmu vadītājiem, mentoriem, citi izdevumi</t>
  </si>
  <si>
    <t>kartridži</t>
  </si>
  <si>
    <t>papildus iesaistāmajiem jauniešiem nepieciešamā inventāra iegāde</t>
  </si>
  <si>
    <t>tikšanās ar jauniešiem nodrošināšanai, kā arī jauniešu vešanai uz apmācību norises vietām</t>
  </si>
  <si>
    <t>Papildus iesaistāmo jauniešu apmācību programmu īstenošanas procesa ēdināšanas nodrošināšanai</t>
  </si>
  <si>
    <t>nodarbībām nepieciešamo materiālu nodrošināšanai papildus programmu īstenošanai</t>
  </si>
  <si>
    <t>printera iegādei darba nodrošināšanai</t>
  </si>
  <si>
    <t>Projekts "Proti un dari"</t>
  </si>
  <si>
    <t>Jūrmalas pilsētas domes Labklājības pārvalde</t>
  </si>
  <si>
    <t>90000594245</t>
  </si>
  <si>
    <t>Talsu š.31/25, Jūrmala, LV - 2016</t>
  </si>
  <si>
    <t>10.920</t>
  </si>
  <si>
    <t>Pārējie citur nekvalificētie sociālās aizsardzības pasākumi</t>
  </si>
  <si>
    <t>LV72PARX0002484572023</t>
  </si>
  <si>
    <t>Atbalsta sniegšana Jūrmalas pilsētas iedzīvotājiem ārkārtējas situācijas (covid-19) laikā</t>
  </si>
  <si>
    <t>Tāme Nr.10.2.6.</t>
  </si>
  <si>
    <r>
      <rPr>
        <b/>
        <sz val="9"/>
        <rFont val="Times New Roman"/>
        <family val="1"/>
        <charset val="186"/>
      </rPr>
      <t>30.pielikums</t>
    </r>
    <r>
      <rPr>
        <sz val="9"/>
        <rFont val="Times New Roman"/>
        <family val="1"/>
        <charset val="186"/>
      </rPr>
      <t xml:space="preserve"> Jūrmalas pilsētas domes</t>
    </r>
  </si>
  <si>
    <t>2019.gada 19.decembra saistošajiem noteikumiem Nr.57</t>
  </si>
  <si>
    <t>Jūrmalas pilsētas Labklājības pārvalde</t>
  </si>
  <si>
    <t>Struktūrvienība</t>
  </si>
  <si>
    <t>Sociālās palīdzības daļa</t>
  </si>
  <si>
    <t>Sociālā aizsardzība invaliditātes gadījumā</t>
  </si>
  <si>
    <t>10.120.</t>
  </si>
  <si>
    <t>Pabalsts personām ar funkcionālajiem traucējumiem</t>
  </si>
  <si>
    <t>JPAS_J10; JPAP_P3.5_R3.5.1 - 223</t>
  </si>
  <si>
    <t>Speciāli pielāgota autotransporta degvielas iegādes apmaksa</t>
  </si>
  <si>
    <t>Atbalsts gados veciem cilvēkiem</t>
  </si>
  <si>
    <t>10.200.</t>
  </si>
  <si>
    <t xml:space="preserve">Veselības aprūpes pabalsts </t>
  </si>
  <si>
    <t>Veselības uzlabošanas pabalsts pensijas vecuma cilvēkiem</t>
  </si>
  <si>
    <t>Atbalsts ģimenēm ar bērniem</t>
  </si>
  <si>
    <t>10.400.</t>
  </si>
  <si>
    <t xml:space="preserve">Pabalsts garentētā minimālā ienākumu GMI līmeņa nodrošināšanai </t>
  </si>
  <si>
    <t>Pabalsts ģimenēm, kurās bērns uzsāk mācības pirmajā klasē</t>
  </si>
  <si>
    <t>Pabalsts skolas piederumu iegādei daudzbērnu ģimenēm</t>
  </si>
  <si>
    <t>JPAS_J10; JPAP_P3.5_R3.5.1 - 217</t>
  </si>
  <si>
    <t>Pabalsts izglītības ieguves atbalstam</t>
  </si>
  <si>
    <t>Mājokļa atbalsts</t>
  </si>
  <si>
    <t>10.600.</t>
  </si>
  <si>
    <t>Dzīvokļa pabalsts</t>
  </si>
  <si>
    <t xml:space="preserve">Pārējais citur nekvalificēts atbalsts sociāli atstumtām personām </t>
  </si>
  <si>
    <t>10.700.</t>
  </si>
  <si>
    <t>Apbedīšanas pabalsts</t>
  </si>
  <si>
    <t xml:space="preserve">Vienreizējie pabalsti krīzes situācijās, kā arī stihiskas nelaimes gadījumiem un ugunsgrēka gadījumiem   </t>
  </si>
  <si>
    <t>Pārējie citur neklasificētie sociālās aizsardzības pasākumi</t>
  </si>
  <si>
    <t>10.920.</t>
  </si>
  <si>
    <t>Jūrmalas pašvaldības pabalsts politiski represētām personām</t>
  </si>
  <si>
    <t>Pabalsts ilgdzīvotājiem</t>
  </si>
  <si>
    <t>Pabalsts personām ar izcilu mūža ieguldījumu Jūrmalas pilsētas attīstībā</t>
  </si>
  <si>
    <t>Pabalsts Černobiļas atomelektrostacijas avārijas seku likvidēšanas dalībniekiem</t>
  </si>
  <si>
    <t>aprēķins pielikumā</t>
  </si>
  <si>
    <t>Jūrmalas pilsētas attīstības stratēģija 2010-2030 (JPAS)</t>
  </si>
  <si>
    <t>Aktivitāte: J10 sociāli drošas vides nodrošināšana</t>
  </si>
  <si>
    <t>Prioritāte P3.5. “kvalitatīvs sociālais atbalsts”</t>
  </si>
  <si>
    <t>Rīcības virziens: R3.5.1. Sociālo pakalpojumu attīstība</t>
  </si>
  <si>
    <t>Aktivitāte: Nr.217 Daudzbērnu ģimeņu atbalsta pasākumi</t>
  </si>
  <si>
    <t>Aktivitāte: Nr.223 Kvalitatīva sociālās palīdzības nodrošināšana un sociālā atbalsta sniegšana</t>
  </si>
  <si>
    <t>Jūrmalas pilsētas pašvaldības iestāde "Sprīdītis"</t>
  </si>
  <si>
    <t>90001868844</t>
  </si>
  <si>
    <t>Jūrmala, Sēravotu 9</t>
  </si>
  <si>
    <t>10.700</t>
  </si>
  <si>
    <t>Aprūpe pašvaldības sociālās aprūpes institūcijās</t>
  </si>
  <si>
    <t>LV54PARX0002484572153</t>
  </si>
  <si>
    <t xml:space="preserve"> </t>
  </si>
  <si>
    <t xml:space="preserve"> LV11PARX0002484576031</t>
  </si>
  <si>
    <t>LV74PARX0002484577031</t>
  </si>
  <si>
    <t>Lielāks līdzekļu pieprasījums ugunsdrošības signalizācijas uzstādīšanai  Ventspils 20A</t>
  </si>
  <si>
    <t>Darba algas fonda ekonomija sakarā ar direktora aizvietošanu (direktores alga 3 mēn. x 1629 EUR/mēn.) - 4887 EUR</t>
  </si>
  <si>
    <t>Pietrūkst līdzekļi ārštata darbinieku darba samaksai sakarā ar trūkstošo sociālā audzinātāja likmi un aizvietošanu atvaļinājuma laikā  (7,16569 mēn. x 682 EUR/mēn). - 4887 EUR</t>
  </si>
  <si>
    <t>Divi papildus LMT mobilā interneta pieslēgumi no 23.03.2020.līdz gada beigām attalin\atā mācību procesa nodrošināšanai (18,77 EUR/mēnesī * 2 gb.* 9,3 mēneši ) -349,12 EUR, maksas Televīzija ACB "Paspārne" (9 mēn. * 14,60 EUR) - 131,40 EUR</t>
  </si>
  <si>
    <t>Pietrūkst līdzekļi ugunsdrošības signalizācijas uzstādīšanai  Ventspils šos. 20. Programmēšana un projektēšana EUR 605.00, izbūve EUR 3079.29, kopā EUR 3684.29. Darbus veiks SIA "SP Leģions".</t>
  </si>
  <si>
    <t>Mazāks kurināmā patēriņš sakarā ar silto laiku apkures sezonas laikā ACB "Paspārne"</t>
  </si>
  <si>
    <t>Tāme Nr.06.1.1.</t>
  </si>
  <si>
    <t>Iestādes uzturēšana</t>
  </si>
  <si>
    <t>LV57PARX0002484572002</t>
  </si>
  <si>
    <t>LV81PARX0002484577002</t>
  </si>
  <si>
    <t>Budžeta līdzekļi nepieciešami lai nodrošinātu Jūrmalas pilsētas domes struktūrvienību telpu uzkopšanu saskaņā ar iepirkuma rezultātā noslēgto līgumu ar SIA Marivo (1.2-16.4.3/1877).</t>
  </si>
  <si>
    <t>Tāme Nr.09.9.1</t>
  </si>
  <si>
    <t>Majoru vidusskola</t>
  </si>
  <si>
    <t>90000051627</t>
  </si>
  <si>
    <t>Rīgas iela 3, Jūrmala</t>
  </si>
  <si>
    <t>LV78PARX0002484572012</t>
  </si>
  <si>
    <t>LV78PARX0002484573012</t>
  </si>
  <si>
    <t>LV02TREL981377100200B</t>
  </si>
  <si>
    <t>LV05PARX0002484577012</t>
  </si>
  <si>
    <t>LV39PARX0002484576012</t>
  </si>
  <si>
    <t>Līdzekļu pārdalījums uz EKK 1221: MD 5-6 gadīgu bērnu apmācības programmā -150 EUR</t>
  </si>
  <si>
    <t>Līdzekļi nepieciešami slīmības naudas apmaksai  MD 5-6 gadīgu bērnu apmācības programmā +150 EUR</t>
  </si>
  <si>
    <t>Iestādes uzturēšana un vispārējās izglītības nodrošināšana</t>
  </si>
  <si>
    <r>
      <rPr>
        <b/>
        <sz val="9"/>
        <rFont val="Times New Roman"/>
        <family val="1"/>
        <charset val="186"/>
      </rPr>
      <t>4.pielikums</t>
    </r>
    <r>
      <rPr>
        <sz val="9"/>
        <rFont val="Times New Roman"/>
        <family val="1"/>
        <charset val="186"/>
      </rPr>
      <t xml:space="preserve"> Jūrmalas pilsētas domes</t>
    </r>
  </si>
  <si>
    <t>Tāme Nr.10.4.1.</t>
  </si>
  <si>
    <t>Tāme Nr.01.3.1.</t>
  </si>
  <si>
    <t>Jūrmalas pilsētas vēlēšanu komisija</t>
  </si>
  <si>
    <t>90000543728</t>
  </si>
  <si>
    <t>Jomas iela 1/5, Jūrmala, LV 2015</t>
  </si>
  <si>
    <t>LV24TREL981059100700B</t>
  </si>
  <si>
    <t>Veidojas līdzekļu ekonomija saskaņā ar mazo izpildījumu parakstu vākšanas procesā</t>
  </si>
  <si>
    <t>Veidojas līdzekļu ekonomija</t>
  </si>
  <si>
    <t>Saskaņā ar algas fonda ekonomiju veidojas sociālā nodokļa ekonomija</t>
  </si>
  <si>
    <t>Nepieciešams parskaitīt neizlietotos naudas līdzekļus saistībā ar parakstu vākšanas procesu pašvaldības kontā</t>
  </si>
  <si>
    <t>Tāme Nr.01.1.1.</t>
  </si>
  <si>
    <t>Tāme Nr.04.1.4.</t>
  </si>
  <si>
    <t>04.730</t>
  </si>
  <si>
    <t>Tūrisma attīstības nodrošināšanas pasākumi</t>
  </si>
  <si>
    <t>Līdzekļu ekonomija, kas izveidojusies pamatojoties īstenoto iepirkumu un noslēgto pakalpojumu līgumu.</t>
  </si>
  <si>
    <t>Tāme Nr.04.1.5.</t>
  </si>
  <si>
    <t>Pilsētas ekonomiskās attīstības pasākumi</t>
  </si>
  <si>
    <t>Līdzekļu atlikums, kas veidojas ņemot vērā valstī noteiktos ierobežojumus, atceļot pasākumu “Uzņēmēju diena 2020” un Latvijas skolēnu mācību uzņēmumu konkursa fināla pasākumu.</t>
  </si>
  <si>
    <t>2020.gada budžeta atšifrējums pa programmām un budžeta veidiem</t>
  </si>
  <si>
    <t>Attīstības pārvaldes Tūrisma un uzņēmējdarbības attīstības nodaļa</t>
  </si>
  <si>
    <t>Sabiedriskā transporta organizēšanas pasākumi</t>
  </si>
  <si>
    <t>04.510</t>
  </si>
  <si>
    <t>Braukšanas maksas atlaides un zaudējumu kompensēšana Jūrmalas pilsētas maršrutu tīkla pilsētas nozīmes maršrutos</t>
  </si>
  <si>
    <t xml:space="preserve">JPAP_P2.3._R2.3.1._74 </t>
  </si>
  <si>
    <t>Produktu subsīdijas komersantiem sabiedriskā transporta pakalpojumu nodrošināšanai (par pasažieru regulārajiem pārvadājumiem)</t>
  </si>
  <si>
    <t>JPAP_P2.3._R2.3.1._74</t>
  </si>
  <si>
    <t>Karšu shēmas un kustību sarakstu izstrāde</t>
  </si>
  <si>
    <t>JPAP_P2.3._R2.3.1._74 JPAP_P2.3._R2.3.1._75</t>
  </si>
  <si>
    <t>JPAP_P2.3._R2.3.1._74
JIAK_R3.2.1_7</t>
  </si>
  <si>
    <t>Sabiedriskā transporta kontrole</t>
  </si>
  <si>
    <t>Jūrmalas kartes ieviešana</t>
  </si>
  <si>
    <t>JPAP_P3.1._R3.1.5._139
       IKTRP R.3.1.5_4</t>
  </si>
  <si>
    <t>Dalība tūrisma gadatirgos un izstādēs. Tūrisma stenda nodrošinājums un glābāšana.</t>
  </si>
  <si>
    <t>JPAP_P1.8._R1.8.2._47 JPTARP _U.1.9_ P.1.9.6.</t>
  </si>
  <si>
    <t>Dalība tūrisma darba semināros, dienās, prezentācijās un to rīkošana augsti prioritārajos tirgos, pieredzes apmaiņa ārvalstīs</t>
  </si>
  <si>
    <t>JPAP_P1.1._R1.1.1._3 JPTARP_U.1.9. P.1.9.11.; U. 4.5. P.4.5.2. un  P.4.5.3.</t>
  </si>
  <si>
    <t>Tūrisma piesaistes pasākumi</t>
  </si>
  <si>
    <t>JPAP_P.1.4._R1.4.3._17 JPAP_P.1.8._R1.8.2._47 JPTARP_U.1.5._P.1.5.2. JPTARP_U.3.2._P3.2.2.</t>
  </si>
  <si>
    <t xml:space="preserve">Tūrisma piesaistes pasākumi Dzintaru Gaismas parkā </t>
  </si>
  <si>
    <r>
      <t xml:space="preserve">JPAP_P.1.4._R1.4.3._17 </t>
    </r>
    <r>
      <rPr>
        <sz val="9"/>
        <rFont val="Times New Roman"/>
        <family val="1"/>
        <charset val="186"/>
      </rPr>
      <t>JPTARP_U.1.5._P.1.5.2.</t>
    </r>
  </si>
  <si>
    <t>Tūrisma viesmīlības un tūrisma produktu veidošanas apmācību rīkošana Jūrmalas tūrisma nozares darbieniekiem/Tīklošanās pasākumu rīkošana</t>
  </si>
  <si>
    <t>JPAP_P1.4._R1.4.1._15 ; P1.4._R1.4.2._16;              P1.4._R1_4.3._17;      P3.7._R3.7.3._234       JPTARP U_1.8. P.1.8.3.; U_2.1.P.2.1.1.;             U_2.1.P.2.1.3.;                 U_2.3.P.2.3.4.;              U_3.6.P.3.6.1.</t>
  </si>
  <si>
    <t>Tūrisma statistikas datu sagatavošana</t>
  </si>
  <si>
    <t>JPAP_P1.1._R1.1.2._7 JPTARP_R_4.4._P 4.4.2.</t>
  </si>
  <si>
    <t>Dalība asociācijās</t>
  </si>
  <si>
    <t>JPAP_P1.10._R1.10.3_59 JPAP_P1.10._R1.10.3._60
JPTARP_U_1.9. P.1.9.13. U.3.7._P.3.7.2.</t>
  </si>
  <si>
    <t>Uzņēmējdarbības attīstības veicināšana</t>
  </si>
  <si>
    <t>JPAP_P3.7._R3.7.3._234
JPAP_P3.8._R3.8.1._236
JPAP_P3.7._R3.7.3._235 JPP_AM4_U4.2.._P4.2.2
JPAP_P.3.7._R3.7.1._228 
JPAP_P3.7._R3.7.1._229
JPAP_P1.3._R1.4.3_17
JPAP_P.1.8_R1.8.1._47  
JPTARP_U.2.1_P.2.1.3.
JPTARP_U.3.3._P.3.3.1.</t>
  </si>
  <si>
    <t>JPAP_P3.7._R3.7.1._229 JPAP_P1.4._R1.4.3._17
JPTARP_U.1.1., P.1.1.2.</t>
  </si>
  <si>
    <t>Nodarbinātības veicināšanas pasākumi</t>
  </si>
  <si>
    <t>JPAP_P.3.7._R3.7.3._235
JPP_AM4_U4.3.._P4.3.2</t>
  </si>
  <si>
    <t>Telpu noma biznesa inkubatora darbības nodrošināšanai</t>
  </si>
  <si>
    <t>JPAP_P3.7._R3.7.1._229</t>
  </si>
  <si>
    <t>Transporta pakalpojumi</t>
  </si>
  <si>
    <t>JPAP_ P3.7._R3.7.2._230    JPAP_ P3.7._R3.7.3._235
JPP_AM4_U4.2._P4.2.2</t>
  </si>
  <si>
    <t>JPAP_P3.7._R3.3.1._192;JPTARP_U3.5._P3.4.1;
DzKVTDS M_3</t>
  </si>
  <si>
    <t>P1.1. - Kūrortu tiesiskā un plānošanas statusa nostiprināšana</t>
  </si>
  <si>
    <t>Rīcības virziens: R1.1.1. - Kūrortu tiesiskās sistēmas un organizācijau izveides veicināšana</t>
  </si>
  <si>
    <t>Aktivitātes Nr.3. Sadarbība ar ārvalstu un starptautiskajām kūrortu un tūrisma organizācijām</t>
  </si>
  <si>
    <t>Rīcības virziens: R1.1.2. - Kūrortu attīstības plānošana</t>
  </si>
  <si>
    <t>Aktivitātes Nr.7. Datu ieguve par tūrisma pieprasījumu un starptautisko kontekstu</t>
  </si>
  <si>
    <t>P1.4 - Viesmīlības pakalpojumu attīstība</t>
  </si>
  <si>
    <t>Rīcības virziens: R1.4.1. - Izmitināšanas pakalpojumu un infrastruktūras attīstība</t>
  </si>
  <si>
    <t>Aktivitātes Nr.15. Izmitināšanas pakalpojumu kvalitātes paaugstināšanas veicināšana</t>
  </si>
  <si>
    <t>Rīcības virziens: R1.4.2. - Ēdināšanas pakalpojumu attīstība</t>
  </si>
  <si>
    <t>Aktivitāte Nr.16. Kvalitatīvas ēdināšanas pakalpojumu kvalitātes paaugstināšanas veicināšana</t>
  </si>
  <si>
    <t>Rīcības virziens: R1.4.3. - Citu pakalpojumu attīstība</t>
  </si>
  <si>
    <t>Aktivitātes Nr.17. Tūrisma pakalpojumu piedāvājuma dažādošana</t>
  </si>
  <si>
    <t>P1.6 - Aktīvā un dabas tūrisma attīstība</t>
  </si>
  <si>
    <t>Rīcības virziens: R1.6.1 - Dabas tūrisma infrastruktūras attīstība</t>
  </si>
  <si>
    <t>Aktivitātes Nr.21. Daudzfunkcionālā, interaktīva dabas tūrisma objekta izveide Ķemeros</t>
  </si>
  <si>
    <t>Aktivitātes Nr.22. Jaunu dabas tūrisma objektu izveide un esošo dabas tūrisma objektu pilnveide</t>
  </si>
  <si>
    <t>P1.7. - Kultūras tūrisma produktu attīstība</t>
  </si>
  <si>
    <t>Rīcības virziens: R1.7.1. - Kultūras tūrisma piedāvājuma attīstība</t>
  </si>
  <si>
    <t>Aktivitātes Nr.43.Kultūras dzīves piedāvājuma attīstība visa gada garumā</t>
  </si>
  <si>
    <t>P1.8. - Konferenču tūrisma attīstība</t>
  </si>
  <si>
    <t>Rīcības virziens: R18.2. - Konferenču un korporatīvo pasākumu nodrošināšanas pakalpojumu attīstība</t>
  </si>
  <si>
    <t>Aktivitātes Nr.47 - Konferenču un citu pasākumu komplekso piedāvājumu sagatavošana un popularizēšana</t>
  </si>
  <si>
    <t>P1.9 - Kūrorta un tikšanās vietas tēla veidošana</t>
  </si>
  <si>
    <t>Rīcības virziens R1.9.1. - Jūrmalas kā kūrorta un tikšanās vietas tēla veidošana</t>
  </si>
  <si>
    <t>Aktivitātes Nr.49. Jūrmalas kā konferenču un tikšanās vietas popularizēšana nozares speciālistu vidē</t>
  </si>
  <si>
    <t>P1.10 - Partnerattiecību veidošana ar starptautiskām organizācijām un institūcijām, sadraudzības pilsētām, citām pašvaldībām Latvijā un ārpus tās</t>
  </si>
  <si>
    <t>Rīcības virziens R1.10.3. - Sadarbība ar asociācijām, starptautiskām organizācijām un institūcijām un institūcijām Latvijā un ārvalstīs</t>
  </si>
  <si>
    <t>Aktivitātes Nr.59. Asociācijām, starptautisko organizāciju informēšanas un monitoringa aktivitātes</t>
  </si>
  <si>
    <t>Aktivitātes Nr.60. Dalība Latvijas pašvaldību interešu pārstāvjošanās asociācijās</t>
  </si>
  <si>
    <t>P2.3 - Sabiedriskā transporta sistēmas attīstība</t>
  </si>
  <si>
    <t>Rīcības virziens: R2.3.1 - Racionālas sabiedriskā transporta sistēmas attīstība</t>
  </si>
  <si>
    <t>Aktivitātes Nr.74. Sabiedriskā transporta attīstība Jūrmalā</t>
  </si>
  <si>
    <t>Rīcības virziens R2.3.2.: Ērtas sabiedriskā transporta infrastruktūras nodrošināšana</t>
  </si>
  <si>
    <t>Aktivitātes Nr.75. Sabiedriskā transporta infrastruktūras attīstība</t>
  </si>
  <si>
    <t>P3.1 - Uz nākotni orientēta pilsētas pārvaldība, kas atbalsta pilsonisko iniciatīvu</t>
  </si>
  <si>
    <t>Rīcības virziens: R3.1.1 - Pilsētas attīstības plānošana</t>
  </si>
  <si>
    <t>Aktivitāte: Nr.118. Iedzīvotāju un uzņēmēju aptauju veikšana</t>
  </si>
  <si>
    <t>Rīcības virziens: R3.1.5. Pilsētas pārvaldības infrastruktūras pilnveide</t>
  </si>
  <si>
    <t>Aktivitāte: Nr.139. Jūrmalas kartes ieviešana</t>
  </si>
  <si>
    <t>P3.3 - Daudzveidīgas kultūras un sporta vide</t>
  </si>
  <si>
    <t>Rīcības virziens: R3.3.1 - Pilsētas kultūras iestāžu un muzeju darbības pilnveide</t>
  </si>
  <si>
    <t>Aktivitāte: Nr.192. Jūrmalas kultūras iestāžu ēku remonts un būvniecība, teritoriju labiekārtošana un materiāltejniskai nodrošinājums</t>
  </si>
  <si>
    <t>P3.7 - Atbalsts uzņēmējdarbības iniciatīvām un uzņēmēju sadarbības veicināšana</t>
  </si>
  <si>
    <t>Rīcības virziens: R3.7.1 - Pašvaldības uzņēmējdarbības atbalsta politikas plānošana un attīstība</t>
  </si>
  <si>
    <t>Aktivitāte: Nr.228. Uzņēmējdarbības atbalsta veicināšana</t>
  </si>
  <si>
    <t>Aktivitāte: Nr.229. Veicināt esošo uzņēmumu attīstību un jaunu uzņēmumu rašanos</t>
  </si>
  <si>
    <t>Rīcības virziens: R3.7.2 - Vietējās uzņēmējdarbības atbalsta infrastruktūras attīstība</t>
  </si>
  <si>
    <t>Aktivitāte: Nr.230. Uzņēmējdarbības veicināšana</t>
  </si>
  <si>
    <t>Rīcības virziens: R3.7.3 - Uzņēmumu izveides, darbības un sadarbības motivācija</t>
  </si>
  <si>
    <t>Aktivitātes Nr.234. Uzņēmējdarbības motivācijas veicināšana</t>
  </si>
  <si>
    <t>Aktivitātes Nr.235. Skolu iesaiste un Jūrmalas pilsētas iedzīvotāju, t.sk., izglītojamo, intereses veicināšana par uzņēmējdarbību un nodarbinātību</t>
  </si>
  <si>
    <t>P3.8. Partnerattiecību veidošana ar citām pašvaldībām</t>
  </si>
  <si>
    <t>Rīcības virziens R3.8.1.: Sadarbība ar kaimiņu pašvaldībām</t>
  </si>
  <si>
    <t>Aktivitātes Nr.236.Sadarbības attīstība ar kaimiņu pašvaldībām</t>
  </si>
  <si>
    <t>Jūrmalas pilsētas tūrisma attīstības rīcības plāns 2018.-2020.gadam (JPTARP):</t>
  </si>
  <si>
    <t>R1.1.-Atraktīvu piesaistes objektu izveide ar augustu tūristu piesaistes potenciālu</t>
  </si>
  <si>
    <t>P.1.1.2.-Līdzfinansējuma projektu konkurss inovatīvum radošu tūrisma prduktu izveides veicināšanai</t>
  </si>
  <si>
    <t>R1.2. - Atpūtas, rekreācijas tūrisma piedāvājuma pilnveidošana vietējiem un ārvalstu viesiem</t>
  </si>
  <si>
    <t>P.1.2.6. - Mākslīgā ledus slidotavas izveide un ar to saistīto pakalpojumu nodrošināšana Majoros un Kauguros ziemā</t>
  </si>
  <si>
    <t>R1.4. - Dabasa tūrisma piedāvājuma attīstības veicināšana un popularizēšana</t>
  </si>
  <si>
    <t>P.1.4.3. Dabas piesaistes objektu sasaiste (marķējuma izveide - norādes) ar pilsētas centru un atbilstošs mārketings (skat.Vide un infrastruktūra)</t>
  </si>
  <si>
    <t>R1.5. - Pasākumu/aktivitāšu piedāvājuma pilnveidošana ģimenēm ar bērniem</t>
  </si>
  <si>
    <t>P.1.5.2. Kompleksā pakalpojuma piedāvājuma ģimenēm ar bērniem izveides veicināšana.</t>
  </si>
  <si>
    <t>R1.8. - Viesmīlības pakalpojumu kvalitātes pilnveidošana</t>
  </si>
  <si>
    <t>P.1.8.3. Tūrisma un viesmīlības darbinieku zināšanu par Jūrmalas tūrisma piedāvājumu veicināšana.</t>
  </si>
  <si>
    <t>R1.9 - Jūrmalas kā tūrisma galamērķa mārketings Latvijas un ārvalstu mērķa tirgos</t>
  </si>
  <si>
    <t>P.1.9.6.Dalība tūrisma izstādēs/gadatirgos augsti prioritāros mērķa tirgos t.sk. Latvijā un MICE.</t>
  </si>
  <si>
    <t>P.1.9.11. Dalība darbsemināros, misijās, semināros.</t>
  </si>
  <si>
    <t>P.1.9.13. Dalība vietējās un starptautiskās (Baltijas, Eiropas) tūrisma organizācijās un darbības efektivitātes izvērtēšana</t>
  </si>
  <si>
    <t>R2.1. -Veselības produktu un pakalpojumu pilnveidošana atbilstoši pieprasījumam</t>
  </si>
  <si>
    <t>P.2.1.1. Personāla viesmīlības kompetenču pilnveides veicināšanas pasākumi.</t>
  </si>
  <si>
    <t>P.2.1.3. Tīklošanās pasākumi komplekso pakalpojumu/produktu veidošanas veicināšanai.</t>
  </si>
  <si>
    <t>R2.3. - Jūrmalas pilsētas vides pilnveide veselīgam dzīvesveidam</t>
  </si>
  <si>
    <t>P.2.3.1. Pastaigu maršrutu izveide un marķēšana vidē.</t>
  </si>
  <si>
    <t>P.2.3.4. Veselīga dzīvesveida elementu iekļaušanas viesmīlības uzņēmumu piedāvājumā veicināšana.</t>
  </si>
  <si>
    <t>R3.1. - Konferenču tūrisma attīstība, fokusējoties uz vidēja lieluma (~300 dalībnieki) konferenēm</t>
  </si>
  <si>
    <t>P.3.1.2. Finansiāla atbalsta piešķiršana starptautisku konferenču organizēšanā</t>
  </si>
  <si>
    <t xml:space="preserve">R3.2. Motivējošā tūrisma piedāvājuma veidošana vietējam un ārvalstu tirgiem </t>
  </si>
  <si>
    <t xml:space="preserve">P.3.2.2. Motivējošo programmu Latvijas un ārvalstu klientiem apkopošana un publiskošana </t>
  </si>
  <si>
    <t>P3.6. - Pakalpojumu kvalitātes pilnveide MICE tūrisma sektorā</t>
  </si>
  <si>
    <t>P.3.6.1. Tūrisma un ar tūrismu saistītu uzņēmēju kompetenču pilnveidošanas veicināšana par MICE tūrisma pieprasījuma specifiku.</t>
  </si>
  <si>
    <t>R4.2.-Profesionālā darbaspēka piesaistes veicināšana</t>
  </si>
  <si>
    <t>P.4.2.3.-Kompetenču pilnveidošanas atbalsts jauniešiem viesmīlības un apkalpošanas jomā</t>
  </si>
  <si>
    <t>R4.4. - Atbalsts tūrisma uzņēmējdarbības īstenošanai</t>
  </si>
  <si>
    <t>P4.4.2. Statistikas apkopošana un datu pieejamības nodrošināšana (datu bankas izveide)</t>
  </si>
  <si>
    <t>R4.5. - Pilsētas attīstības prioritātēm atbilstošas tūrisma pārvaldes organizatoriskās struktūras izveide un kapacitātes stiprināšana</t>
  </si>
  <si>
    <t>P.4.5.2.Piedalīšanās Jūrmalas pilsētas sadraudzības pilsētu rīkotajos pasākumos.</t>
  </si>
  <si>
    <t>P.4.5.3. Tūrisma un mārketinga nodaļu darbinieku pieredzes apmaiņas vizītes ārvalstu kūrortpilsētās.</t>
  </si>
  <si>
    <t xml:space="preserve">Jūrmalas pilsētas izglītības attīstības koncepcija 2015.-2020.gadam
</t>
  </si>
  <si>
    <t>R3.2.1 KOPĒJĀ SEKTORA ATTĪSTĪBA, PĀRVALDĪBA</t>
  </si>
  <si>
    <t>Aktivitāte Nr.7 Sabiedriskā transporta maršrutu pieejamības uzlabošana Jūrmalas izglītības iestāžu audzēkņiem</t>
  </si>
  <si>
    <t>Jūrmalas pilsētas informācijas un komunikācijas tehnoloģiju rīcības plāns 2015.–2020.gadam</t>
  </si>
  <si>
    <t>R3.1.5 Jūrmalnieka kartes izveide</t>
  </si>
  <si>
    <t>Projekts "Ceļu infrastruktūras atjaunošana un autostāvvietas izbūve Ķemeros"</t>
  </si>
  <si>
    <t>LV70TREL980200806400B</t>
  </si>
  <si>
    <t>Papildus būvuzraudzības pakalpojumu izmaksu segšanai (par 138 dienām) nepieciešamais, Jūrmalas pilsētas pašvaldības budžeta finansējums. Ārpus projekta izmaksas.</t>
  </si>
  <si>
    <t>Papildus būvuzraudzības pakalpojumu izmaksu summa (par 138 dienām).</t>
  </si>
  <si>
    <t>Tāme Nr.04.1.16.</t>
  </si>
  <si>
    <t>Tāme Nr.04.1.12.</t>
  </si>
  <si>
    <t>Jūrmalas pilsētas domes</t>
  </si>
  <si>
    <t>04.730.</t>
  </si>
  <si>
    <t>Projekts "Jaunu dabas un kultūras tūrisma pakalpojumu radīšana Rīgas jūras līča piekrastē"</t>
  </si>
  <si>
    <t>LV93TREL9800377130000</t>
  </si>
  <si>
    <r>
      <t xml:space="preserve">Saskaņā ar būvnieku iesūtītām papildus būvdarbu tāmēm nepieciešami līdzekļi 50 161.16EUR un papildus būvuzraudzībai nepieciešams 9 383.65EUR. Ņemot vērā iepirkuma rezultātus par plānoto ekspozīcijas izveidi Ķemeru ūdenstornī, kur veidojas līdzekļu ekonomija 58 021.34EUR, papildus no pašvaldības līdzekļiem 2020.gadā nepieciešams 40 709EUR , t.sk. </t>
    </r>
    <r>
      <rPr>
        <sz val="9"/>
        <color theme="1"/>
        <rFont val="Times New Roman"/>
        <family val="1"/>
        <charset val="186"/>
      </rPr>
      <t>Pamatbudžeta priekšfinansējums sastāda 28 092.88, pašvaldības līdzfinansējums sastāda 12 616.12EUR.</t>
    </r>
  </si>
  <si>
    <t>Līdzekļi nepieciešami papildus būvdarbiem, saskaņā ar būvnieka iesniegtajiem izmaiņu aktiem.</t>
  </si>
  <si>
    <r>
      <rPr>
        <b/>
        <sz val="9"/>
        <rFont val="Times New Roman"/>
        <family val="1"/>
        <charset val="186"/>
      </rPr>
      <t>8.pielikums</t>
    </r>
    <r>
      <rPr>
        <sz val="9"/>
        <rFont val="Times New Roman"/>
        <family val="1"/>
        <charset val="186"/>
      </rPr>
      <t xml:space="preserve"> Jūrmalas pilsētas domes</t>
    </r>
  </si>
  <si>
    <t>Jūrmalas pilsētas pamatskola</t>
  </si>
  <si>
    <t>90009251342</t>
  </si>
  <si>
    <t>Dzirnavu iela 50, Jūrmala, LV 2011</t>
  </si>
  <si>
    <t>LV42PARX0002484572078</t>
  </si>
  <si>
    <t>LV42PARX0002484573048</t>
  </si>
  <si>
    <t>LV14PARX0002484572097</t>
  </si>
  <si>
    <t>LV19PARX0002484577051</t>
  </si>
  <si>
    <t>Papildus līdzekļi degvielai autobusam VW Crafter pārtikas izvadāšanai Covid- 19 pandēmijas laikā no 01.04.2020.-15.05.2020. (552 km/mēnesī * 1,5 mēneši *0,11 litri/km* 1,09 Eur/litrs)</t>
  </si>
  <si>
    <t>Līdzekļu pieprasījums</t>
  </si>
  <si>
    <t>Pietrūkst līdzekļi higiēnas preču iegādei -200 EUR un  braukšanas izdevumu apmaksai audzēkņiem  no 2020.gada marta līdz decembrim - 284,78 EUR (sk. sociālā pedagoga pieteikumu pielikumā)</t>
  </si>
  <si>
    <t>Tāme Nr.09.27.1.</t>
  </si>
  <si>
    <t>Finansējums nepieciešams redzes korekcijas līdzekļu iegādes kompensāciju izmaksai. (06.04.2020 rīkojums Nr.1.1-14/20-109)</t>
  </si>
  <si>
    <t>Līdzekļu ekonomija.</t>
  </si>
  <si>
    <t>Tāme Nr.05.1.3.</t>
  </si>
  <si>
    <t>05.100</t>
  </si>
  <si>
    <t>Pašvaldības pārziņā esošo teritoriju apsaimniekošana (kopšana un tīrīšana)</t>
  </si>
  <si>
    <t>Tāme Nr. 09.5.2.</t>
  </si>
  <si>
    <t>Jūrmalas Valsts ģimnāzija</t>
  </si>
  <si>
    <t>90000051487</t>
  </si>
  <si>
    <t>Raiņa iela 55, Jūrmala, LV-2011</t>
  </si>
  <si>
    <t>09.600</t>
  </si>
  <si>
    <t>Brīvpusdienu nodrošināšana</t>
  </si>
  <si>
    <t>LV73PARX0002484572005</t>
  </si>
  <si>
    <t>LV39PARX0002484573005</t>
  </si>
  <si>
    <t>Šī gada aprīļa un maija mēnešos ēdināšanu nodrošinās  Jūrmalas Izglītības pārvalde</t>
  </si>
  <si>
    <t>Pumpuru vidusskola</t>
  </si>
  <si>
    <t>90000051542</t>
  </si>
  <si>
    <t>Kronvalda iela 8, Jūrmala, LV 2008</t>
  </si>
  <si>
    <t>LV35PARX0002484572010</t>
  </si>
  <si>
    <t>LV98PARX0002484573010</t>
  </si>
  <si>
    <t>Jūrmalas pilsētas Kauguru vidusskola</t>
  </si>
  <si>
    <t>90000051519</t>
  </si>
  <si>
    <t>Raiņa 118, Jūrmala, LV-2016</t>
  </si>
  <si>
    <t>LV46PARX0002484572006</t>
  </si>
  <si>
    <t>LV12PARX0002484573006</t>
  </si>
  <si>
    <t xml:space="preserve">2020.gada budžeta pieprasījuma atšifrējums pa programmām </t>
  </si>
  <si>
    <t>Izglītības pārvalde</t>
  </si>
  <si>
    <t>1.programma:</t>
  </si>
  <si>
    <t>Kultūrizglītības un vides izglītības pasākumi</t>
  </si>
  <si>
    <t>09.510</t>
  </si>
  <si>
    <t>1.</t>
  </si>
  <si>
    <t>Pilsētas mēroga pasākumi</t>
  </si>
  <si>
    <t>JPAP_R3.2.4._184 ; JPAP_R3.2.4._134; JPAP_R3.2.4._182</t>
  </si>
  <si>
    <t>Konkursi un olimpiādes</t>
  </si>
  <si>
    <t>JPAP_R3.2.4._184; JPAP_R3.2.4._174; JPAP_R3.2.4._134</t>
  </si>
  <si>
    <t>Skates</t>
  </si>
  <si>
    <t xml:space="preserve">JPAP_R3.2.4._134; JPAP_R3.2.4._184 </t>
  </si>
  <si>
    <t xml:space="preserve">2. </t>
  </si>
  <si>
    <t>Reģiona un valsts mēroga skates, konkursi, sacensības</t>
  </si>
  <si>
    <t>Konkursi un skates</t>
  </si>
  <si>
    <t>JPAP_R3.2.4._184; JPAP_R3.2.4._170;  JPKAP_P2.4.1.; JPAP_R3.2.4._171; JPAP_R3.2.4._175; JPAP_R3.2.5._186</t>
  </si>
  <si>
    <t>Sabiedriski nozīmīgi publiskie pasākumi</t>
  </si>
  <si>
    <t xml:space="preserve">JPAP_R3.2.4._184; 
JPKAP_P2.4.1. </t>
  </si>
  <si>
    <t>2.programma:</t>
  </si>
  <si>
    <t>Sporta pasākumi</t>
  </si>
  <si>
    <t>Grupu sporta veidu sacensības</t>
  </si>
  <si>
    <t>JPAP_R3.2.4._184; JPAP_R3.2.4._174 JPSAAAS_2.1</t>
  </si>
  <si>
    <t>Individuālo sporta veidu sacensības</t>
  </si>
  <si>
    <t xml:space="preserve">JPAP_R3.2.4._174 JPSAAAS_2.1 </t>
  </si>
  <si>
    <t>3.programma:</t>
  </si>
  <si>
    <t>Pasākumi kvalitatīvas un daudzveidīgas izglītības attīstībai un atbalstam</t>
  </si>
  <si>
    <t>Semināri, kursi, konferences</t>
  </si>
  <si>
    <t>JPAP_R3.2.3._159 JPIAK_R_3.2.3._5. ; JPAP_R3.2.1._147 JPIAK_R_3.2.1._2.; JPAP_R3.2.1._146 JPIAK_R3.2.1._1; JPAP_R3.2.3._157JPIAK_R3.2.1._2; JPAP_R3.2.4._169 AK_R3.2.1._2; JPAP_R3.2.3._161; JPAP_R3.2.3._157; JPAP_R3.2.3._163</t>
  </si>
  <si>
    <t>Pedagogu un izglītojamo apbalvošana</t>
  </si>
  <si>
    <t>JPAP_R3.1.3._184; JPAP_R3.2.1._147 JPIAK_R_3.2.1._2</t>
  </si>
  <si>
    <t>Pasākumi izglītojamo karjeras kompetences attīstībai</t>
  </si>
  <si>
    <t xml:space="preserve">JPAP_R3.2.4._184; JPAP_R3.2.3._159  JPIAK_R_3.2.3._5.; JPAP_R3.2.3._159  </t>
  </si>
  <si>
    <t>4.programma:</t>
  </si>
  <si>
    <t>Centralizētie pasākumi vispārējās izglītības jomā</t>
  </si>
  <si>
    <t>Atestāti un apliecības</t>
  </si>
  <si>
    <t>JPAP_R3.1.2_131</t>
  </si>
  <si>
    <t>Izglītības iestāžu akreditācija</t>
  </si>
  <si>
    <t>5.programma:</t>
  </si>
  <si>
    <t>Līdzfinansējums privātajām izglītības iestādēm</t>
  </si>
  <si>
    <t>Līdzfinansējums privātajām pirmsskolas izglītības iestādēm</t>
  </si>
  <si>
    <t xml:space="preserve">JPAP_R3.2.2._154 </t>
  </si>
  <si>
    <t>6.programma:</t>
  </si>
  <si>
    <t xml:space="preserve">Brīvpusdienu nodrošināšana Covid-19 ārkārtējās situācijas izsludināšanas periodā </t>
  </si>
  <si>
    <t>JPAP_P3.6._R3.6.2._277
VVP_2.3.1._1._1.4.</t>
  </si>
  <si>
    <t>Jūrmalas pilsētas attīstības programma 2014. - 2020.gadam (JPAP)</t>
  </si>
  <si>
    <t>Rīcības virziens R3.1.2.: Pašvaldības pārvaldes kapacitātes celšana</t>
  </si>
  <si>
    <t>Aktivitāte Nr.131 Kvalitatīva pašvaldības pārvaldes kapacitātes nodrošināšana</t>
  </si>
  <si>
    <t>Rīcības virziens R3.1.3.: Nevalstiskā sektora attīstības atbalsts</t>
  </si>
  <si>
    <t>Aktivitāte Nr.134 Atbalsts jauniešu sabiedriskajām organizācijām un iniciatīvas grupām</t>
  </si>
  <si>
    <t>Rīcības virziens R3.2.1.: Kopējā sektora attīstība, pārvaldība</t>
  </si>
  <si>
    <t>Aktivitāte Nr.146 Nacionālās un starptautiskās nozīmes izglītības jomas pasākumu organizēšana</t>
  </si>
  <si>
    <t>Aktivitāte Nr.147 Labāko izglītības sektora darbinieku godināšanas tradīciju izveide</t>
  </si>
  <si>
    <t>Rīcības virziens R3.2.2.: Pirmsskolas izglītības pakalpojumi</t>
  </si>
  <si>
    <t>Aktivitāte Nr.154  Nodrošināt pirmsskolas izglītības pieejamību visā Latvijas teritorijā Jūrmalas pilsētas administratīvajā teritorijā deklarētajiem iedzīvotājiem</t>
  </si>
  <si>
    <t>Rīcības virziens R3.2.3.: Vispārizglītojošo skolu izglītības pakalpojumi</t>
  </si>
  <si>
    <t>Aktivitāte Nr.156 Papildus atbalsts talantīgo skolotāju piesaistei</t>
  </si>
  <si>
    <t>Aktivitāte Nr.157 Pašvaldības atbalsts pedagogu tālākizglītībai</t>
  </si>
  <si>
    <t>Aktivitāte Nr.159 Karjeras konsultāciju attīstība</t>
  </si>
  <si>
    <t>Aktivitāte Nr.161 Starptautiskās sadarbības attīstība</t>
  </si>
  <si>
    <t>Aktivitāte Nr.163 Pašvaldības izglītības iestāžu pedagogu informācijas un komunikāciju tehnoloģiju lietošanas apmācības</t>
  </si>
  <si>
    <t>Rīcības virziens R3.2.4.: Profesionālās ievirzes un interešu izglītības pakalpojumi</t>
  </si>
  <si>
    <t>Aktivitāte Nr.169. Interešu izglītības attīstība dabaszinātņu jomā, materiāltehniskais aprīkojums</t>
  </si>
  <si>
    <t>Aktivitāte Nr.170. Starptautiskās sadarbības attīstība</t>
  </si>
  <si>
    <t>Aktivitāte Nr.171. Profesionālās ievirzes un interešu izglītības attīstība mūzikā, pedagogu piesaiste</t>
  </si>
  <si>
    <t>Aktivitāte Nr.174. Jūrmalas skolu un valsts mēroga sacensību rīkošana izglītojamajiem</t>
  </si>
  <si>
    <t>Aktivitāte Nr.175. Profesionālās ievirzes un interešu izglītības attīstība  mākslas jomā</t>
  </si>
  <si>
    <t>Aktivitāte Nr.182. Jauniešu informācijas pieejamības nodrošināšana saskaņā ar ikviena pilsētas jaunieša vajadzībām</t>
  </si>
  <si>
    <t>Aktivitāte Nr.184. Brīvā laika pavadīšanas iespējas pilsētā, izmantojot esošās un radot jaunas</t>
  </si>
  <si>
    <t>Rīcības virziens R3.2.5.: Iekļaujošās un alternatīvās izglītības pakalpojumi</t>
  </si>
  <si>
    <t>Aktivitāte Nr.186. Iekļaujošās izglītības attīstības centra attīstība</t>
  </si>
  <si>
    <t>Rīcības virziens R3.6.2.: Veselīga dzīvesveida veicināšana</t>
  </si>
  <si>
    <t>Aktivitāte Nr.277. Veselīga dzīvesveida veicināšana</t>
  </si>
  <si>
    <t xml:space="preserve">Jūrmalas pilsētas izglītības attīstības koncepcija 2015.-2020.gadam (JPIAK): </t>
  </si>
  <si>
    <t>1.aktivitāte Nacionālas un starptautiskas nozīmes izglītības jomas pasākumu organizēšana</t>
  </si>
  <si>
    <t>2.aktivitāte Labāko izglītības sektora darbinieku godināšanas tradīciju izveide</t>
  </si>
  <si>
    <t>3.aktivitāte Individuāls metodiskais atbalsts jaunajiem pedagogiem</t>
  </si>
  <si>
    <t>1.aktivitāte Papildus atbalsts talantīgo skolotāju piesaistei</t>
  </si>
  <si>
    <t>2.aktivitāte Pašvaldības atbalsts pedagogu tālākizglītībai</t>
  </si>
  <si>
    <t>3.aktivitāte informācijas un komunikāciju tehnoloģiju lietošanas apmācības</t>
  </si>
  <si>
    <t>5.aktivitāte Karjeras konsultāciju attīstība</t>
  </si>
  <si>
    <t xml:space="preserve">Jūrmalas pilsētas kultūrvides attīstības plāns 2017.-2020.gadam (JPKAP): </t>
  </si>
  <si>
    <t>2. Rīcības virziens: Kultūras piedāvājuma izcilība un daudzveidība Jūrmalā: kvalitatīva un sistemātiska kultūras piedāvājuma veidošana dažādām mēkķauditorijas grupām vietējā, nacionājā un starptautiskā mērogā</t>
  </si>
  <si>
    <t xml:space="preserve">U2.2. Nostiprināt Jūrmalas kā kultūras un mākslas pilsētas identitāti un konkurētspēju </t>
  </si>
  <si>
    <t>P2.2.1. Valsts svētku un atceres dienu rīkošana pilsētas iedzīvotājiem un viesiem, tai skaitā Latvijai-100 atzīmēšana.</t>
  </si>
  <si>
    <t>U2.4.uzdevums. Iesaistīt kultūrizglītības audzēkņus un pasniedzējus Jūrmalas unikalitātes veidošanā.</t>
  </si>
  <si>
    <t>P2.4.1.Jūrmalas Mākslas skolas un Jūrmalas Mūzikas skolas iesaiste jaunas auditorijas veidošanā ar izstādēm un koncertiem.</t>
  </si>
  <si>
    <t>Jūrmalas pilsētas sporta un aktīvās atpūtas attīstības stratēģija 2008.-2020.gadam (JPSAAAS):</t>
  </si>
  <si>
    <t>Sporta un aktīvās atpūtas nozares attīstības Rīcības programma</t>
  </si>
  <si>
    <t>2.3.2. Mērķis: Fizisko aktivitāšu veicināšana</t>
  </si>
  <si>
    <t>1.uzdevums: Sporta sistēmas, infrastruktūras attīstīšana un pakalpojumu piedāvājuma paplašināšana bērnu (skolēnu) fizisko aktivitāšu veicināšanas nolūkos </t>
  </si>
  <si>
    <t>Aktivitāte 1.8. “Nodrošināt bērnu ar īpašām vajadzībām iespējas līdzdalībai izglītības iestāžu sporta aktivitātēs”</t>
  </si>
  <si>
    <t>Veselības veicināšanas plāns Jūrmalas pilsētai 2013.-2020.gadam (VVPJP)</t>
  </si>
  <si>
    <t>2.3.1. Mērķis: Veselīga uztura veicināšana</t>
  </si>
  <si>
    <t>1.uzdevums: uzlabot veselīga uztura lietošanas paradumus un mazināt neveselīgus uztura
 paradumus.</t>
  </si>
  <si>
    <t>Aktivitāte 1.4. Uzraudzīt, lai veselīga uztura vadlīnijas tiktu ievērotas un ieviestas bērnu pirmskolas un 
izglītības iestādēs bērnu ēdināšanas nodrošināšanai ikdienā.</t>
  </si>
  <si>
    <t>Tāme Nr.09.1.22.</t>
  </si>
  <si>
    <r>
      <rPr>
        <b/>
        <sz val="9"/>
        <rFont val="Times New Roman"/>
        <family val="1"/>
        <charset val="186"/>
      </rPr>
      <t>16.pielikums</t>
    </r>
    <r>
      <rPr>
        <sz val="9"/>
        <rFont val="Times New Roman"/>
        <family val="1"/>
        <charset val="186"/>
      </rPr>
      <t xml:space="preserve"> Jūrmalas pilsētas domes</t>
    </r>
  </si>
  <si>
    <t>LV23PARX0002484573002</t>
  </si>
  <si>
    <t>Tāme Nr.09.6.2.</t>
  </si>
  <si>
    <t>Tāme Nr.09.23.2.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</si>
</sst>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0.0"/>
    <numFmt numFmtId="165" formatCode="#,##0_ ;\-#,##0\ "/>
    <numFmt numFmtId="166" formatCode="#,##0_ ;[Red]\-#,##0\ "/>
  </numFmts>
  <fonts count="37" x14ac:knownFonts="1">
    <font>
      <sz val="11"/>
      <color theme="1"/>
      <name val="Calibri"/>
      <family val="2"/>
      <charset val="186"/>
      <scheme val="minor"/>
    </font>
    <font>
      <sz val="11"/>
      <color theme="1"/>
      <name val="Calibri"/>
      <family val="2"/>
      <charset val="186"/>
      <scheme val="minor"/>
    </font>
    <font>
      <sz val="10"/>
      <name val="Arial"/>
      <family val="2"/>
      <charset val="186"/>
    </font>
    <font>
      <sz val="6"/>
      <name val="Times New Roman"/>
      <family val="1"/>
      <charset val="186"/>
    </font>
    <font>
      <sz val="12"/>
      <name val="Times New Roman"/>
      <family val="1"/>
      <charset val="186"/>
    </font>
    <font>
      <sz val="10"/>
      <name val="Times New Roman"/>
      <family val="1"/>
      <charset val="186"/>
    </font>
    <font>
      <sz val="8"/>
      <name val="Times New Roman"/>
      <family val="1"/>
      <charset val="186"/>
    </font>
    <font>
      <b/>
      <sz val="12"/>
      <name val="Times New Roman"/>
      <family val="1"/>
      <charset val="186"/>
    </font>
    <font>
      <b/>
      <sz val="14"/>
      <name val="Times New Roman"/>
      <family val="1"/>
      <charset val="186"/>
    </font>
    <font>
      <b/>
      <sz val="12"/>
      <color rgb="FFC00000"/>
      <name val="Times New Roman"/>
      <family val="1"/>
      <charset val="186"/>
    </font>
    <font>
      <b/>
      <sz val="11"/>
      <name val="Times New Roman"/>
      <family val="1"/>
      <charset val="186"/>
    </font>
    <font>
      <b/>
      <sz val="10"/>
      <name val="Times New Roman"/>
      <family val="1"/>
      <charset val="186"/>
    </font>
    <font>
      <sz val="11"/>
      <name val="Times New Roman"/>
      <family val="1"/>
      <charset val="186"/>
    </font>
    <font>
      <i/>
      <sz val="11"/>
      <name val="Times New Roman"/>
      <family val="1"/>
      <charset val="186"/>
    </font>
    <font>
      <b/>
      <sz val="9"/>
      <name val="Times New Roman"/>
      <family val="1"/>
      <charset val="186"/>
    </font>
    <font>
      <sz val="9"/>
      <name val="Times New Roman"/>
      <family val="1"/>
      <charset val="186"/>
    </font>
    <font>
      <sz val="9"/>
      <name val="Calibri"/>
      <family val="2"/>
      <charset val="186"/>
    </font>
    <font>
      <sz val="9"/>
      <color rgb="FFFF0000"/>
      <name val="Times New Roman"/>
      <family val="1"/>
      <charset val="186"/>
    </font>
    <font>
      <b/>
      <u/>
      <sz val="12"/>
      <name val="Times New Roman"/>
      <family val="1"/>
      <charset val="186"/>
    </font>
    <font>
      <i/>
      <sz val="9"/>
      <name val="Times New Roman"/>
      <family val="1"/>
      <charset val="186"/>
    </font>
    <font>
      <b/>
      <i/>
      <sz val="11"/>
      <name val="Times New Roman"/>
      <family val="1"/>
      <charset val="186"/>
    </font>
    <font>
      <b/>
      <i/>
      <sz val="9"/>
      <name val="Times New Roman"/>
      <family val="1"/>
      <charset val="186"/>
    </font>
    <font>
      <sz val="9"/>
      <color theme="1"/>
      <name val="Times New Roman"/>
      <family val="1"/>
      <charset val="186"/>
    </font>
    <font>
      <b/>
      <sz val="18"/>
      <name val="Times New Roman"/>
      <family val="1"/>
      <charset val="186"/>
    </font>
    <font>
      <i/>
      <sz val="12"/>
      <name val="Times New Roman"/>
      <family val="1"/>
      <charset val="186"/>
    </font>
    <font>
      <b/>
      <i/>
      <sz val="12"/>
      <name val="Times New Roman"/>
      <family val="1"/>
      <charset val="186"/>
    </font>
    <font>
      <sz val="12"/>
      <color rgb="FFFF0000"/>
      <name val="Times New Roman"/>
      <family val="1"/>
      <charset val="186"/>
    </font>
    <font>
      <sz val="12"/>
      <name val="Arial"/>
      <family val="2"/>
      <charset val="186"/>
    </font>
    <font>
      <u/>
      <sz val="9"/>
      <name val="Times New Roman"/>
      <family val="1"/>
      <charset val="186"/>
    </font>
    <font>
      <u/>
      <sz val="8"/>
      <name val="Times New Roman"/>
      <family val="1"/>
      <charset val="186"/>
    </font>
    <font>
      <sz val="9"/>
      <color theme="1"/>
      <name val="Times New Roman"/>
      <family val="1"/>
    </font>
    <font>
      <sz val="9"/>
      <color rgb="FF00B050"/>
      <name val="Times New Roman"/>
      <family val="1"/>
      <charset val="186"/>
    </font>
    <font>
      <b/>
      <sz val="9"/>
      <color rgb="FF00B050"/>
      <name val="Times New Roman"/>
      <family val="1"/>
      <charset val="186"/>
    </font>
    <font>
      <sz val="11"/>
      <color indexed="8"/>
      <name val="Calibri"/>
      <family val="2"/>
      <charset val="186"/>
    </font>
    <font>
      <b/>
      <sz val="9"/>
      <color theme="1"/>
      <name val="Times New Roman"/>
      <family val="1"/>
      <charset val="186"/>
    </font>
    <font>
      <sz val="11"/>
      <color theme="1"/>
      <name val="Calibri"/>
      <family val="2"/>
      <scheme val="minor"/>
    </font>
    <font>
      <sz val="9"/>
      <color rgb="FF000000"/>
      <name val="Times New Roman"/>
      <family val="1"/>
      <charset val="186"/>
    </font>
  </fonts>
  <fills count="15">
    <fill>
      <patternFill patternType="none"/>
    </fill>
    <fill>
      <patternFill patternType="gray125"/>
    </fill>
    <fill>
      <patternFill patternType="solid">
        <fgColor theme="9" tint="0.79998168889431442"/>
        <bgColor indexed="64"/>
      </patternFill>
    </fill>
    <fill>
      <patternFill patternType="solid">
        <fgColor indexed="9"/>
        <bgColor indexed="64"/>
      </patternFill>
    </fill>
    <fill>
      <patternFill patternType="solid">
        <fgColor indexed="51"/>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13"/>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s>
  <borders count="15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right style="hair">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right style="medium">
        <color indexed="64"/>
      </right>
      <top style="double">
        <color indexed="64"/>
      </top>
      <bottom style="thin">
        <color indexed="64"/>
      </bottom>
      <diagonal/>
    </border>
    <border>
      <left style="hair">
        <color indexed="64"/>
      </left>
      <right style="thin">
        <color indexed="64"/>
      </right>
      <top/>
      <bottom/>
      <diagonal/>
    </border>
    <border>
      <left style="hair">
        <color indexed="64"/>
      </left>
      <right/>
      <top/>
      <bottom/>
      <diagonal/>
    </border>
    <border>
      <left/>
      <right style="medium">
        <color indexed="64"/>
      </right>
      <top/>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thin">
        <color indexed="64"/>
      </right>
      <top/>
      <bottom style="double">
        <color indexed="64"/>
      </bottom>
      <diagonal/>
    </border>
    <border>
      <left/>
      <right style="medium">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style="hair">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hair">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hair">
        <color indexed="64"/>
      </top>
      <bottom style="hair">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diagonal/>
    </border>
    <border>
      <left style="thin">
        <color indexed="64"/>
      </left>
      <right/>
      <top style="hair">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medium">
        <color indexed="64"/>
      </top>
      <bottom style="hair">
        <color indexed="64"/>
      </bottom>
      <diagonal/>
    </border>
    <border>
      <left/>
      <right style="thin">
        <color indexed="64"/>
      </right>
      <top/>
      <bottom style="medium">
        <color auto="1"/>
      </bottom>
      <diagonal/>
    </border>
    <border>
      <left/>
      <right style="thin">
        <color indexed="64"/>
      </right>
      <top style="medium">
        <color indexed="64"/>
      </top>
      <bottom style="hair">
        <color indexed="64"/>
      </bottom>
      <diagonal/>
    </border>
    <border>
      <left/>
      <right style="thin">
        <color indexed="64"/>
      </right>
      <top style="hair">
        <color indexed="64"/>
      </top>
      <bottom style="medium">
        <color auto="1"/>
      </bottom>
      <diagonal/>
    </border>
    <border>
      <left/>
      <right/>
      <top style="medium">
        <color indexed="64"/>
      </top>
      <bottom style="medium">
        <color indexed="64"/>
      </bottom>
      <diagonal/>
    </border>
    <border>
      <left/>
      <right/>
      <top style="medium">
        <color indexed="64"/>
      </top>
      <bottom/>
      <diagonal/>
    </border>
    <border>
      <left/>
      <right/>
      <top style="hair">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style="medium">
        <color indexed="64"/>
      </left>
      <right/>
      <top/>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hair">
        <color indexed="64"/>
      </top>
      <bottom style="thin">
        <color indexed="64"/>
      </bottom>
      <diagonal/>
    </border>
  </borders>
  <cellStyleXfs count="12">
    <xf numFmtId="0" fontId="0" fillId="0" borderId="0"/>
    <xf numFmtId="0" fontId="2" fillId="0" borderId="0"/>
    <xf numFmtId="0" fontId="2" fillId="0" borderId="0"/>
    <xf numFmtId="0" fontId="1"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33" fillId="0" borderId="0"/>
    <xf numFmtId="0" fontId="2" fillId="0" borderId="0"/>
    <xf numFmtId="0" fontId="35" fillId="0" borderId="0"/>
  </cellStyleXfs>
  <cellXfs count="1530">
    <xf numFmtId="0" fontId="0" fillId="0" borderId="0" xfId="0"/>
    <xf numFmtId="3" fontId="3" fillId="0" borderId="0" xfId="1" applyNumberFormat="1" applyFont="1"/>
    <xf numFmtId="3" fontId="4" fillId="0" borderId="0" xfId="1" applyNumberFormat="1" applyFont="1"/>
    <xf numFmtId="3" fontId="4" fillId="0" borderId="0" xfId="1" applyNumberFormat="1" applyFont="1" applyFill="1"/>
    <xf numFmtId="3" fontId="5" fillId="0" borderId="0" xfId="1" applyNumberFormat="1" applyFont="1" applyFill="1"/>
    <xf numFmtId="0" fontId="4" fillId="0" borderId="0" xfId="1" applyFont="1"/>
    <xf numFmtId="0" fontId="6" fillId="0" borderId="0" xfId="1" applyFont="1" applyFill="1" applyAlignment="1">
      <alignment horizontal="center" wrapText="1"/>
    </xf>
    <xf numFmtId="3" fontId="7" fillId="0" borderId="0" xfId="1" applyNumberFormat="1" applyFont="1" applyFill="1" applyAlignment="1">
      <alignment horizontal="left" wrapText="1"/>
    </xf>
    <xf numFmtId="0" fontId="4" fillId="0" borderId="0" xfId="1" applyFont="1" applyFill="1"/>
    <xf numFmtId="0" fontId="9" fillId="0" borderId="0" xfId="1" applyFont="1" applyFill="1"/>
    <xf numFmtId="0" fontId="3" fillId="0" borderId="0" xfId="1" applyFont="1" applyFill="1"/>
    <xf numFmtId="0" fontId="10" fillId="0" borderId="0" xfId="1" applyFont="1" applyFill="1" applyAlignment="1">
      <alignment horizontal="left"/>
    </xf>
    <xf numFmtId="0" fontId="10" fillId="0" borderId="0" xfId="1" applyFont="1" applyFill="1" applyBorder="1" applyAlignment="1">
      <alignment horizontal="left"/>
    </xf>
    <xf numFmtId="49" fontId="10" fillId="0" borderId="0" xfId="1" applyNumberFormat="1" applyFont="1" applyFill="1" applyBorder="1" applyAlignment="1">
      <alignment horizontal="left"/>
    </xf>
    <xf numFmtId="3" fontId="11" fillId="0" borderId="0" xfId="1" applyNumberFormat="1" applyFont="1" applyFill="1" applyAlignment="1">
      <alignment horizontal="left"/>
    </xf>
    <xf numFmtId="0" fontId="12" fillId="0" borderId="0" xfId="1" applyFont="1" applyFill="1" applyBorder="1" applyAlignment="1"/>
    <xf numFmtId="0" fontId="13" fillId="0" borderId="0" xfId="1" applyFont="1" applyFill="1" applyBorder="1" applyAlignment="1">
      <alignment horizontal="right"/>
    </xf>
    <xf numFmtId="49" fontId="15" fillId="0" borderId="1" xfId="1" applyNumberFormat="1" applyFont="1" applyFill="1" applyBorder="1" applyAlignment="1">
      <alignment horizontal="center" vertical="center" wrapText="1"/>
    </xf>
    <xf numFmtId="0" fontId="15" fillId="0" borderId="0" xfId="1" applyFont="1" applyFill="1"/>
    <xf numFmtId="3" fontId="15" fillId="0" borderId="1" xfId="1" applyNumberFormat="1" applyFont="1" applyFill="1" applyBorder="1" applyAlignment="1">
      <alignment horizontal="center" vertical="center" wrapText="1"/>
    </xf>
    <xf numFmtId="0" fontId="14" fillId="0" borderId="1" xfId="1" applyFont="1" applyFill="1" applyBorder="1" applyAlignment="1">
      <alignment horizontal="center" vertical="center"/>
    </xf>
    <xf numFmtId="0" fontId="14" fillId="0" borderId="1" xfId="1" applyFont="1" applyFill="1" applyBorder="1" applyAlignment="1">
      <alignment horizontal="center" vertical="center" wrapText="1"/>
    </xf>
    <xf numFmtId="3" fontId="14" fillId="0" borderId="1" xfId="1" applyNumberFormat="1" applyFont="1" applyFill="1" applyBorder="1" applyAlignment="1">
      <alignment horizontal="center" vertical="center" wrapText="1"/>
    </xf>
    <xf numFmtId="3" fontId="14" fillId="0" borderId="1" xfId="1" applyNumberFormat="1" applyFont="1" applyFill="1" applyBorder="1" applyAlignment="1">
      <alignment horizontal="right" vertical="center" wrapText="1"/>
    </xf>
    <xf numFmtId="3" fontId="15" fillId="0" borderId="1" xfId="2" applyNumberFormat="1" applyFont="1" applyBorder="1" applyAlignment="1" applyProtection="1">
      <alignment horizontal="center" vertical="center" wrapText="1"/>
      <protection locked="0"/>
    </xf>
    <xf numFmtId="3" fontId="15" fillId="0" borderId="0" xfId="1" applyNumberFormat="1" applyFont="1" applyFill="1"/>
    <xf numFmtId="0" fontId="15" fillId="0" borderId="1" xfId="1" applyFont="1" applyFill="1" applyBorder="1" applyAlignment="1">
      <alignment horizontal="center" vertical="center" wrapText="1"/>
    </xf>
    <xf numFmtId="3" fontId="15" fillId="0" borderId="1" xfId="1" applyNumberFormat="1" applyFont="1" applyFill="1" applyBorder="1" applyAlignment="1">
      <alignment horizontal="right" vertical="center" wrapText="1"/>
    </xf>
    <xf numFmtId="0" fontId="15" fillId="0" borderId="1" xfId="1" applyFont="1" applyFill="1" applyBorder="1" applyAlignment="1">
      <alignment vertical="center"/>
    </xf>
    <xf numFmtId="3" fontId="14" fillId="0" borderId="1" xfId="1" applyNumberFormat="1" applyFont="1" applyFill="1" applyBorder="1" applyAlignment="1">
      <alignment vertical="center" wrapText="1"/>
    </xf>
    <xf numFmtId="3" fontId="15" fillId="0" borderId="1" xfId="2" applyNumberFormat="1" applyFont="1" applyFill="1" applyBorder="1" applyAlignment="1" applyProtection="1">
      <alignment vertical="center" wrapText="1"/>
      <protection locked="0"/>
    </xf>
    <xf numFmtId="0" fontId="14" fillId="0" borderId="1" xfId="1" applyFont="1" applyFill="1" applyBorder="1" applyAlignment="1">
      <alignment vertical="center" wrapText="1"/>
    </xf>
    <xf numFmtId="3" fontId="14" fillId="0" borderId="1" xfId="1" applyNumberFormat="1" applyFont="1" applyFill="1" applyBorder="1" applyAlignment="1">
      <alignment horizontal="center" vertical="center"/>
    </xf>
    <xf numFmtId="49" fontId="14" fillId="0" borderId="1" xfId="1" applyNumberFormat="1" applyFont="1" applyFill="1" applyBorder="1" applyAlignment="1">
      <alignment horizontal="center" vertical="center"/>
    </xf>
    <xf numFmtId="3" fontId="14" fillId="0" borderId="1" xfId="1" applyNumberFormat="1" applyFont="1" applyFill="1" applyBorder="1" applyAlignment="1">
      <alignment vertical="center"/>
    </xf>
    <xf numFmtId="0" fontId="15" fillId="0" borderId="1" xfId="1" applyFont="1" applyFill="1" applyBorder="1" applyAlignment="1">
      <alignment horizontal="center" vertical="center"/>
    </xf>
    <xf numFmtId="0" fontId="15" fillId="0" borderId="1" xfId="1" applyFont="1" applyFill="1" applyBorder="1" applyAlignment="1">
      <alignment vertical="center" wrapText="1"/>
    </xf>
    <xf numFmtId="3" fontId="15" fillId="0" borderId="1" xfId="1" applyNumberFormat="1" applyFont="1" applyFill="1" applyBorder="1" applyAlignment="1">
      <alignment horizontal="center" vertical="center"/>
    </xf>
    <xf numFmtId="3" fontId="15" fillId="0" borderId="1" xfId="1" applyNumberFormat="1" applyFont="1" applyFill="1" applyBorder="1" applyAlignment="1">
      <alignment vertical="center"/>
    </xf>
    <xf numFmtId="3" fontId="15" fillId="0" borderId="1" xfId="1" applyNumberFormat="1" applyFont="1" applyFill="1" applyBorder="1" applyAlignment="1">
      <alignment vertical="center" wrapText="1"/>
    </xf>
    <xf numFmtId="3" fontId="15" fillId="2" borderId="1" xfId="1" applyNumberFormat="1" applyFont="1" applyFill="1" applyBorder="1" applyAlignment="1">
      <alignment vertical="center"/>
    </xf>
    <xf numFmtId="3" fontId="15" fillId="2" borderId="1" xfId="1" applyNumberFormat="1" applyFont="1" applyFill="1" applyBorder="1" applyAlignment="1">
      <alignment vertical="center" wrapText="1"/>
    </xf>
    <xf numFmtId="3" fontId="15" fillId="0" borderId="1" xfId="1" applyNumberFormat="1" applyFont="1" applyFill="1" applyBorder="1" applyAlignment="1">
      <alignment horizontal="right" vertical="center"/>
    </xf>
    <xf numFmtId="0" fontId="15" fillId="0" borderId="1" xfId="2" applyFont="1" applyFill="1" applyBorder="1" applyAlignment="1">
      <alignment horizontal="left" vertical="center" wrapText="1"/>
    </xf>
    <xf numFmtId="164" fontId="15" fillId="0" borderId="1" xfId="1" applyNumberFormat="1" applyFont="1" applyFill="1" applyBorder="1" applyAlignment="1">
      <alignment horizontal="center" vertical="center"/>
    </xf>
    <xf numFmtId="3" fontId="14" fillId="0" borderId="1" xfId="1" applyNumberFormat="1" applyFont="1" applyFill="1" applyBorder="1" applyAlignment="1">
      <alignment horizontal="right" vertical="center"/>
    </xf>
    <xf numFmtId="0" fontId="15" fillId="0" borderId="1" xfId="1" applyFont="1" applyFill="1" applyBorder="1" applyAlignment="1">
      <alignment horizontal="left" vertical="center" wrapText="1"/>
    </xf>
    <xf numFmtId="0" fontId="15" fillId="0" borderId="1" xfId="1" applyFont="1" applyFill="1" applyBorder="1" applyAlignment="1">
      <alignment wrapText="1"/>
    </xf>
    <xf numFmtId="49" fontId="14" fillId="0" borderId="1" xfId="1" applyNumberFormat="1" applyFont="1" applyFill="1" applyBorder="1" applyAlignment="1">
      <alignment horizontal="center"/>
    </xf>
    <xf numFmtId="3" fontId="15" fillId="0" borderId="1" xfId="1" applyNumberFormat="1" applyFont="1" applyFill="1" applyBorder="1" applyAlignment="1"/>
    <xf numFmtId="3" fontId="15" fillId="0" borderId="1" xfId="1" applyNumberFormat="1" applyFont="1" applyFill="1" applyBorder="1" applyAlignment="1">
      <alignment horizontal="right"/>
    </xf>
    <xf numFmtId="0" fontId="14" fillId="0" borderId="1" xfId="1" applyFont="1" applyFill="1" applyBorder="1" applyAlignment="1">
      <alignment wrapText="1"/>
    </xf>
    <xf numFmtId="3" fontId="14" fillId="0" borderId="1" xfId="1" applyNumberFormat="1" applyFont="1" applyFill="1" applyBorder="1" applyAlignment="1">
      <alignment horizontal="center"/>
    </xf>
    <xf numFmtId="3" fontId="14" fillId="0" borderId="1" xfId="1" applyNumberFormat="1" applyFont="1" applyFill="1" applyBorder="1" applyAlignment="1"/>
    <xf numFmtId="3" fontId="14" fillId="0" borderId="1" xfId="1" applyNumberFormat="1" applyFont="1" applyFill="1" applyBorder="1" applyAlignment="1">
      <alignment horizontal="right"/>
    </xf>
    <xf numFmtId="0" fontId="15" fillId="0" borderId="1" xfId="1" applyFont="1" applyFill="1" applyBorder="1" applyAlignment="1">
      <alignment horizontal="center" vertical="center" wrapText="1" shrinkToFit="1"/>
    </xf>
    <xf numFmtId="0" fontId="17" fillId="0" borderId="0" xfId="1" applyFont="1" applyFill="1"/>
    <xf numFmtId="0" fontId="14" fillId="0" borderId="1" xfId="3" applyFont="1" applyFill="1" applyBorder="1" applyAlignment="1">
      <alignment vertical="center" wrapText="1"/>
    </xf>
    <xf numFmtId="0" fontId="15" fillId="0" borderId="1" xfId="3" applyFont="1" applyFill="1" applyBorder="1" applyAlignment="1">
      <alignment horizontal="center" vertical="center" wrapText="1"/>
    </xf>
    <xf numFmtId="0" fontId="14" fillId="0" borderId="1" xfId="1" applyFont="1" applyFill="1" applyBorder="1" applyAlignment="1">
      <alignment vertical="center"/>
    </xf>
    <xf numFmtId="0" fontId="15" fillId="0" borderId="1" xfId="1" applyFont="1" applyFill="1" applyBorder="1" applyAlignment="1">
      <alignment horizontal="center" wrapText="1"/>
    </xf>
    <xf numFmtId="3" fontId="15" fillId="0" borderId="1" xfId="1" applyNumberFormat="1" applyFont="1" applyFill="1" applyBorder="1" applyAlignment="1">
      <alignment wrapText="1"/>
    </xf>
    <xf numFmtId="3" fontId="14" fillId="0" borderId="1" xfId="4" applyNumberFormat="1" applyFont="1" applyFill="1" applyBorder="1" applyAlignment="1">
      <alignment vertical="center"/>
    </xf>
    <xf numFmtId="3" fontId="14" fillId="0" borderId="1" xfId="4" applyNumberFormat="1" applyFont="1" applyFill="1" applyBorder="1" applyAlignment="1">
      <alignment horizontal="center" vertical="center"/>
    </xf>
    <xf numFmtId="3" fontId="14" fillId="0" borderId="1" xfId="4" applyNumberFormat="1" applyFont="1" applyFill="1" applyBorder="1" applyAlignment="1">
      <alignment horizontal="right" vertical="center"/>
    </xf>
    <xf numFmtId="0" fontId="14" fillId="0" borderId="1" xfId="1" applyFont="1" applyFill="1" applyBorder="1" applyAlignment="1"/>
    <xf numFmtId="0" fontId="15" fillId="0" borderId="1" xfId="1" applyFont="1" applyFill="1" applyBorder="1" applyAlignment="1"/>
    <xf numFmtId="0" fontId="15" fillId="0" borderId="0" xfId="1" applyFont="1"/>
    <xf numFmtId="49" fontId="4" fillId="0" borderId="0" xfId="1" applyNumberFormat="1" applyFont="1"/>
    <xf numFmtId="49" fontId="4" fillId="0" borderId="0" xfId="1" applyNumberFormat="1" applyFont="1" applyFill="1"/>
    <xf numFmtId="0" fontId="15" fillId="0" borderId="0" xfId="1" applyFont="1" applyAlignment="1">
      <alignment vertical="center"/>
    </xf>
    <xf numFmtId="49" fontId="15" fillId="0" borderId="0" xfId="1" applyNumberFormat="1" applyFont="1" applyAlignment="1">
      <alignment vertical="center"/>
    </xf>
    <xf numFmtId="49" fontId="15" fillId="0" borderId="0" xfId="1" applyNumberFormat="1" applyFont="1" applyFill="1" applyAlignment="1">
      <alignment vertical="center"/>
    </xf>
    <xf numFmtId="0" fontId="15" fillId="0" borderId="0" xfId="1" applyFont="1" applyAlignment="1">
      <alignment horizontal="left" vertical="center"/>
    </xf>
    <xf numFmtId="0" fontId="15" fillId="0" borderId="0" xfId="1" applyFont="1" applyAlignment="1">
      <alignment horizontal="left" vertical="center" wrapText="1"/>
    </xf>
    <xf numFmtId="0" fontId="15" fillId="0" borderId="0" xfId="1" applyFont="1" applyAlignment="1">
      <alignment vertical="center" wrapText="1"/>
    </xf>
    <xf numFmtId="0" fontId="3" fillId="0" borderId="0" xfId="1" applyFont="1"/>
    <xf numFmtId="0" fontId="15" fillId="3" borderId="0" xfId="2" applyFont="1" applyFill="1" applyAlignment="1" applyProtection="1">
      <alignment vertical="center"/>
      <protection locked="0"/>
    </xf>
    <xf numFmtId="0" fontId="15" fillId="0" borderId="0" xfId="2" applyFont="1" applyAlignment="1">
      <alignment vertical="center"/>
    </xf>
    <xf numFmtId="49" fontId="5" fillId="3" borderId="7" xfId="2" applyNumberFormat="1" applyFont="1" applyFill="1" applyBorder="1" applyAlignment="1">
      <alignment vertical="center"/>
    </xf>
    <xf numFmtId="49" fontId="14" fillId="3" borderId="0" xfId="2" applyNumberFormat="1" applyFont="1" applyFill="1" applyAlignment="1">
      <alignment vertical="center"/>
    </xf>
    <xf numFmtId="49" fontId="15" fillId="3" borderId="7" xfId="2" applyNumberFormat="1" applyFont="1" applyFill="1" applyBorder="1" applyAlignment="1">
      <alignment vertical="center"/>
    </xf>
    <xf numFmtId="49" fontId="15" fillId="3" borderId="0" xfId="2" applyNumberFormat="1" applyFont="1" applyFill="1" applyAlignment="1">
      <alignment vertical="center"/>
    </xf>
    <xf numFmtId="49" fontId="19" fillId="3" borderId="7" xfId="2" applyNumberFormat="1" applyFont="1" applyFill="1" applyBorder="1" applyAlignment="1">
      <alignment vertical="center"/>
    </xf>
    <xf numFmtId="49" fontId="15" fillId="3" borderId="10" xfId="2" applyNumberFormat="1" applyFont="1" applyFill="1" applyBorder="1" applyAlignment="1">
      <alignment vertical="center"/>
    </xf>
    <xf numFmtId="49" fontId="15" fillId="3" borderId="11" xfId="2" applyNumberFormat="1" applyFont="1" applyFill="1" applyBorder="1" applyAlignment="1">
      <alignment vertical="center"/>
    </xf>
    <xf numFmtId="49" fontId="15" fillId="3" borderId="12" xfId="2" applyNumberFormat="1" applyFont="1" applyFill="1" applyBorder="1" applyAlignment="1" applyProtection="1">
      <alignment vertical="center"/>
      <protection locked="0"/>
    </xf>
    <xf numFmtId="49" fontId="15" fillId="3" borderId="13" xfId="2" applyNumberFormat="1" applyFont="1" applyFill="1" applyBorder="1" applyAlignment="1" applyProtection="1">
      <alignment vertical="center"/>
      <protection locked="0"/>
    </xf>
    <xf numFmtId="49" fontId="15" fillId="0" borderId="0" xfId="2" applyNumberFormat="1" applyFont="1" applyAlignment="1">
      <alignment horizontal="center" vertical="center" wrapText="1"/>
    </xf>
    <xf numFmtId="0" fontId="15" fillId="0" borderId="0" xfId="2" applyFont="1" applyAlignment="1">
      <alignment horizontal="center" vertical="center" textRotation="90"/>
    </xf>
    <xf numFmtId="1" fontId="3" fillId="0" borderId="28" xfId="2" applyNumberFormat="1" applyFont="1" applyBorder="1" applyAlignment="1">
      <alignment horizontal="center" vertical="center"/>
    </xf>
    <xf numFmtId="1" fontId="3" fillId="0" borderId="29" xfId="2" applyNumberFormat="1" applyFont="1" applyBorder="1" applyAlignment="1">
      <alignment horizontal="center" vertical="center"/>
    </xf>
    <xf numFmtId="1" fontId="3" fillId="0" borderId="30" xfId="2" applyNumberFormat="1" applyFont="1" applyBorder="1" applyAlignment="1">
      <alignment horizontal="center" vertical="center"/>
    </xf>
    <xf numFmtId="1" fontId="3" fillId="0" borderId="31" xfId="2" applyNumberFormat="1" applyFont="1" applyBorder="1" applyAlignment="1">
      <alignment horizontal="center" vertical="center"/>
    </xf>
    <xf numFmtId="1" fontId="3" fillId="0" borderId="32" xfId="2" applyNumberFormat="1" applyFont="1" applyBorder="1" applyAlignment="1">
      <alignment horizontal="center" vertical="center"/>
    </xf>
    <xf numFmtId="1" fontId="3" fillId="0" borderId="33" xfId="2" applyNumberFormat="1" applyFont="1" applyBorder="1" applyAlignment="1">
      <alignment horizontal="center" vertical="center"/>
    </xf>
    <xf numFmtId="0" fontId="14" fillId="0" borderId="18" xfId="2" applyFont="1" applyBorder="1" applyAlignment="1">
      <alignment vertical="center" wrapText="1"/>
    </xf>
    <xf numFmtId="0" fontId="14" fillId="0" borderId="18" xfId="2" applyFont="1" applyBorder="1" applyAlignment="1">
      <alignment horizontal="left" vertical="center" wrapText="1"/>
    </xf>
    <xf numFmtId="0" fontId="14" fillId="0" borderId="19" xfId="2" applyFont="1" applyBorder="1" applyAlignment="1">
      <alignment vertical="center"/>
    </xf>
    <xf numFmtId="0" fontId="14" fillId="0" borderId="20" xfId="2" applyFont="1" applyBorder="1" applyAlignment="1">
      <alignment vertical="center"/>
    </xf>
    <xf numFmtId="0" fontId="14" fillId="0" borderId="34" xfId="2" applyFont="1" applyBorder="1" applyAlignment="1" applyProtection="1">
      <alignment vertical="center"/>
      <protection locked="0"/>
    </xf>
    <xf numFmtId="0" fontId="14" fillId="0" borderId="19" xfId="2" applyFont="1" applyBorder="1" applyAlignment="1" applyProtection="1">
      <alignment vertical="center"/>
      <protection locked="0"/>
    </xf>
    <xf numFmtId="0" fontId="14" fillId="0" borderId="20" xfId="2" applyFont="1" applyBorder="1" applyAlignment="1" applyProtection="1">
      <alignment vertical="center"/>
      <protection locked="0"/>
    </xf>
    <xf numFmtId="0" fontId="14" fillId="0" borderId="21" xfId="2" applyFont="1" applyBorder="1" applyAlignment="1" applyProtection="1">
      <alignment vertical="center"/>
      <protection locked="0"/>
    </xf>
    <xf numFmtId="0" fontId="14" fillId="0" borderId="36" xfId="2" applyFont="1" applyBorder="1" applyAlignment="1" applyProtection="1">
      <alignment vertical="center"/>
      <protection locked="0"/>
    </xf>
    <xf numFmtId="0" fontId="14" fillId="0" borderId="0" xfId="2" applyFont="1" applyAlignment="1">
      <alignment vertical="center"/>
    </xf>
    <xf numFmtId="0" fontId="14" fillId="0" borderId="37" xfId="2" applyFont="1" applyBorder="1" applyAlignment="1">
      <alignment vertical="center" wrapText="1"/>
    </xf>
    <xf numFmtId="0" fontId="14" fillId="0" borderId="37" xfId="2" applyFont="1" applyBorder="1" applyAlignment="1">
      <alignment horizontal="left" vertical="center" wrapText="1"/>
    </xf>
    <xf numFmtId="3" fontId="14" fillId="0" borderId="38" xfId="2" applyNumberFormat="1" applyFont="1" applyBorder="1" applyAlignment="1">
      <alignment horizontal="right" vertical="center"/>
    </xf>
    <xf numFmtId="3" fontId="14" fillId="0" borderId="39" xfId="2" applyNumberFormat="1" applyFont="1" applyBorder="1" applyAlignment="1">
      <alignment horizontal="right" vertical="center"/>
    </xf>
    <xf numFmtId="3" fontId="14" fillId="0" borderId="40" xfId="2" applyNumberFormat="1" applyFont="1" applyBorder="1" applyAlignment="1">
      <alignment horizontal="right" vertical="center"/>
    </xf>
    <xf numFmtId="3" fontId="14" fillId="0" borderId="41" xfId="2" applyNumberFormat="1" applyFont="1" applyBorder="1" applyAlignment="1">
      <alignment horizontal="right" vertical="center"/>
    </xf>
    <xf numFmtId="3" fontId="14" fillId="0" borderId="42" xfId="2" applyNumberFormat="1" applyFont="1" applyBorder="1" applyAlignment="1" applyProtection="1">
      <alignment horizontal="right" vertical="center"/>
      <protection locked="0"/>
    </xf>
    <xf numFmtId="0" fontId="15" fillId="0" borderId="28" xfId="2" applyFont="1" applyBorder="1" applyAlignment="1">
      <alignment vertical="center" wrapText="1"/>
    </xf>
    <xf numFmtId="0" fontId="15" fillId="0" borderId="28" xfId="2" applyFont="1" applyBorder="1" applyAlignment="1">
      <alignment horizontal="left" vertical="center" wrapText="1"/>
    </xf>
    <xf numFmtId="3" fontId="15" fillId="0" borderId="29" xfId="2" applyNumberFormat="1" applyFont="1" applyBorder="1" applyAlignment="1">
      <alignment horizontal="right" vertical="center"/>
    </xf>
    <xf numFmtId="3" fontId="15" fillId="0" borderId="30" xfId="2" applyNumberFormat="1" applyFont="1" applyBorder="1" applyAlignment="1">
      <alignment horizontal="right" vertical="center"/>
    </xf>
    <xf numFmtId="3" fontId="15" fillId="0" borderId="31" xfId="2" applyNumberFormat="1" applyFont="1" applyBorder="1" applyAlignment="1">
      <alignment horizontal="right" vertical="center"/>
    </xf>
    <xf numFmtId="3" fontId="15" fillId="0" borderId="32" xfId="2" applyNumberFormat="1" applyFont="1" applyBorder="1" applyAlignment="1">
      <alignment horizontal="right" vertical="center"/>
    </xf>
    <xf numFmtId="3" fontId="15" fillId="0" borderId="33" xfId="2" applyNumberFormat="1" applyFont="1" applyBorder="1" applyAlignment="1" applyProtection="1">
      <alignment horizontal="right" vertical="center"/>
      <protection locked="0"/>
    </xf>
    <xf numFmtId="0" fontId="15" fillId="0" borderId="18" xfId="2" applyFont="1" applyBorder="1" applyAlignment="1">
      <alignment vertical="center" wrapText="1"/>
    </xf>
    <xf numFmtId="0" fontId="15" fillId="0" borderId="18" xfId="2" applyFont="1" applyBorder="1" applyAlignment="1">
      <alignment horizontal="right" vertical="center" wrapText="1"/>
    </xf>
    <xf numFmtId="3" fontId="15" fillId="0" borderId="19" xfId="2" applyNumberFormat="1" applyFont="1" applyBorder="1" applyAlignment="1" applyProtection="1">
      <alignment horizontal="right" vertical="center"/>
      <protection locked="0"/>
    </xf>
    <xf numFmtId="3" fontId="15" fillId="0" borderId="20" xfId="2" applyNumberFormat="1" applyFont="1" applyBorder="1" applyAlignment="1" applyProtection="1">
      <alignment horizontal="right" vertical="center"/>
      <protection locked="0"/>
    </xf>
    <xf numFmtId="3" fontId="15" fillId="0" borderId="34" xfId="2" applyNumberFormat="1" applyFont="1" applyBorder="1" applyAlignment="1">
      <alignment horizontal="right" vertical="center"/>
    </xf>
    <xf numFmtId="3" fontId="15" fillId="0" borderId="21" xfId="2" applyNumberFormat="1" applyFont="1" applyBorder="1" applyAlignment="1" applyProtection="1">
      <alignment horizontal="right" vertical="center"/>
      <protection locked="0"/>
    </xf>
    <xf numFmtId="3" fontId="15" fillId="0" borderId="36" xfId="2" applyNumberFormat="1" applyFont="1" applyBorder="1" applyAlignment="1" applyProtection="1">
      <alignment horizontal="right" vertical="center"/>
      <protection locked="0"/>
    </xf>
    <xf numFmtId="0" fontId="15" fillId="0" borderId="43" xfId="2" applyFont="1" applyBorder="1" applyAlignment="1">
      <alignment vertical="center" wrapText="1"/>
    </xf>
    <xf numFmtId="0" fontId="15" fillId="0" borderId="43" xfId="2" applyFont="1" applyBorder="1" applyAlignment="1">
      <alignment horizontal="right" vertical="center" wrapText="1"/>
    </xf>
    <xf numFmtId="3" fontId="15" fillId="0" borderId="44" xfId="2" applyNumberFormat="1" applyFont="1" applyBorder="1" applyAlignment="1" applyProtection="1">
      <alignment horizontal="right" vertical="center"/>
      <protection locked="0"/>
    </xf>
    <xf numFmtId="3" fontId="15" fillId="0" borderId="1" xfId="2" applyNumberFormat="1" applyFont="1" applyBorder="1" applyAlignment="1" applyProtection="1">
      <alignment horizontal="right" vertical="center"/>
      <protection locked="0"/>
    </xf>
    <xf numFmtId="3" fontId="15" fillId="0" borderId="45" xfId="2" applyNumberFormat="1" applyFont="1" applyBorder="1" applyAlignment="1">
      <alignment horizontal="right" vertical="center"/>
    </xf>
    <xf numFmtId="3" fontId="15" fillId="0" borderId="46" xfId="2" applyNumberFormat="1" applyFont="1" applyBorder="1" applyAlignment="1" applyProtection="1">
      <alignment horizontal="right" vertical="center"/>
      <protection locked="0"/>
    </xf>
    <xf numFmtId="3" fontId="15" fillId="0" borderId="48" xfId="2" applyNumberFormat="1" applyFont="1" applyBorder="1" applyAlignment="1" applyProtection="1">
      <alignment horizontal="right" vertical="center"/>
      <protection locked="0"/>
    </xf>
    <xf numFmtId="0" fontId="14" fillId="0" borderId="23" xfId="2" applyFont="1" applyBorder="1" applyAlignment="1">
      <alignment horizontal="left" vertical="center" wrapText="1"/>
    </xf>
    <xf numFmtId="3" fontId="15" fillId="0" borderId="24" xfId="2" applyNumberFormat="1" applyFont="1" applyBorder="1" applyAlignment="1" applyProtection="1">
      <alignment vertical="center"/>
      <protection locked="0"/>
    </xf>
    <xf numFmtId="3" fontId="15" fillId="0" borderId="25" xfId="2" applyNumberFormat="1" applyFont="1" applyBorder="1" applyAlignment="1" applyProtection="1">
      <alignment vertical="center"/>
      <protection locked="0"/>
    </xf>
    <xf numFmtId="3" fontId="15" fillId="0" borderId="49" xfId="2" applyNumberFormat="1" applyFont="1" applyBorder="1" applyAlignment="1">
      <alignment vertical="center"/>
    </xf>
    <xf numFmtId="3" fontId="15" fillId="0" borderId="26" xfId="2" applyNumberFormat="1" applyFont="1" applyBorder="1" applyAlignment="1" applyProtection="1">
      <alignment horizontal="center" vertical="center"/>
      <protection locked="0"/>
    </xf>
    <xf numFmtId="3" fontId="15" fillId="0" borderId="25" xfId="2" applyNumberFormat="1" applyFont="1" applyBorder="1" applyAlignment="1" applyProtection="1">
      <alignment horizontal="center" vertical="center"/>
      <protection locked="0"/>
    </xf>
    <xf numFmtId="3" fontId="15" fillId="0" borderId="24" xfId="2" applyNumberFormat="1" applyFont="1" applyBorder="1" applyAlignment="1">
      <alignment horizontal="center" vertical="center"/>
    </xf>
    <xf numFmtId="3" fontId="15" fillId="0" borderId="25" xfId="2" applyNumberFormat="1" applyFont="1" applyBorder="1" applyAlignment="1">
      <alignment horizontal="center" vertical="center"/>
    </xf>
    <xf numFmtId="3" fontId="15" fillId="0" borderId="49" xfId="2" applyNumberFormat="1" applyFont="1" applyBorder="1" applyAlignment="1">
      <alignment horizontal="center" vertical="center"/>
    </xf>
    <xf numFmtId="3" fontId="15" fillId="0" borderId="50" xfId="2" applyNumberFormat="1" applyFont="1" applyBorder="1" applyAlignment="1" applyProtection="1">
      <alignment horizontal="center" vertical="center"/>
      <protection locked="0"/>
    </xf>
    <xf numFmtId="0" fontId="14" fillId="0" borderId="51" xfId="2" applyFont="1" applyBorder="1" applyAlignment="1" applyProtection="1">
      <alignment horizontal="left" vertical="center" wrapText="1"/>
      <protection locked="0"/>
    </xf>
    <xf numFmtId="0" fontId="14" fillId="0" borderId="51" xfId="2" applyFont="1" applyBorder="1" applyAlignment="1">
      <alignment horizontal="left" vertical="center" wrapText="1"/>
    </xf>
    <xf numFmtId="3" fontId="15" fillId="0" borderId="52" xfId="2" applyNumberFormat="1" applyFont="1" applyBorder="1" applyAlignment="1" applyProtection="1">
      <alignment horizontal="right" vertical="center"/>
      <protection locked="0"/>
    </xf>
    <xf numFmtId="3" fontId="15" fillId="0" borderId="53" xfId="2" applyNumberFormat="1" applyFont="1" applyBorder="1" applyAlignment="1" applyProtection="1">
      <alignment horizontal="right" vertical="center"/>
      <protection locked="0"/>
    </xf>
    <xf numFmtId="3" fontId="15" fillId="0" borderId="54" xfId="2" applyNumberFormat="1" applyFont="1" applyBorder="1" applyAlignment="1">
      <alignment horizontal="right" vertical="center"/>
    </xf>
    <xf numFmtId="3" fontId="15" fillId="0" borderId="52" xfId="2" applyNumberFormat="1" applyFont="1" applyBorder="1" applyAlignment="1" applyProtection="1">
      <alignment horizontal="center" vertical="center"/>
      <protection locked="0"/>
    </xf>
    <xf numFmtId="3" fontId="15" fillId="0" borderId="53" xfId="2" applyNumberFormat="1" applyFont="1" applyBorder="1" applyAlignment="1" applyProtection="1">
      <alignment horizontal="center" vertical="center"/>
      <protection locked="0"/>
    </xf>
    <xf numFmtId="3" fontId="15" fillId="0" borderId="54" xfId="2" applyNumberFormat="1" applyFont="1" applyBorder="1" applyAlignment="1">
      <alignment horizontal="center" vertical="center"/>
    </xf>
    <xf numFmtId="3" fontId="15" fillId="0" borderId="55" xfId="2" applyNumberFormat="1" applyFont="1" applyBorder="1" applyAlignment="1">
      <alignment horizontal="center" vertical="center"/>
    </xf>
    <xf numFmtId="3" fontId="15" fillId="0" borderId="53" xfId="2" applyNumberFormat="1" applyFont="1" applyBorder="1" applyAlignment="1">
      <alignment horizontal="center" vertical="center"/>
    </xf>
    <xf numFmtId="3" fontId="15" fillId="0" borderId="52" xfId="2" applyNumberFormat="1" applyFont="1" applyBorder="1" applyAlignment="1">
      <alignment horizontal="center" vertical="center"/>
    </xf>
    <xf numFmtId="3" fontId="15" fillId="0" borderId="56" xfId="2" applyNumberFormat="1" applyFont="1" applyBorder="1" applyAlignment="1" applyProtection="1">
      <alignment horizontal="center" vertical="center"/>
      <protection locked="0"/>
    </xf>
    <xf numFmtId="0" fontId="14" fillId="0" borderId="51" xfId="2" applyFont="1" applyBorder="1" applyAlignment="1">
      <alignment horizontal="center" vertical="center" wrapText="1"/>
    </xf>
    <xf numFmtId="0" fontId="15" fillId="0" borderId="18" xfId="2" applyFont="1" applyBorder="1" applyAlignment="1">
      <alignment horizontal="left" vertical="center" wrapText="1"/>
    </xf>
    <xf numFmtId="3" fontId="15" fillId="0" borderId="19" xfId="2" applyNumberFormat="1" applyFont="1" applyBorder="1" applyAlignment="1">
      <alignment horizontal="center" vertical="center"/>
    </xf>
    <xf numFmtId="3" fontId="15" fillId="0" borderId="20" xfId="2" applyNumberFormat="1" applyFont="1" applyBorder="1" applyAlignment="1">
      <alignment horizontal="center" vertical="center"/>
    </xf>
    <xf numFmtId="3" fontId="15" fillId="0" borderId="34" xfId="2" applyNumberFormat="1" applyFont="1" applyBorder="1" applyAlignment="1">
      <alignment horizontal="center" vertical="center"/>
    </xf>
    <xf numFmtId="3" fontId="15" fillId="0" borderId="21" xfId="2" applyNumberFormat="1" applyFont="1" applyBorder="1" applyAlignment="1" applyProtection="1">
      <alignment horizontal="center" vertical="center"/>
      <protection locked="0"/>
    </xf>
    <xf numFmtId="3" fontId="15" fillId="0" borderId="20" xfId="2" applyNumberFormat="1" applyFont="1" applyBorder="1" applyAlignment="1" applyProtection="1">
      <alignment horizontal="center" vertical="center"/>
      <protection locked="0"/>
    </xf>
    <xf numFmtId="3" fontId="15" fillId="0" borderId="19" xfId="2" applyNumberFormat="1" applyFont="1" applyBorder="1" applyAlignment="1" applyProtection="1">
      <alignment horizontal="center" vertical="center"/>
      <protection locked="0"/>
    </xf>
    <xf numFmtId="3" fontId="15" fillId="0" borderId="36" xfId="2" applyNumberFormat="1" applyFont="1" applyBorder="1" applyAlignment="1" applyProtection="1">
      <alignment horizontal="center" vertical="center"/>
      <protection locked="0"/>
    </xf>
    <xf numFmtId="0" fontId="15" fillId="0" borderId="43" xfId="2" applyFont="1" applyBorder="1" applyAlignment="1">
      <alignment horizontal="left" vertical="center" wrapText="1"/>
    </xf>
    <xf numFmtId="3" fontId="15" fillId="0" borderId="44" xfId="2" applyNumberFormat="1" applyFont="1" applyBorder="1" applyAlignment="1">
      <alignment horizontal="center" vertical="center"/>
    </xf>
    <xf numFmtId="3" fontId="15" fillId="0" borderId="1" xfId="2" applyNumberFormat="1" applyFont="1" applyBorder="1" applyAlignment="1">
      <alignment horizontal="center" vertical="center"/>
    </xf>
    <xf numFmtId="3" fontId="15" fillId="0" borderId="45" xfId="2" applyNumberFormat="1" applyFont="1" applyBorder="1" applyAlignment="1">
      <alignment horizontal="center" vertical="center"/>
    </xf>
    <xf numFmtId="3" fontId="15" fillId="0" borderId="46" xfId="2" applyNumberFormat="1" applyFont="1" applyBorder="1" applyAlignment="1" applyProtection="1">
      <alignment horizontal="center" vertical="center"/>
      <protection locked="0"/>
    </xf>
    <xf numFmtId="3" fontId="15" fillId="0" borderId="1" xfId="2" applyNumberFormat="1" applyFont="1" applyBorder="1" applyAlignment="1" applyProtection="1">
      <alignment horizontal="center" vertical="center"/>
      <protection locked="0"/>
    </xf>
    <xf numFmtId="3" fontId="15" fillId="0" borderId="44" xfId="2" applyNumberFormat="1" applyFont="1" applyBorder="1" applyAlignment="1" applyProtection="1">
      <alignment horizontal="center" vertical="center"/>
      <protection locked="0"/>
    </xf>
    <xf numFmtId="3" fontId="15" fillId="0" borderId="48" xfId="2" applyNumberFormat="1" applyFont="1" applyBorder="1" applyAlignment="1" applyProtection="1">
      <alignment horizontal="center" vertical="center"/>
      <protection locked="0"/>
    </xf>
    <xf numFmtId="0" fontId="15" fillId="0" borderId="57" xfId="2" applyFont="1" applyBorder="1" applyAlignment="1">
      <alignment horizontal="right" vertical="center" wrapText="1"/>
    </xf>
    <xf numFmtId="0" fontId="15" fillId="0" borderId="57" xfId="2" applyFont="1" applyBorder="1" applyAlignment="1">
      <alignment horizontal="left" vertical="center" wrapText="1"/>
    </xf>
    <xf numFmtId="3" fontId="15" fillId="0" borderId="58" xfId="2" applyNumberFormat="1" applyFont="1" applyBorder="1" applyAlignment="1">
      <alignment horizontal="center" vertical="center"/>
    </xf>
    <xf numFmtId="3" fontId="15" fillId="0" borderId="59" xfId="2" applyNumberFormat="1" applyFont="1" applyBorder="1" applyAlignment="1">
      <alignment horizontal="center" vertical="center"/>
    </xf>
    <xf numFmtId="3" fontId="15" fillId="0" borderId="60" xfId="2" applyNumberFormat="1" applyFont="1" applyBorder="1" applyAlignment="1">
      <alignment horizontal="center" vertical="center"/>
    </xf>
    <xf numFmtId="3" fontId="15" fillId="0" borderId="61" xfId="2" applyNumberFormat="1" applyFont="1" applyBorder="1" applyAlignment="1" applyProtection="1">
      <alignment horizontal="center" vertical="center"/>
      <protection locked="0"/>
    </xf>
    <xf numFmtId="3" fontId="15" fillId="0" borderId="59" xfId="2" applyNumberFormat="1" applyFont="1" applyBorder="1" applyAlignment="1" applyProtection="1">
      <alignment horizontal="center" vertical="center"/>
      <protection locked="0"/>
    </xf>
    <xf numFmtId="3" fontId="15" fillId="0" borderId="58" xfId="2" applyNumberFormat="1" applyFont="1" applyBorder="1" applyAlignment="1" applyProtection="1">
      <alignment horizontal="center" vertical="center"/>
      <protection locked="0"/>
    </xf>
    <xf numFmtId="3" fontId="15" fillId="0" borderId="62" xfId="2" applyNumberFormat="1" applyFont="1" applyBorder="1" applyAlignment="1" applyProtection="1">
      <alignment horizontal="center" vertical="center"/>
      <protection locked="0"/>
    </xf>
    <xf numFmtId="0" fontId="15" fillId="0" borderId="63" xfId="2" applyFont="1" applyBorder="1" applyAlignment="1">
      <alignment horizontal="right" vertical="center" wrapText="1"/>
    </xf>
    <xf numFmtId="0" fontId="15" fillId="0" borderId="63" xfId="2" applyFont="1" applyBorder="1" applyAlignment="1">
      <alignment horizontal="left" vertical="center" wrapText="1"/>
    </xf>
    <xf numFmtId="3" fontId="15" fillId="0" borderId="64" xfId="2" applyNumberFormat="1" applyFont="1" applyBorder="1" applyAlignment="1">
      <alignment horizontal="center" vertical="center"/>
    </xf>
    <xf numFmtId="3" fontId="15" fillId="0" borderId="65" xfId="2" applyNumberFormat="1" applyFont="1" applyBorder="1" applyAlignment="1">
      <alignment horizontal="center" vertical="center"/>
    </xf>
    <xf numFmtId="3" fontId="15" fillId="0" borderId="66" xfId="2" applyNumberFormat="1" applyFont="1" applyBorder="1" applyAlignment="1">
      <alignment horizontal="center" vertical="center"/>
    </xf>
    <xf numFmtId="3" fontId="15" fillId="0" borderId="67" xfId="2" applyNumberFormat="1" applyFont="1" applyBorder="1" applyAlignment="1" applyProtection="1">
      <alignment horizontal="center" vertical="center"/>
      <protection locked="0"/>
    </xf>
    <xf numFmtId="3" fontId="15" fillId="0" borderId="65" xfId="2" applyNumberFormat="1" applyFont="1" applyBorder="1" applyAlignment="1" applyProtection="1">
      <alignment horizontal="center" vertical="center"/>
      <protection locked="0"/>
    </xf>
    <xf numFmtId="3" fontId="15" fillId="0" borderId="64" xfId="2" applyNumberFormat="1" applyFont="1" applyBorder="1" applyAlignment="1" applyProtection="1">
      <alignment horizontal="center" vertical="center"/>
      <protection locked="0"/>
    </xf>
    <xf numFmtId="3" fontId="15" fillId="0" borderId="68" xfId="2" applyNumberFormat="1" applyFont="1" applyBorder="1" applyAlignment="1" applyProtection="1">
      <alignment horizontal="center" vertical="center"/>
      <protection locked="0"/>
    </xf>
    <xf numFmtId="0" fontId="14" fillId="0" borderId="69" xfId="2" applyFont="1" applyBorder="1" applyAlignment="1">
      <alignment horizontal="center" vertical="center" wrapText="1"/>
    </xf>
    <xf numFmtId="0" fontId="14" fillId="0" borderId="69" xfId="2" applyFont="1" applyBorder="1" applyAlignment="1">
      <alignment horizontal="left" vertical="center" wrapText="1"/>
    </xf>
    <xf numFmtId="3" fontId="15" fillId="0" borderId="71" xfId="2" applyNumberFormat="1" applyFont="1" applyBorder="1" applyAlignment="1">
      <alignment horizontal="right" vertical="center"/>
    </xf>
    <xf numFmtId="3" fontId="15" fillId="0" borderId="3" xfId="2" applyNumberFormat="1" applyFont="1" applyBorder="1" applyAlignment="1">
      <alignment horizontal="right" vertical="center"/>
    </xf>
    <xf numFmtId="3" fontId="15" fillId="0" borderId="72" xfId="2" applyNumberFormat="1" applyFont="1" applyBorder="1" applyAlignment="1">
      <alignment horizontal="right" vertical="center"/>
    </xf>
    <xf numFmtId="3" fontId="15" fillId="0" borderId="72" xfId="2" applyNumberFormat="1" applyFont="1" applyBorder="1" applyAlignment="1">
      <alignment horizontal="center" vertical="center"/>
    </xf>
    <xf numFmtId="3" fontId="15" fillId="0" borderId="73" xfId="2" applyNumberFormat="1" applyFont="1" applyBorder="1" applyAlignment="1">
      <alignment horizontal="center" vertical="center"/>
    </xf>
    <xf numFmtId="3" fontId="15" fillId="0" borderId="3" xfId="2" applyNumberFormat="1" applyFont="1" applyBorder="1" applyAlignment="1">
      <alignment horizontal="center" vertical="center"/>
    </xf>
    <xf numFmtId="3" fontId="15" fillId="0" borderId="71" xfId="2" applyNumberFormat="1" applyFont="1" applyBorder="1" applyAlignment="1">
      <alignment horizontal="center" vertical="center"/>
    </xf>
    <xf numFmtId="3" fontId="15" fillId="0" borderId="75" xfId="2" applyNumberFormat="1" applyFont="1" applyBorder="1" applyAlignment="1" applyProtection="1">
      <alignment horizontal="center" vertical="center"/>
      <protection locked="0"/>
    </xf>
    <xf numFmtId="3" fontId="15" fillId="0" borderId="64" xfId="2" applyNumberFormat="1" applyFont="1" applyBorder="1" applyAlignment="1" applyProtection="1">
      <alignment vertical="center"/>
      <protection locked="0"/>
    </xf>
    <xf numFmtId="3" fontId="15" fillId="0" borderId="65" xfId="2" applyNumberFormat="1" applyFont="1" applyBorder="1" applyAlignment="1" applyProtection="1">
      <alignment vertical="center"/>
      <protection locked="0"/>
    </xf>
    <xf numFmtId="3" fontId="15" fillId="0" borderId="66" xfId="2" applyNumberFormat="1" applyFont="1" applyBorder="1" applyAlignment="1">
      <alignment horizontal="right" vertical="center"/>
    </xf>
    <xf numFmtId="3" fontId="15" fillId="0" borderId="64" xfId="2" applyNumberFormat="1" applyFont="1" applyBorder="1" applyAlignment="1" applyProtection="1">
      <alignment horizontal="right" vertical="center"/>
      <protection locked="0"/>
    </xf>
    <xf numFmtId="3" fontId="15" fillId="0" borderId="65" xfId="2" applyNumberFormat="1" applyFont="1" applyBorder="1" applyAlignment="1" applyProtection="1">
      <alignment horizontal="right" vertical="center"/>
      <protection locked="0"/>
    </xf>
    <xf numFmtId="3" fontId="15" fillId="0" borderId="67" xfId="2" applyNumberFormat="1" applyFont="1" applyBorder="1" applyAlignment="1">
      <alignment horizontal="center" vertical="center"/>
    </xf>
    <xf numFmtId="3" fontId="15" fillId="0" borderId="52" xfId="2" applyNumberFormat="1" applyFont="1" applyBorder="1" applyAlignment="1">
      <alignment horizontal="right" vertical="center"/>
    </xf>
    <xf numFmtId="3" fontId="15" fillId="0" borderId="53" xfId="2" applyNumberFormat="1" applyFont="1" applyBorder="1" applyAlignment="1">
      <alignment horizontal="right" vertical="center"/>
    </xf>
    <xf numFmtId="3" fontId="15" fillId="0" borderId="55" xfId="2" applyNumberFormat="1" applyFont="1" applyBorder="1" applyAlignment="1">
      <alignment horizontal="right" vertical="center"/>
    </xf>
    <xf numFmtId="3" fontId="15" fillId="0" borderId="58" xfId="2" applyNumberFormat="1" applyFont="1" applyBorder="1" applyAlignment="1" applyProtection="1">
      <alignment horizontal="right" vertical="center"/>
      <protection locked="0"/>
    </xf>
    <xf numFmtId="3" fontId="15" fillId="0" borderId="59" xfId="2" applyNumberFormat="1" applyFont="1" applyBorder="1" applyAlignment="1" applyProtection="1">
      <alignment horizontal="right" vertical="center"/>
      <protection locked="0"/>
    </xf>
    <xf numFmtId="0" fontId="14" fillId="0" borderId="63" xfId="2" applyFont="1" applyBorder="1" applyAlignment="1">
      <alignment horizontal="center" vertical="center" wrapText="1"/>
    </xf>
    <xf numFmtId="0" fontId="14" fillId="0" borderId="63" xfId="2" applyFont="1" applyBorder="1" applyAlignment="1">
      <alignment horizontal="left" vertical="center" wrapText="1"/>
    </xf>
    <xf numFmtId="3" fontId="15" fillId="0" borderId="64" xfId="2" applyNumberFormat="1" applyFont="1" applyBorder="1" applyAlignment="1">
      <alignment horizontal="right" vertical="center"/>
    </xf>
    <xf numFmtId="3" fontId="15" fillId="0" borderId="65" xfId="2" applyNumberFormat="1" applyFont="1" applyBorder="1" applyAlignment="1">
      <alignment horizontal="right" vertical="center"/>
    </xf>
    <xf numFmtId="3" fontId="15" fillId="0" borderId="56" xfId="2" applyNumberFormat="1" applyFont="1" applyBorder="1" applyAlignment="1" applyProtection="1">
      <alignment horizontal="right" vertical="center"/>
      <protection locked="0"/>
    </xf>
    <xf numFmtId="0" fontId="15" fillId="0" borderId="69" xfId="2" applyFont="1" applyBorder="1" applyAlignment="1">
      <alignment horizontal="right" vertical="center" wrapText="1"/>
    </xf>
    <xf numFmtId="0" fontId="15" fillId="0" borderId="69" xfId="2" applyFont="1" applyBorder="1" applyAlignment="1">
      <alignment horizontal="left" vertical="center" wrapText="1"/>
    </xf>
    <xf numFmtId="3" fontId="15" fillId="0" borderId="71" xfId="2" applyNumberFormat="1" applyFont="1" applyBorder="1" applyAlignment="1" applyProtection="1">
      <alignment horizontal="center" vertical="center"/>
      <protection locked="0"/>
    </xf>
    <xf numFmtId="3" fontId="15" fillId="0" borderId="3" xfId="2" applyNumberFormat="1" applyFont="1" applyBorder="1" applyAlignment="1" applyProtection="1">
      <alignment horizontal="center" vertical="center"/>
      <protection locked="0"/>
    </xf>
    <xf numFmtId="3" fontId="15" fillId="0" borderId="75" xfId="2" applyNumberFormat="1" applyFont="1" applyBorder="1" applyAlignment="1" applyProtection="1">
      <alignment horizontal="right" vertical="center"/>
      <protection locked="0"/>
    </xf>
    <xf numFmtId="0" fontId="15" fillId="0" borderId="69" xfId="2" applyFont="1" applyBorder="1" applyAlignment="1">
      <alignment vertical="center" wrapText="1"/>
    </xf>
    <xf numFmtId="3" fontId="15" fillId="0" borderId="71" xfId="2" applyNumberFormat="1" applyFont="1" applyBorder="1" applyAlignment="1">
      <alignment vertical="center"/>
    </xf>
    <xf numFmtId="3" fontId="15" fillId="0" borderId="3" xfId="2" applyNumberFormat="1" applyFont="1" applyBorder="1" applyAlignment="1">
      <alignment vertical="center"/>
    </xf>
    <xf numFmtId="3" fontId="14" fillId="0" borderId="19" xfId="2" applyNumberFormat="1" applyFont="1" applyBorder="1" applyAlignment="1">
      <alignment vertical="center"/>
    </xf>
    <xf numFmtId="3" fontId="14" fillId="0" borderId="20" xfId="2" applyNumberFormat="1" applyFont="1" applyBorder="1" applyAlignment="1">
      <alignment vertical="center"/>
    </xf>
    <xf numFmtId="3" fontId="14" fillId="0" borderId="34" xfId="2" applyNumberFormat="1" applyFont="1" applyBorder="1" applyAlignment="1">
      <alignment vertical="center"/>
    </xf>
    <xf numFmtId="3" fontId="14" fillId="0" borderId="21" xfId="2" applyNumberFormat="1" applyFont="1" applyBorder="1" applyAlignment="1">
      <alignment vertical="center"/>
    </xf>
    <xf numFmtId="3" fontId="14" fillId="0" borderId="36" xfId="2" applyNumberFormat="1" applyFont="1" applyBorder="1" applyAlignment="1" applyProtection="1">
      <alignment vertical="center"/>
      <protection locked="0"/>
    </xf>
    <xf numFmtId="0" fontId="14" fillId="0" borderId="37" xfId="2" applyFont="1" applyBorder="1" applyAlignment="1">
      <alignment vertical="center"/>
    </xf>
    <xf numFmtId="3" fontId="14" fillId="0" borderId="38" xfId="2" applyNumberFormat="1" applyFont="1" applyBorder="1" applyAlignment="1">
      <alignment vertical="center"/>
    </xf>
    <xf numFmtId="3" fontId="14" fillId="0" borderId="39" xfId="2" applyNumberFormat="1" applyFont="1" applyBorder="1" applyAlignment="1">
      <alignment vertical="center"/>
    </xf>
    <xf numFmtId="3" fontId="14" fillId="0" borderId="40" xfId="2" applyNumberFormat="1" applyFont="1" applyBorder="1" applyAlignment="1">
      <alignment vertical="center"/>
    </xf>
    <xf numFmtId="3" fontId="14" fillId="0" borderId="41" xfId="2" applyNumberFormat="1" applyFont="1" applyBorder="1" applyAlignment="1">
      <alignment vertical="center"/>
    </xf>
    <xf numFmtId="3" fontId="14" fillId="0" borderId="42" xfId="2" applyNumberFormat="1" applyFont="1" applyBorder="1" applyAlignment="1" applyProtection="1">
      <alignment vertical="center"/>
      <protection locked="0"/>
    </xf>
    <xf numFmtId="0" fontId="14" fillId="0" borderId="76" xfId="2" applyFont="1" applyBorder="1" applyAlignment="1">
      <alignment vertical="center"/>
    </xf>
    <xf numFmtId="0" fontId="14" fillId="0" borderId="76" xfId="2" applyFont="1" applyBorder="1" applyAlignment="1">
      <alignment vertical="center" wrapText="1"/>
    </xf>
    <xf numFmtId="3" fontId="14" fillId="0" borderId="77" xfId="2" applyNumberFormat="1" applyFont="1" applyBorder="1" applyAlignment="1">
      <alignment vertical="center"/>
    </xf>
    <xf numFmtId="3" fontId="14" fillId="0" borderId="78" xfId="2" applyNumberFormat="1" applyFont="1" applyBorder="1" applyAlignment="1">
      <alignment vertical="center"/>
    </xf>
    <xf numFmtId="3" fontId="14" fillId="0" borderId="79" xfId="2" applyNumberFormat="1" applyFont="1" applyBorder="1" applyAlignment="1">
      <alignment vertical="center"/>
    </xf>
    <xf numFmtId="3" fontId="14" fillId="0" borderId="80" xfId="2" applyNumberFormat="1" applyFont="1" applyBorder="1" applyAlignment="1">
      <alignment vertical="center"/>
    </xf>
    <xf numFmtId="3" fontId="14" fillId="0" borderId="81" xfId="2" applyNumberFormat="1" applyFont="1" applyBorder="1" applyAlignment="1" applyProtection="1">
      <alignment vertical="center"/>
      <protection locked="0"/>
    </xf>
    <xf numFmtId="0" fontId="14" fillId="0" borderId="18" xfId="2" applyFont="1" applyBorder="1" applyAlignment="1">
      <alignment vertical="center"/>
    </xf>
    <xf numFmtId="0" fontId="14" fillId="4" borderId="82" xfId="2" applyFont="1" applyFill="1" applyBorder="1" applyAlignment="1">
      <alignment horizontal="left" vertical="center" wrapText="1"/>
    </xf>
    <xf numFmtId="3" fontId="14" fillId="4" borderId="83" xfId="2" applyNumberFormat="1" applyFont="1" applyFill="1" applyBorder="1" applyAlignment="1">
      <alignment vertical="center"/>
    </xf>
    <xf numFmtId="3" fontId="14" fillId="4" borderId="84" xfId="2" applyNumberFormat="1" applyFont="1" applyFill="1" applyBorder="1" applyAlignment="1">
      <alignment vertical="center"/>
    </xf>
    <xf numFmtId="3" fontId="14" fillId="4" borderId="85" xfId="2" applyNumberFormat="1" applyFont="1" applyFill="1" applyBorder="1" applyAlignment="1">
      <alignment vertical="center"/>
    </xf>
    <xf numFmtId="3" fontId="14" fillId="4" borderId="86" xfId="2" applyNumberFormat="1" applyFont="1" applyFill="1" applyBorder="1" applyAlignment="1">
      <alignment vertical="center"/>
    </xf>
    <xf numFmtId="3" fontId="14" fillId="4" borderId="87" xfId="2" applyNumberFormat="1" applyFont="1" applyFill="1" applyBorder="1" applyAlignment="1" applyProtection="1">
      <alignment vertical="center"/>
      <protection locked="0"/>
    </xf>
    <xf numFmtId="0" fontId="15" fillId="0" borderId="51" xfId="2" applyFont="1" applyBorder="1" applyAlignment="1">
      <alignment horizontal="left" vertical="center" wrapText="1"/>
    </xf>
    <xf numFmtId="3" fontId="15" fillId="0" borderId="52" xfId="2" applyNumberFormat="1" applyFont="1" applyBorder="1" applyAlignment="1">
      <alignment vertical="center"/>
    </xf>
    <xf numFmtId="3" fontId="15" fillId="0" borderId="53" xfId="2" applyNumberFormat="1" applyFont="1" applyBorder="1" applyAlignment="1">
      <alignment vertical="center"/>
    </xf>
    <xf numFmtId="3" fontId="15" fillId="0" borderId="54" xfId="2" applyNumberFormat="1" applyFont="1" applyBorder="1" applyAlignment="1">
      <alignment vertical="center"/>
    </xf>
    <xf numFmtId="3" fontId="15" fillId="0" borderId="55" xfId="2" applyNumberFormat="1" applyFont="1" applyBorder="1" applyAlignment="1">
      <alignment vertical="center"/>
    </xf>
    <xf numFmtId="3" fontId="15" fillId="0" borderId="87" xfId="2" applyNumberFormat="1" applyFont="1" applyBorder="1" applyAlignment="1" applyProtection="1">
      <alignment vertical="center"/>
      <protection locked="0"/>
    </xf>
    <xf numFmtId="0" fontId="15" fillId="0" borderId="69" xfId="2" applyFont="1" applyBorder="1" applyAlignment="1">
      <alignment horizontal="center" vertical="center" wrapText="1"/>
    </xf>
    <xf numFmtId="3" fontId="15" fillId="0" borderId="72" xfId="2" applyNumberFormat="1" applyFont="1" applyBorder="1" applyAlignment="1">
      <alignment vertical="center"/>
    </xf>
    <xf numFmtId="3" fontId="15" fillId="0" borderId="73" xfId="2" applyNumberFormat="1" applyFont="1" applyBorder="1" applyAlignment="1">
      <alignment vertical="center"/>
    </xf>
    <xf numFmtId="3" fontId="15" fillId="0" borderId="75" xfId="2" applyNumberFormat="1" applyFont="1" applyBorder="1" applyAlignment="1" applyProtection="1">
      <alignment vertical="center"/>
      <protection locked="0"/>
    </xf>
    <xf numFmtId="3" fontId="15" fillId="0" borderId="19" xfId="2" applyNumberFormat="1" applyFont="1" applyBorder="1" applyAlignment="1" applyProtection="1">
      <alignment vertical="center"/>
      <protection locked="0"/>
    </xf>
    <xf numFmtId="3" fontId="15" fillId="0" borderId="20" xfId="2" applyNumberFormat="1" applyFont="1" applyBorder="1" applyAlignment="1" applyProtection="1">
      <alignment vertical="center"/>
      <protection locked="0"/>
    </xf>
    <xf numFmtId="3" fontId="15" fillId="0" borderId="34" xfId="2" applyNumberFormat="1" applyFont="1" applyBorder="1" applyAlignment="1">
      <alignment vertical="center"/>
    </xf>
    <xf numFmtId="3" fontId="15" fillId="0" borderId="21" xfId="2" applyNumberFormat="1" applyFont="1" applyBorder="1" applyAlignment="1" applyProtection="1">
      <alignment vertical="center"/>
      <protection locked="0"/>
    </xf>
    <xf numFmtId="3" fontId="15" fillId="0" borderId="36" xfId="2" applyNumberFormat="1" applyFont="1" applyBorder="1" applyAlignment="1" applyProtection="1">
      <alignment vertical="center"/>
      <protection locked="0"/>
    </xf>
    <xf numFmtId="3" fontId="15" fillId="0" borderId="44" xfId="2" applyNumberFormat="1" applyFont="1" applyBorder="1" applyAlignment="1" applyProtection="1">
      <alignment vertical="center"/>
      <protection locked="0"/>
    </xf>
    <xf numFmtId="3" fontId="15" fillId="0" borderId="1" xfId="2" applyNumberFormat="1" applyFont="1" applyBorder="1" applyAlignment="1" applyProtection="1">
      <alignment vertical="center"/>
      <protection locked="0"/>
    </xf>
    <xf numFmtId="3" fontId="15" fillId="0" borderId="45" xfId="2" applyNumberFormat="1" applyFont="1" applyBorder="1" applyAlignment="1">
      <alignment vertical="center"/>
    </xf>
    <xf numFmtId="3" fontId="15" fillId="0" borderId="46" xfId="2" applyNumberFormat="1" applyFont="1" applyBorder="1" applyAlignment="1" applyProtection="1">
      <alignment vertical="center"/>
      <protection locked="0"/>
    </xf>
    <xf numFmtId="3" fontId="15" fillId="0" borderId="48" xfId="2" applyNumberFormat="1" applyFont="1" applyBorder="1" applyAlignment="1" applyProtection="1">
      <alignment vertical="center"/>
      <protection locked="0"/>
    </xf>
    <xf numFmtId="0" fontId="15" fillId="0" borderId="43" xfId="2" applyFont="1" applyBorder="1" applyAlignment="1">
      <alignment horizontal="center" vertical="center" wrapText="1"/>
    </xf>
    <xf numFmtId="3" fontId="15" fillId="0" borderId="44" xfId="2" applyNumberFormat="1" applyFont="1" applyBorder="1" applyAlignment="1">
      <alignment vertical="center"/>
    </xf>
    <xf numFmtId="3" fontId="15" fillId="0" borderId="1" xfId="2" applyNumberFormat="1" applyFont="1" applyBorder="1" applyAlignment="1">
      <alignment vertical="center"/>
    </xf>
    <xf numFmtId="3" fontId="15" fillId="0" borderId="46" xfId="2" applyNumberFormat="1" applyFont="1" applyBorder="1" applyAlignment="1">
      <alignment vertical="center"/>
    </xf>
    <xf numFmtId="3" fontId="15" fillId="5" borderId="1" xfId="2" applyNumberFormat="1" applyFont="1" applyFill="1" applyBorder="1" applyAlignment="1" applyProtection="1">
      <alignment vertical="center"/>
      <protection locked="0"/>
    </xf>
    <xf numFmtId="3" fontId="15" fillId="0" borderId="71" xfId="2" applyNumberFormat="1" applyFont="1" applyBorder="1" applyAlignment="1" applyProtection="1">
      <alignment vertical="center"/>
      <protection locked="0"/>
    </xf>
    <xf numFmtId="3" fontId="15" fillId="5" borderId="3" xfId="2" applyNumberFormat="1" applyFont="1" applyFill="1" applyBorder="1" applyAlignment="1" applyProtection="1">
      <alignment vertical="center"/>
      <protection locked="0"/>
    </xf>
    <xf numFmtId="3" fontId="15" fillId="0" borderId="3" xfId="2" applyNumberFormat="1" applyFont="1" applyBorder="1" applyAlignment="1" applyProtection="1">
      <alignment vertical="center"/>
      <protection locked="0"/>
    </xf>
    <xf numFmtId="3" fontId="15" fillId="0" borderId="73" xfId="2" applyNumberFormat="1" applyFont="1" applyBorder="1" applyAlignment="1" applyProtection="1">
      <alignment vertical="center"/>
      <protection locked="0"/>
    </xf>
    <xf numFmtId="3" fontId="15" fillId="0" borderId="56" xfId="2" applyNumberFormat="1" applyFont="1" applyBorder="1" applyAlignment="1" applyProtection="1">
      <alignment vertical="center"/>
      <protection locked="0"/>
    </xf>
    <xf numFmtId="0" fontId="15" fillId="0" borderId="18" xfId="2" applyFont="1" applyBorder="1" applyAlignment="1">
      <alignment horizontal="center" vertical="center" wrapText="1"/>
    </xf>
    <xf numFmtId="3" fontId="15" fillId="5" borderId="20" xfId="2" applyNumberFormat="1" applyFont="1" applyFill="1" applyBorder="1" applyAlignment="1" applyProtection="1">
      <alignment vertical="center"/>
      <protection locked="0"/>
    </xf>
    <xf numFmtId="3" fontId="15" fillId="0" borderId="19" xfId="2" applyNumberFormat="1" applyFont="1" applyBorder="1" applyAlignment="1">
      <alignment vertical="center"/>
    </xf>
    <xf numFmtId="3" fontId="15" fillId="0" borderId="20" xfId="2" applyNumberFormat="1" applyFont="1" applyBorder="1" applyAlignment="1">
      <alignment vertical="center"/>
    </xf>
    <xf numFmtId="3" fontId="15" fillId="0" borderId="21" xfId="2" applyNumberFormat="1" applyFont="1" applyBorder="1" applyAlignment="1">
      <alignment vertical="center"/>
    </xf>
    <xf numFmtId="3" fontId="15" fillId="0" borderId="68" xfId="2" applyNumberFormat="1" applyFont="1" applyBorder="1" applyAlignment="1" applyProtection="1">
      <alignment vertical="center"/>
      <protection locked="0"/>
    </xf>
    <xf numFmtId="3" fontId="15" fillId="0" borderId="1" xfId="5" applyNumberFormat="1" applyFont="1" applyFill="1" applyBorder="1" applyAlignment="1" applyProtection="1">
      <alignment vertical="center" wrapText="1"/>
      <protection locked="0"/>
    </xf>
    <xf numFmtId="0" fontId="15" fillId="0" borderId="43" xfId="2" applyFont="1" applyBorder="1" applyAlignment="1">
      <alignment vertical="center"/>
    </xf>
    <xf numFmtId="0" fontId="15" fillId="0" borderId="0" xfId="2" applyFont="1" applyAlignment="1">
      <alignment vertical="center" wrapText="1"/>
    </xf>
    <xf numFmtId="3" fontId="15" fillId="0" borderId="64" xfId="2" applyNumberFormat="1" applyFont="1" applyBorder="1" applyAlignment="1">
      <alignment vertical="center"/>
    </xf>
    <xf numFmtId="3" fontId="15" fillId="0" borderId="65" xfId="2" applyNumberFormat="1" applyFont="1" applyBorder="1" applyAlignment="1">
      <alignment vertical="center"/>
    </xf>
    <xf numFmtId="3" fontId="15" fillId="0" borderId="66" xfId="2" applyNumberFormat="1" applyFont="1" applyBorder="1" applyAlignment="1">
      <alignment vertical="center"/>
    </xf>
    <xf numFmtId="3" fontId="15" fillId="0" borderId="67" xfId="2" applyNumberFormat="1" applyFont="1" applyBorder="1" applyAlignment="1">
      <alignment vertical="center"/>
    </xf>
    <xf numFmtId="3" fontId="15" fillId="0" borderId="52" xfId="2" applyNumberFormat="1" applyFont="1" applyBorder="1" applyAlignment="1" applyProtection="1">
      <alignment vertical="center"/>
      <protection locked="0"/>
    </xf>
    <xf numFmtId="3" fontId="15" fillId="0" borderId="53" xfId="2" applyNumberFormat="1" applyFont="1" applyBorder="1" applyAlignment="1" applyProtection="1">
      <alignment vertical="center"/>
      <protection locked="0"/>
    </xf>
    <xf numFmtId="3" fontId="15" fillId="0" borderId="55" xfId="2" applyNumberFormat="1" applyFont="1" applyBorder="1" applyAlignment="1" applyProtection="1">
      <alignment vertical="center"/>
      <protection locked="0"/>
    </xf>
    <xf numFmtId="3" fontId="15" fillId="0" borderId="62" xfId="2" applyNumberFormat="1" applyFont="1" applyBorder="1" applyAlignment="1" applyProtection="1">
      <alignment vertical="center"/>
      <protection locked="0"/>
    </xf>
    <xf numFmtId="0" fontId="15" fillId="0" borderId="82" xfId="2" applyFont="1" applyBorder="1" applyAlignment="1">
      <alignment horizontal="left" vertical="center" wrapText="1"/>
    </xf>
    <xf numFmtId="3" fontId="15" fillId="0" borderId="88" xfId="2" applyNumberFormat="1" applyFont="1" applyBorder="1" applyAlignment="1" applyProtection="1">
      <alignment vertical="center"/>
      <protection locked="0"/>
    </xf>
    <xf numFmtId="0" fontId="15" fillId="0" borderId="22" xfId="2" applyFont="1" applyBorder="1" applyAlignment="1">
      <alignment horizontal="right" vertical="center" wrapText="1"/>
    </xf>
    <xf numFmtId="3" fontId="15" fillId="0" borderId="89" xfId="2" applyNumberFormat="1" applyFont="1" applyBorder="1" applyAlignment="1" applyProtection="1">
      <alignment vertical="center"/>
      <protection locked="0"/>
    </xf>
    <xf numFmtId="3" fontId="15" fillId="0" borderId="2" xfId="2" applyNumberFormat="1" applyFont="1" applyBorder="1" applyAlignment="1" applyProtection="1">
      <alignment vertical="center"/>
      <protection locked="0"/>
    </xf>
    <xf numFmtId="3" fontId="15" fillId="0" borderId="90" xfId="2" applyNumberFormat="1" applyFont="1" applyBorder="1" applyAlignment="1">
      <alignment vertical="center"/>
    </xf>
    <xf numFmtId="3" fontId="15" fillId="0" borderId="91" xfId="2" applyNumberFormat="1" applyFont="1" applyBorder="1" applyAlignment="1" applyProtection="1">
      <alignment vertical="center"/>
      <protection locked="0"/>
    </xf>
    <xf numFmtId="0" fontId="14" fillId="0" borderId="82" xfId="2" applyFont="1" applyBorder="1" applyAlignment="1">
      <alignment horizontal="left" vertical="center" wrapText="1"/>
    </xf>
    <xf numFmtId="3" fontId="15" fillId="0" borderId="83" xfId="2" applyNumberFormat="1" applyFont="1" applyBorder="1" applyAlignment="1">
      <alignment vertical="center"/>
    </xf>
    <xf numFmtId="3" fontId="15" fillId="0" borderId="84" xfId="2" applyNumberFormat="1" applyFont="1" applyBorder="1" applyAlignment="1">
      <alignment vertical="center"/>
    </xf>
    <xf numFmtId="3" fontId="15" fillId="0" borderId="85" xfId="2" applyNumberFormat="1" applyFont="1" applyBorder="1" applyAlignment="1">
      <alignment vertical="center"/>
    </xf>
    <xf numFmtId="3" fontId="15" fillId="0" borderId="86" xfId="2" applyNumberFormat="1" applyFont="1" applyBorder="1" applyAlignment="1">
      <alignment vertical="center"/>
    </xf>
    <xf numFmtId="1" fontId="14" fillId="4" borderId="82" xfId="2" applyNumberFormat="1" applyFont="1" applyFill="1" applyBorder="1" applyAlignment="1">
      <alignment horizontal="left" vertical="center" wrapText="1"/>
    </xf>
    <xf numFmtId="1" fontId="14" fillId="0" borderId="51" xfId="2" applyNumberFormat="1" applyFont="1" applyBorder="1" applyAlignment="1">
      <alignment horizontal="left" vertical="center" wrapText="1"/>
    </xf>
    <xf numFmtId="0" fontId="14" fillId="0" borderId="18" xfId="2" applyFont="1" applyBorder="1" applyAlignment="1">
      <alignment horizontal="center" vertical="center" wrapText="1"/>
    </xf>
    <xf numFmtId="3" fontId="14" fillId="0" borderId="68" xfId="2" applyNumberFormat="1" applyFont="1" applyBorder="1" applyAlignment="1" applyProtection="1">
      <alignment vertical="center"/>
      <protection locked="0"/>
    </xf>
    <xf numFmtId="0" fontId="15" fillId="0" borderId="22" xfId="2" applyFont="1" applyBorder="1" applyAlignment="1">
      <alignment horizontal="center" vertical="center" wrapText="1"/>
    </xf>
    <xf numFmtId="0" fontId="15" fillId="0" borderId="22" xfId="2" applyFont="1" applyBorder="1" applyAlignment="1">
      <alignment horizontal="left" vertical="center" wrapText="1"/>
    </xf>
    <xf numFmtId="0" fontId="17" fillId="0" borderId="0" xfId="2" applyFont="1" applyAlignment="1">
      <alignment vertical="center"/>
    </xf>
    <xf numFmtId="3" fontId="15" fillId="0" borderId="67" xfId="2" applyNumberFormat="1" applyFont="1" applyBorder="1" applyAlignment="1" applyProtection="1">
      <alignment vertical="center"/>
      <protection locked="0"/>
    </xf>
    <xf numFmtId="3" fontId="15" fillId="0" borderId="60" xfId="2" applyNumberFormat="1" applyFont="1" applyBorder="1" applyAlignment="1">
      <alignment vertical="center"/>
    </xf>
    <xf numFmtId="3" fontId="15" fillId="0" borderId="58" xfId="2" applyNumberFormat="1" applyFont="1" applyBorder="1" applyAlignment="1" applyProtection="1">
      <alignment vertical="center"/>
      <protection locked="0"/>
    </xf>
    <xf numFmtId="3" fontId="15" fillId="0" borderId="59" xfId="2" applyNumberFormat="1" applyFont="1" applyBorder="1" applyAlignment="1" applyProtection="1">
      <alignment vertical="center"/>
      <protection locked="0"/>
    </xf>
    <xf numFmtId="3" fontId="15" fillId="0" borderId="61" xfId="2" applyNumberFormat="1" applyFont="1" applyBorder="1" applyAlignment="1" applyProtection="1">
      <alignment vertical="center"/>
      <protection locked="0"/>
    </xf>
    <xf numFmtId="0" fontId="14" fillId="4" borderId="51" xfId="2" applyFont="1" applyFill="1" applyBorder="1" applyAlignment="1">
      <alignment horizontal="left" vertical="center" wrapText="1"/>
    </xf>
    <xf numFmtId="3" fontId="14" fillId="4" borderId="52" xfId="2" applyNumberFormat="1" applyFont="1" applyFill="1" applyBorder="1" applyAlignment="1">
      <alignment vertical="center"/>
    </xf>
    <xf numFmtId="3" fontId="14" fillId="4" borderId="53" xfId="2" applyNumberFormat="1" applyFont="1" applyFill="1" applyBorder="1" applyAlignment="1">
      <alignment vertical="center"/>
    </xf>
    <xf numFmtId="3" fontId="14" fillId="4" borderId="54" xfId="2" applyNumberFormat="1" applyFont="1" applyFill="1" applyBorder="1" applyAlignment="1">
      <alignment vertical="center"/>
    </xf>
    <xf numFmtId="3" fontId="14" fillId="4" borderId="55" xfId="2" applyNumberFormat="1" applyFont="1" applyFill="1" applyBorder="1" applyAlignment="1">
      <alignment vertical="center"/>
    </xf>
    <xf numFmtId="3" fontId="14" fillId="4" borderId="56" xfId="2" applyNumberFormat="1" applyFont="1" applyFill="1" applyBorder="1" applyAlignment="1" applyProtection="1">
      <alignment vertical="center"/>
      <protection locked="0"/>
    </xf>
    <xf numFmtId="0" fontId="14" fillId="6" borderId="70" xfId="2" applyFont="1" applyFill="1" applyBorder="1" applyAlignment="1">
      <alignment horizontal="left" vertical="center" wrapText="1"/>
    </xf>
    <xf numFmtId="0" fontId="14" fillId="6" borderId="43" xfId="2" applyFont="1" applyFill="1" applyBorder="1" applyAlignment="1">
      <alignment horizontal="left" vertical="center" wrapText="1"/>
    </xf>
    <xf numFmtId="3" fontId="14" fillId="6" borderId="71" xfId="2" applyNumberFormat="1" applyFont="1" applyFill="1" applyBorder="1" applyAlignment="1">
      <alignment vertical="center"/>
    </xf>
    <xf numFmtId="3" fontId="14" fillId="6" borderId="3" xfId="2" applyNumberFormat="1" applyFont="1" applyFill="1" applyBorder="1" applyAlignment="1">
      <alignment vertical="center"/>
    </xf>
    <xf numFmtId="3" fontId="14" fillId="6" borderId="72" xfId="2" applyNumberFormat="1" applyFont="1" applyFill="1" applyBorder="1" applyAlignment="1">
      <alignment vertical="center"/>
    </xf>
    <xf numFmtId="3" fontId="14" fillId="6" borderId="73" xfId="2" applyNumberFormat="1" applyFont="1" applyFill="1" applyBorder="1" applyAlignment="1">
      <alignment vertical="center"/>
    </xf>
    <xf numFmtId="3" fontId="14" fillId="6" borderId="75" xfId="2" applyNumberFormat="1" applyFont="1" applyFill="1" applyBorder="1" applyAlignment="1" applyProtection="1">
      <alignment vertical="center"/>
      <protection locked="0"/>
    </xf>
    <xf numFmtId="0" fontId="14" fillId="0" borderId="70" xfId="2" applyFont="1" applyBorder="1" applyAlignment="1">
      <alignment horizontal="left" vertical="center" wrapText="1"/>
    </xf>
    <xf numFmtId="0" fontId="15" fillId="0" borderId="70" xfId="2" applyFont="1" applyBorder="1" applyAlignment="1">
      <alignment horizontal="center" vertical="center" wrapText="1"/>
    </xf>
    <xf numFmtId="0" fontId="15" fillId="0" borderId="70" xfId="2" applyFont="1" applyBorder="1" applyAlignment="1">
      <alignment horizontal="right" vertical="center" wrapText="1"/>
    </xf>
    <xf numFmtId="0" fontId="15" fillId="0" borderId="51" xfId="2" applyFont="1" applyBorder="1" applyAlignment="1">
      <alignment horizontal="right" vertical="center" wrapText="1"/>
    </xf>
    <xf numFmtId="0" fontId="15" fillId="0" borderId="37" xfId="2" applyFont="1" applyBorder="1" applyAlignment="1">
      <alignment vertical="center"/>
    </xf>
    <xf numFmtId="3" fontId="15" fillId="0" borderId="38" xfId="2" applyNumberFormat="1" applyFont="1" applyBorder="1" applyAlignment="1">
      <alignment vertical="center"/>
    </xf>
    <xf numFmtId="3" fontId="15" fillId="0" borderId="39" xfId="2" applyNumberFormat="1" applyFont="1" applyBorder="1" applyAlignment="1">
      <alignment vertical="center"/>
    </xf>
    <xf numFmtId="3" fontId="15" fillId="0" borderId="40" xfId="2" applyNumberFormat="1" applyFont="1" applyBorder="1" applyAlignment="1">
      <alignment vertical="center"/>
    </xf>
    <xf numFmtId="3" fontId="15" fillId="0" borderId="41" xfId="2" applyNumberFormat="1" applyFont="1" applyBorder="1" applyAlignment="1">
      <alignment vertical="center"/>
    </xf>
    <xf numFmtId="3" fontId="15" fillId="0" borderId="42" xfId="2" applyNumberFormat="1" applyFont="1" applyBorder="1" applyAlignment="1" applyProtection="1">
      <alignment vertical="center"/>
      <protection locked="0"/>
    </xf>
    <xf numFmtId="3" fontId="14" fillId="0" borderId="93" xfId="2" applyNumberFormat="1" applyFont="1" applyBorder="1" applyAlignment="1">
      <alignment vertical="center"/>
    </xf>
    <xf numFmtId="3" fontId="14" fillId="0" borderId="95" xfId="2" applyNumberFormat="1" applyFont="1" applyBorder="1" applyAlignment="1">
      <alignment vertical="center"/>
    </xf>
    <xf numFmtId="3" fontId="14" fillId="0" borderId="94" xfId="2" applyNumberFormat="1" applyFont="1" applyBorder="1" applyAlignment="1">
      <alignment vertical="center"/>
    </xf>
    <xf numFmtId="3" fontId="14" fillId="0" borderId="96" xfId="2" applyNumberFormat="1" applyFont="1" applyBorder="1" applyAlignment="1">
      <alignment vertical="center"/>
    </xf>
    <xf numFmtId="3" fontId="14" fillId="0" borderId="97" xfId="2" applyNumberFormat="1" applyFont="1" applyBorder="1" applyAlignment="1" applyProtection="1">
      <alignment vertical="center"/>
      <protection locked="0"/>
    </xf>
    <xf numFmtId="3" fontId="14" fillId="0" borderId="52" xfId="2" applyNumberFormat="1" applyFont="1" applyBorder="1" applyAlignment="1">
      <alignment vertical="center"/>
    </xf>
    <xf numFmtId="3" fontId="14" fillId="0" borderId="53" xfId="2" applyNumberFormat="1" applyFont="1" applyBorder="1" applyAlignment="1">
      <alignment vertical="center"/>
    </xf>
    <xf numFmtId="3" fontId="14" fillId="0" borderId="54" xfId="2" applyNumberFormat="1" applyFont="1" applyBorder="1" applyAlignment="1">
      <alignment vertical="center"/>
    </xf>
    <xf numFmtId="3" fontId="14" fillId="0" borderId="55" xfId="2" applyNumberFormat="1" applyFont="1" applyBorder="1" applyAlignment="1">
      <alignment vertical="center"/>
    </xf>
    <xf numFmtId="3" fontId="14" fillId="0" borderId="56" xfId="2" applyNumberFormat="1" applyFont="1" applyBorder="1" applyAlignment="1" applyProtection="1">
      <alignment vertical="center"/>
      <protection locked="0"/>
    </xf>
    <xf numFmtId="0" fontId="14" fillId="0" borderId="51" xfId="2" applyFont="1" applyBorder="1" applyAlignment="1">
      <alignment vertical="center"/>
    </xf>
    <xf numFmtId="0" fontId="15" fillId="0" borderId="69" xfId="2" applyFont="1" applyBorder="1" applyAlignment="1">
      <alignment vertical="center"/>
    </xf>
    <xf numFmtId="0" fontId="15" fillId="0" borderId="22" xfId="2" applyFont="1" applyBorder="1" applyAlignment="1">
      <alignment vertical="center"/>
    </xf>
    <xf numFmtId="0" fontId="15" fillId="0" borderId="22" xfId="2" applyFont="1" applyBorder="1" applyAlignment="1">
      <alignment vertical="center" wrapText="1"/>
    </xf>
    <xf numFmtId="0" fontId="14" fillId="0" borderId="98" xfId="2" applyFont="1" applyBorder="1" applyAlignment="1">
      <alignment vertical="center"/>
    </xf>
    <xf numFmtId="3" fontId="14" fillId="0" borderId="93" xfId="2" applyNumberFormat="1" applyFont="1" applyBorder="1" applyAlignment="1" applyProtection="1">
      <alignment vertical="center"/>
      <protection locked="0"/>
    </xf>
    <xf numFmtId="3" fontId="14" fillId="0" borderId="95" xfId="2" applyNumberFormat="1" applyFont="1" applyBorder="1" applyAlignment="1" applyProtection="1">
      <alignment vertical="center"/>
      <protection locked="0"/>
    </xf>
    <xf numFmtId="3" fontId="14" fillId="0" borderId="96" xfId="2" applyNumberFormat="1" applyFont="1" applyBorder="1" applyAlignment="1" applyProtection="1">
      <alignment vertical="center"/>
      <protection locked="0"/>
    </xf>
    <xf numFmtId="0" fontId="14" fillId="0" borderId="11" xfId="2" applyFont="1" applyBorder="1" applyAlignment="1">
      <alignment vertical="center" wrapText="1"/>
    </xf>
    <xf numFmtId="3" fontId="14" fillId="0" borderId="52" xfId="2" applyNumberFormat="1" applyFont="1" applyBorder="1" applyAlignment="1" applyProtection="1">
      <alignment vertical="center"/>
      <protection locked="0"/>
    </xf>
    <xf numFmtId="3" fontId="14" fillId="0" borderId="53" xfId="2" applyNumberFormat="1" applyFont="1" applyBorder="1" applyAlignment="1" applyProtection="1">
      <alignment vertical="center"/>
      <protection locked="0"/>
    </xf>
    <xf numFmtId="0" fontId="15" fillId="0" borderId="0" xfId="5" applyFont="1" applyBorder="1"/>
    <xf numFmtId="0" fontId="15" fillId="0" borderId="0" xfId="5" applyFont="1" applyBorder="1" applyAlignment="1"/>
    <xf numFmtId="0" fontId="15" fillId="0" borderId="0" xfId="5" applyFont="1" applyBorder="1" applyAlignment="1" applyProtection="1">
      <protection locked="0"/>
    </xf>
    <xf numFmtId="0" fontId="14" fillId="0" borderId="0" xfId="5" applyFont="1" applyBorder="1" applyAlignment="1" applyProtection="1">
      <protection locked="0"/>
    </xf>
    <xf numFmtId="0" fontId="15" fillId="0" borderId="0" xfId="5" applyFont="1" applyBorder="1" applyAlignment="1" applyProtection="1">
      <alignment horizontal="center" vertical="center"/>
      <protection locked="0"/>
    </xf>
    <xf numFmtId="0" fontId="15" fillId="0" borderId="0" xfId="5" applyFont="1"/>
    <xf numFmtId="0" fontId="15" fillId="0" borderId="0" xfId="5" applyFont="1" applyBorder="1" applyAlignment="1" applyProtection="1">
      <alignment horizontal="left" wrapText="1"/>
      <protection locked="0"/>
    </xf>
    <xf numFmtId="0" fontId="15" fillId="0" borderId="0" xfId="5" applyFont="1" applyBorder="1" applyAlignment="1" applyProtection="1">
      <alignment wrapText="1"/>
      <protection locked="0"/>
    </xf>
    <xf numFmtId="0" fontId="15" fillId="0" borderId="0" xfId="5" applyFont="1" applyBorder="1" applyAlignment="1" applyProtection="1">
      <alignment horizontal="center" vertical="center" wrapText="1"/>
      <protection locked="0"/>
    </xf>
    <xf numFmtId="0" fontId="7" fillId="0" borderId="0" xfId="5" applyFont="1" applyAlignment="1"/>
    <xf numFmtId="0" fontId="7" fillId="0" borderId="0" xfId="5" applyFont="1" applyBorder="1" applyAlignment="1">
      <alignment horizontal="center"/>
    </xf>
    <xf numFmtId="0" fontId="7" fillId="0" borderId="0" xfId="5" applyFont="1" applyBorder="1" applyAlignment="1">
      <alignment horizontal="center" vertical="center"/>
    </xf>
    <xf numFmtId="0" fontId="20" fillId="0" borderId="0" xfId="2" applyFont="1" applyBorder="1" applyAlignment="1">
      <alignment vertical="center"/>
    </xf>
    <xf numFmtId="0" fontId="12" fillId="0" borderId="0" xfId="5" applyFont="1" applyAlignment="1">
      <alignment vertical="center"/>
    </xf>
    <xf numFmtId="0" fontId="15" fillId="0" borderId="0" xfId="2" applyFont="1" applyBorder="1" applyAlignment="1">
      <alignment vertical="center"/>
    </xf>
    <xf numFmtId="0" fontId="15" fillId="0" borderId="99" xfId="5" applyFont="1" applyBorder="1"/>
    <xf numFmtId="49" fontId="14" fillId="0" borderId="0" xfId="2" applyNumberFormat="1" applyFont="1" applyBorder="1" applyAlignment="1">
      <alignment vertical="center"/>
    </xf>
    <xf numFmtId="0" fontId="5" fillId="0" borderId="0" xfId="5" applyFont="1" applyAlignment="1">
      <alignment vertical="center"/>
    </xf>
    <xf numFmtId="0" fontId="15" fillId="0" borderId="0" xfId="5" applyFont="1" applyFill="1"/>
    <xf numFmtId="0" fontId="15" fillId="0" borderId="1" xfId="5" applyFont="1" applyFill="1" applyBorder="1" applyAlignment="1">
      <alignment horizontal="center" vertical="center" wrapText="1"/>
    </xf>
    <xf numFmtId="0" fontId="15" fillId="0" borderId="1" xfId="6" applyFont="1" applyBorder="1" applyAlignment="1">
      <alignment horizontal="center" vertical="center" wrapText="1"/>
    </xf>
    <xf numFmtId="165" fontId="14" fillId="0" borderId="3" xfId="5" applyNumberFormat="1" applyFont="1" applyFill="1" applyBorder="1" applyAlignment="1">
      <alignment vertical="center" wrapText="1"/>
    </xf>
    <xf numFmtId="165" fontId="14" fillId="0" borderId="1" xfId="5" applyNumberFormat="1" applyFont="1" applyFill="1" applyBorder="1" applyAlignment="1">
      <alignment vertical="center" wrapText="1"/>
    </xf>
    <xf numFmtId="3" fontId="14" fillId="0" borderId="3" xfId="5" applyNumberFormat="1" applyFont="1" applyFill="1" applyBorder="1" applyAlignment="1">
      <alignment horizontal="center" vertical="center" wrapText="1"/>
    </xf>
    <xf numFmtId="3" fontId="14" fillId="0" borderId="1" xfId="5" applyNumberFormat="1" applyFont="1" applyFill="1" applyBorder="1" applyAlignment="1" applyProtection="1">
      <alignment horizontal="center" vertical="center" wrapText="1"/>
      <protection locked="0"/>
    </xf>
    <xf numFmtId="165" fontId="15" fillId="0" borderId="3" xfId="5" applyNumberFormat="1" applyFont="1" applyFill="1" applyBorder="1" applyAlignment="1">
      <alignment horizontal="right" vertical="center" wrapText="1"/>
    </xf>
    <xf numFmtId="3" fontId="15" fillId="0" borderId="1" xfId="5" applyNumberFormat="1" applyFont="1" applyFill="1" applyBorder="1" applyAlignment="1">
      <alignment horizontal="right" vertical="center" wrapText="1"/>
    </xf>
    <xf numFmtId="3" fontId="15" fillId="5" borderId="1" xfId="5" applyNumberFormat="1" applyFont="1" applyFill="1" applyBorder="1" applyAlignment="1">
      <alignment horizontal="right" vertical="center" wrapText="1"/>
    </xf>
    <xf numFmtId="3" fontId="15" fillId="0" borderId="1" xfId="5" applyNumberFormat="1" applyFont="1" applyFill="1" applyBorder="1" applyAlignment="1" applyProtection="1">
      <alignment vertical="center"/>
      <protection locked="0"/>
    </xf>
    <xf numFmtId="3" fontId="15" fillId="5" borderId="1" xfId="5" applyNumberFormat="1" applyFont="1" applyFill="1" applyBorder="1" applyAlignment="1" applyProtection="1">
      <alignment vertical="center"/>
      <protection locked="0"/>
    </xf>
    <xf numFmtId="0" fontId="15" fillId="0" borderId="3" xfId="5" applyFont="1" applyFill="1" applyBorder="1" applyAlignment="1">
      <alignment horizontal="center" vertical="center" wrapText="1"/>
    </xf>
    <xf numFmtId="3" fontId="15" fillId="0" borderId="1" xfId="5" applyNumberFormat="1" applyFont="1" applyFill="1" applyBorder="1" applyAlignment="1" applyProtection="1">
      <alignment horizontal="center" vertical="center" wrapText="1"/>
      <protection locked="0"/>
    </xf>
    <xf numFmtId="0" fontId="2" fillId="0" borderId="0" xfId="5" applyFont="1" applyFill="1"/>
    <xf numFmtId="0" fontId="2" fillId="0" borderId="0" xfId="5" applyFont="1" applyFill="1" applyAlignment="1">
      <alignment horizontal="center" vertical="center"/>
    </xf>
    <xf numFmtId="0" fontId="2" fillId="0" borderId="0" xfId="5"/>
    <xf numFmtId="0" fontId="15" fillId="0" borderId="0" xfId="5" applyFont="1" applyFill="1" applyBorder="1"/>
    <xf numFmtId="0" fontId="15" fillId="0" borderId="0" xfId="5" applyFont="1" applyFill="1" applyBorder="1" applyAlignment="1" applyProtection="1">
      <protection locked="0"/>
    </xf>
    <xf numFmtId="0" fontId="21" fillId="0" borderId="0" xfId="5" applyFont="1" applyFill="1" applyBorder="1" applyAlignment="1" applyProtection="1">
      <protection locked="0"/>
    </xf>
    <xf numFmtId="0" fontId="15" fillId="0" borderId="0" xfId="5" applyFont="1" applyFill="1" applyBorder="1" applyAlignment="1" applyProtection="1">
      <alignment horizontal="center" vertical="center"/>
      <protection locked="0"/>
    </xf>
    <xf numFmtId="0" fontId="15" fillId="0" borderId="99" xfId="5" applyFont="1" applyFill="1" applyBorder="1"/>
    <xf numFmtId="49" fontId="14" fillId="0" borderId="99" xfId="5" applyNumberFormat="1" applyFont="1" applyFill="1" applyBorder="1" applyAlignment="1" applyProtection="1">
      <protection locked="0"/>
    </xf>
    <xf numFmtId="49" fontId="21" fillId="0" borderId="99" xfId="5" applyNumberFormat="1" applyFont="1" applyFill="1" applyBorder="1" applyAlignment="1" applyProtection="1">
      <protection locked="0"/>
    </xf>
    <xf numFmtId="49" fontId="21" fillId="0" borderId="0" xfId="5" applyNumberFormat="1" applyFont="1" applyFill="1" applyBorder="1" applyAlignment="1" applyProtection="1">
      <protection locked="0"/>
    </xf>
    <xf numFmtId="49" fontId="15" fillId="0" borderId="0" xfId="5" applyNumberFormat="1" applyFont="1" applyFill="1" applyBorder="1" applyAlignment="1" applyProtection="1">
      <alignment horizontal="center" vertical="center"/>
      <protection locked="0"/>
    </xf>
    <xf numFmtId="165" fontId="14" fillId="0" borderId="3" xfId="5" applyNumberFormat="1" applyFont="1" applyFill="1" applyBorder="1" applyAlignment="1">
      <alignment wrapText="1"/>
    </xf>
    <xf numFmtId="0" fontId="5" fillId="0" borderId="1" xfId="2" applyFont="1" applyFill="1" applyBorder="1" applyAlignment="1">
      <alignment horizontal="center" vertical="center" wrapText="1"/>
    </xf>
    <xf numFmtId="3" fontId="15" fillId="0" borderId="2" xfId="5" applyNumberFormat="1" applyFont="1" applyFill="1" applyBorder="1" applyAlignment="1" applyProtection="1">
      <alignment vertical="center" wrapText="1"/>
      <protection locked="0"/>
    </xf>
    <xf numFmtId="3" fontId="15" fillId="0" borderId="2" xfId="5" applyNumberFormat="1" applyFont="1" applyFill="1" applyBorder="1" applyAlignment="1" applyProtection="1">
      <alignment horizontal="center" vertical="center" wrapText="1"/>
      <protection locked="0"/>
    </xf>
    <xf numFmtId="0" fontId="5" fillId="0" borderId="3" xfId="2" applyFont="1" applyFill="1" applyBorder="1" applyAlignment="1">
      <alignment horizontal="center" vertical="center" wrapText="1"/>
    </xf>
    <xf numFmtId="3" fontId="14" fillId="0" borderId="1" xfId="5" applyNumberFormat="1" applyFont="1" applyFill="1" applyBorder="1" applyAlignment="1" applyProtection="1">
      <alignment horizontal="center" wrapText="1"/>
      <protection locked="0"/>
    </xf>
    <xf numFmtId="3" fontId="15" fillId="0" borderId="1" xfId="5" applyNumberFormat="1" applyFont="1" applyFill="1" applyBorder="1" applyAlignment="1" applyProtection="1">
      <alignment wrapText="1"/>
      <protection locked="0"/>
    </xf>
    <xf numFmtId="0" fontId="15" fillId="0" borderId="1" xfId="2" applyFont="1" applyFill="1" applyBorder="1" applyAlignment="1">
      <alignment horizontal="center" vertical="center" wrapText="1"/>
    </xf>
    <xf numFmtId="3" fontId="14" fillId="0" borderId="1" xfId="5" applyNumberFormat="1" applyFont="1" applyFill="1" applyBorder="1" applyAlignment="1">
      <alignment horizontal="center" vertical="center" wrapText="1"/>
    </xf>
    <xf numFmtId="0" fontId="14" fillId="0" borderId="0" xfId="5" applyFont="1" applyFill="1" applyBorder="1" applyAlignment="1">
      <alignment horizontal="right"/>
    </xf>
    <xf numFmtId="165" fontId="14" fillId="0" borderId="0" xfId="7" applyNumberFormat="1" applyFont="1" applyFill="1" applyBorder="1"/>
    <xf numFmtId="0" fontId="15" fillId="0" borderId="0" xfId="5" applyFont="1" applyFill="1" applyBorder="1" applyAlignment="1">
      <alignment horizontal="center" vertical="center"/>
    </xf>
    <xf numFmtId="0" fontId="15" fillId="0" borderId="0" xfId="5" applyFont="1" applyFill="1" applyAlignment="1">
      <alignment horizontal="center" vertical="center"/>
    </xf>
    <xf numFmtId="0" fontId="22" fillId="0" borderId="0" xfId="5" applyFont="1"/>
    <xf numFmtId="0" fontId="15" fillId="0" borderId="0" xfId="5" applyFont="1" applyFill="1" applyBorder="1" applyAlignment="1">
      <alignment wrapText="1"/>
    </xf>
    <xf numFmtId="0" fontId="22" fillId="0" borderId="0" xfId="5" applyFont="1" applyBorder="1"/>
    <xf numFmtId="0" fontId="15" fillId="0" borderId="0" xfId="5" applyFont="1" applyFill="1" applyBorder="1" applyAlignment="1" applyProtection="1">
      <alignment horizontal="left" vertical="center" wrapText="1"/>
    </xf>
    <xf numFmtId="0" fontId="15" fillId="0" borderId="0" xfId="5" applyFont="1" applyFill="1" applyProtection="1">
      <protection locked="0"/>
    </xf>
    <xf numFmtId="0" fontId="15" fillId="0" borderId="0" xfId="5" applyFont="1" applyFill="1" applyAlignment="1" applyProtection="1">
      <alignment horizontal="center" vertical="center"/>
      <protection locked="0"/>
    </xf>
    <xf numFmtId="0" fontId="22" fillId="0" borderId="0" xfId="5" applyFont="1" applyFill="1" applyBorder="1" applyAlignment="1" applyProtection="1">
      <alignment horizontal="left" vertical="center" wrapText="1"/>
    </xf>
    <xf numFmtId="0" fontId="22" fillId="0" borderId="0" xfId="5" applyFont="1" applyProtection="1">
      <protection locked="0"/>
    </xf>
    <xf numFmtId="0" fontId="22" fillId="0" borderId="0" xfId="5" applyFont="1" applyAlignment="1" applyProtection="1">
      <alignment horizontal="center" vertical="center"/>
      <protection locked="0"/>
    </xf>
    <xf numFmtId="0" fontId="22" fillId="0" borderId="0" xfId="5" applyFont="1" applyAlignment="1">
      <alignment horizontal="center" vertical="center"/>
    </xf>
    <xf numFmtId="0" fontId="15" fillId="0" borderId="0" xfId="0" applyFont="1"/>
    <xf numFmtId="0" fontId="15" fillId="0" borderId="0" xfId="5" applyFont="1" applyAlignment="1">
      <alignment horizontal="center" vertical="center"/>
    </xf>
    <xf numFmtId="0" fontId="14" fillId="3" borderId="0" xfId="2" applyFont="1" applyFill="1" applyAlignment="1" applyProtection="1">
      <alignment horizontal="right" vertical="center"/>
      <protection locked="0"/>
    </xf>
    <xf numFmtId="3" fontId="14" fillId="0" borderId="51" xfId="2" applyNumberFormat="1" applyFont="1" applyBorder="1" applyAlignment="1">
      <alignment vertical="center"/>
    </xf>
    <xf numFmtId="3" fontId="14" fillId="0" borderId="37" xfId="2" applyNumberFormat="1" applyFont="1" applyBorder="1" applyAlignment="1">
      <alignment vertical="center"/>
    </xf>
    <xf numFmtId="3" fontId="14" fillId="0" borderId="37" xfId="2" applyNumberFormat="1" applyFont="1" applyBorder="1" applyAlignment="1">
      <alignment horizontal="right" vertical="center"/>
    </xf>
    <xf numFmtId="3" fontId="15" fillId="0" borderId="28" xfId="2" applyNumberFormat="1" applyFont="1" applyBorder="1" applyAlignment="1">
      <alignment horizontal="right" vertical="center"/>
    </xf>
    <xf numFmtId="3" fontId="15" fillId="0" borderId="18" xfId="2" applyNumberFormat="1" applyFont="1" applyBorder="1" applyAlignment="1">
      <alignment horizontal="right" vertical="center"/>
    </xf>
    <xf numFmtId="3" fontId="15" fillId="0" borderId="43" xfId="2" applyNumberFormat="1" applyFont="1" applyBorder="1" applyAlignment="1">
      <alignment horizontal="right" vertical="center"/>
    </xf>
    <xf numFmtId="3" fontId="15" fillId="0" borderId="23" xfId="2" applyNumberFormat="1" applyFont="1" applyBorder="1" applyAlignment="1">
      <alignment vertical="center"/>
    </xf>
    <xf numFmtId="3" fontId="15" fillId="0" borderId="51" xfId="2" applyNumberFormat="1" applyFont="1" applyBorder="1" applyAlignment="1">
      <alignment vertical="center"/>
    </xf>
    <xf numFmtId="3" fontId="15" fillId="0" borderId="18" xfId="2" applyNumberFormat="1" applyFont="1" applyBorder="1" applyAlignment="1">
      <alignment vertical="center"/>
    </xf>
    <xf numFmtId="3" fontId="15" fillId="0" borderId="43" xfId="2" applyNumberFormat="1" applyFont="1" applyBorder="1" applyAlignment="1">
      <alignment vertical="center"/>
    </xf>
    <xf numFmtId="3" fontId="15" fillId="0" borderId="57" xfId="2" applyNumberFormat="1" applyFont="1" applyBorder="1" applyAlignment="1">
      <alignment vertical="center"/>
    </xf>
    <xf numFmtId="3" fontId="15" fillId="0" borderId="63" xfId="2" applyNumberFormat="1" applyFont="1" applyBorder="1" applyAlignment="1">
      <alignment vertical="center"/>
    </xf>
    <xf numFmtId="3" fontId="15" fillId="0" borderId="69" xfId="2" applyNumberFormat="1" applyFont="1" applyBorder="1" applyAlignment="1">
      <alignment horizontal="right" vertical="center"/>
    </xf>
    <xf numFmtId="3" fontId="15" fillId="0" borderId="51" xfId="2" applyNumberFormat="1" applyFont="1" applyBorder="1" applyAlignment="1">
      <alignment horizontal="right" vertical="center"/>
    </xf>
    <xf numFmtId="3" fontId="15" fillId="0" borderId="57" xfId="2" applyNumberFormat="1" applyFont="1" applyBorder="1" applyAlignment="1">
      <alignment horizontal="right" vertical="center"/>
    </xf>
    <xf numFmtId="3" fontId="15" fillId="0" borderId="69" xfId="2" applyNumberFormat="1" applyFont="1" applyBorder="1" applyAlignment="1">
      <alignment vertical="center"/>
    </xf>
    <xf numFmtId="3" fontId="14" fillId="0" borderId="18" xfId="2" applyNumberFormat="1" applyFont="1" applyBorder="1" applyAlignment="1">
      <alignment vertical="center"/>
    </xf>
    <xf numFmtId="3" fontId="14" fillId="0" borderId="76" xfId="2" applyNumberFormat="1" applyFont="1" applyBorder="1" applyAlignment="1">
      <alignment vertical="center"/>
    </xf>
    <xf numFmtId="3" fontId="14" fillId="4" borderId="82" xfId="2" applyNumberFormat="1" applyFont="1" applyFill="1" applyBorder="1" applyAlignment="1">
      <alignment vertical="center"/>
    </xf>
    <xf numFmtId="3" fontId="15" fillId="0" borderId="22" xfId="2" applyNumberFormat="1" applyFont="1" applyBorder="1" applyAlignment="1">
      <alignment vertical="center"/>
    </xf>
    <xf numFmtId="3" fontId="15" fillId="0" borderId="82" xfId="2" applyNumberFormat="1" applyFont="1" applyBorder="1" applyAlignment="1">
      <alignment vertical="center"/>
    </xf>
    <xf numFmtId="3" fontId="14" fillId="4" borderId="51" xfId="2" applyNumberFormat="1" applyFont="1" applyFill="1" applyBorder="1" applyAlignment="1">
      <alignment vertical="center"/>
    </xf>
    <xf numFmtId="3" fontId="14" fillId="6" borderId="69" xfId="2" applyNumberFormat="1" applyFont="1" applyFill="1" applyBorder="1" applyAlignment="1">
      <alignment vertical="center"/>
    </xf>
    <xf numFmtId="3" fontId="15" fillId="0" borderId="37" xfId="2" applyNumberFormat="1" applyFont="1" applyBorder="1" applyAlignment="1">
      <alignment vertical="center"/>
    </xf>
    <xf numFmtId="3" fontId="14" fillId="0" borderId="98" xfId="2" applyNumberFormat="1" applyFont="1" applyBorder="1" applyAlignment="1">
      <alignment vertical="center"/>
    </xf>
    <xf numFmtId="3" fontId="14" fillId="0" borderId="100" xfId="2" applyNumberFormat="1" applyFont="1" applyBorder="1" applyAlignment="1" applyProtection="1">
      <alignment vertical="center"/>
      <protection locked="0"/>
    </xf>
    <xf numFmtId="3" fontId="15" fillId="0" borderId="101" xfId="5" applyNumberFormat="1" applyFont="1" applyFill="1" applyBorder="1" applyAlignment="1" applyProtection="1">
      <alignment horizontal="right" vertical="center" wrapText="1"/>
      <protection locked="0"/>
    </xf>
    <xf numFmtId="3" fontId="15" fillId="0" borderId="101" xfId="2" applyNumberFormat="1" applyFont="1" applyBorder="1" applyAlignment="1" applyProtection="1">
      <alignment vertical="center"/>
      <protection locked="0"/>
    </xf>
    <xf numFmtId="3" fontId="15" fillId="0" borderId="101" xfId="5" applyNumberFormat="1" applyFont="1" applyFill="1" applyBorder="1" applyAlignment="1" applyProtection="1">
      <alignment vertical="center" wrapText="1"/>
      <protection locked="0"/>
    </xf>
    <xf numFmtId="0" fontId="15" fillId="0" borderId="7" xfId="2" applyFont="1" applyBorder="1" applyAlignment="1">
      <alignment vertical="center"/>
    </xf>
    <xf numFmtId="49" fontId="15" fillId="0" borderId="7" xfId="2" applyNumberFormat="1" applyFont="1" applyBorder="1" applyAlignment="1">
      <alignment horizontal="center" vertical="center" wrapText="1"/>
    </xf>
    <xf numFmtId="0" fontId="15" fillId="0" borderId="7" xfId="2" applyFont="1" applyBorder="1" applyAlignment="1">
      <alignment horizontal="center" vertical="center" textRotation="90"/>
    </xf>
    <xf numFmtId="0" fontId="15" fillId="0" borderId="0" xfId="5" applyFont="1" applyFill="1" applyAlignment="1">
      <alignment horizontal="right" vertical="center"/>
    </xf>
    <xf numFmtId="0" fontId="15" fillId="3" borderId="0" xfId="2" applyFont="1" applyFill="1" applyBorder="1" applyAlignment="1" applyProtection="1">
      <alignment vertical="center"/>
      <protection locked="0"/>
    </xf>
    <xf numFmtId="0" fontId="15" fillId="0" borderId="0" xfId="2" applyFont="1" applyFill="1" applyBorder="1" applyAlignment="1" applyProtection="1">
      <alignment vertical="center"/>
    </xf>
    <xf numFmtId="49" fontId="5" fillId="3" borderId="7" xfId="2" applyNumberFormat="1" applyFont="1" applyFill="1" applyBorder="1" applyAlignment="1" applyProtection="1">
      <alignment vertical="center"/>
    </xf>
    <xf numFmtId="49" fontId="14" fillId="3" borderId="0" xfId="2" applyNumberFormat="1" applyFont="1" applyFill="1" applyBorder="1" applyAlignment="1" applyProtection="1">
      <alignment vertical="center"/>
    </xf>
    <xf numFmtId="49" fontId="15" fillId="3" borderId="7" xfId="2" applyNumberFormat="1" applyFont="1" applyFill="1" applyBorder="1" applyAlignment="1" applyProtection="1">
      <alignment vertical="center"/>
    </xf>
    <xf numFmtId="49" fontId="15" fillId="3" borderId="0" xfId="2" applyNumberFormat="1" applyFont="1" applyFill="1" applyBorder="1" applyAlignment="1" applyProtection="1">
      <alignment vertical="center"/>
    </xf>
    <xf numFmtId="49" fontId="19" fillId="3" borderId="7" xfId="2" applyNumberFormat="1" applyFont="1" applyFill="1" applyBorder="1" applyAlignment="1" applyProtection="1">
      <alignment vertical="center"/>
    </xf>
    <xf numFmtId="49" fontId="15" fillId="3" borderId="10" xfId="2" applyNumberFormat="1" applyFont="1" applyFill="1" applyBorder="1" applyAlignment="1" applyProtection="1">
      <alignment vertical="center"/>
    </xf>
    <xf numFmtId="49" fontId="15" fillId="3" borderId="11" xfId="2" applyNumberFormat="1" applyFont="1" applyFill="1" applyBorder="1" applyAlignment="1" applyProtection="1">
      <alignment vertical="center"/>
    </xf>
    <xf numFmtId="49" fontId="15" fillId="0" borderId="0" xfId="2" applyNumberFormat="1" applyFont="1" applyFill="1" applyBorder="1" applyAlignment="1" applyProtection="1">
      <alignment horizontal="center" vertical="center" wrapText="1"/>
    </xf>
    <xf numFmtId="0" fontId="15" fillId="0" borderId="0" xfId="2" applyFont="1" applyFill="1" applyBorder="1" applyAlignment="1" applyProtection="1">
      <alignment horizontal="center" vertical="center" textRotation="90"/>
    </xf>
    <xf numFmtId="1" fontId="3" fillId="0" borderId="28" xfId="2" applyNumberFormat="1" applyFont="1" applyFill="1" applyBorder="1" applyAlignment="1" applyProtection="1">
      <alignment horizontal="center" vertical="center"/>
    </xf>
    <xf numFmtId="1" fontId="3" fillId="0" borderId="29" xfId="2" applyNumberFormat="1" applyFont="1" applyFill="1" applyBorder="1" applyAlignment="1" applyProtection="1">
      <alignment horizontal="center" vertical="center"/>
    </xf>
    <xf numFmtId="1" fontId="3" fillId="0" borderId="30" xfId="2" applyNumberFormat="1" applyFont="1" applyFill="1" applyBorder="1" applyAlignment="1" applyProtection="1">
      <alignment horizontal="center" vertical="center"/>
    </xf>
    <xf numFmtId="1" fontId="3" fillId="0" borderId="31" xfId="2" applyNumberFormat="1" applyFont="1" applyFill="1" applyBorder="1" applyAlignment="1" applyProtection="1">
      <alignment horizontal="center" vertical="center"/>
    </xf>
    <xf numFmtId="1" fontId="3" fillId="0" borderId="32" xfId="2" applyNumberFormat="1" applyFont="1" applyFill="1" applyBorder="1" applyAlignment="1" applyProtection="1">
      <alignment horizontal="center" vertical="center"/>
    </xf>
    <xf numFmtId="1" fontId="3" fillId="0" borderId="33" xfId="2" applyNumberFormat="1" applyFont="1" applyFill="1" applyBorder="1" applyAlignment="1" applyProtection="1">
      <alignment horizontal="center" vertical="center"/>
    </xf>
    <xf numFmtId="0" fontId="14" fillId="0" borderId="18" xfId="2" applyFont="1" applyFill="1" applyBorder="1" applyAlignment="1" applyProtection="1">
      <alignment vertical="center" wrapText="1"/>
    </xf>
    <xf numFmtId="0" fontId="14" fillId="0" borderId="18" xfId="2" applyFont="1" applyFill="1" applyBorder="1" applyAlignment="1" applyProtection="1">
      <alignment horizontal="left" vertical="center" wrapText="1"/>
    </xf>
    <xf numFmtId="0" fontId="14" fillId="0" borderId="19" xfId="2" applyFont="1" applyFill="1" applyBorder="1" applyAlignment="1" applyProtection="1">
      <alignment vertical="center"/>
    </xf>
    <xf numFmtId="0" fontId="14" fillId="0" borderId="20" xfId="2" applyFont="1" applyFill="1" applyBorder="1" applyAlignment="1" applyProtection="1">
      <alignment vertical="center"/>
    </xf>
    <xf numFmtId="0" fontId="14" fillId="0" borderId="34" xfId="2" applyFont="1" applyFill="1" applyBorder="1" applyAlignment="1" applyProtection="1">
      <alignment vertical="center"/>
      <protection locked="0"/>
    </xf>
    <xf numFmtId="0" fontId="14" fillId="0" borderId="19" xfId="2" applyFont="1" applyFill="1" applyBorder="1" applyAlignment="1" applyProtection="1">
      <alignment vertical="center"/>
      <protection locked="0"/>
    </xf>
    <xf numFmtId="0" fontId="14" fillId="0" borderId="20" xfId="2" applyFont="1" applyFill="1" applyBorder="1" applyAlignment="1" applyProtection="1">
      <alignment vertical="center"/>
      <protection locked="0"/>
    </xf>
    <xf numFmtId="0" fontId="14" fillId="0" borderId="21" xfId="2" applyFont="1" applyFill="1" applyBorder="1" applyAlignment="1" applyProtection="1">
      <alignment vertical="center"/>
      <protection locked="0"/>
    </xf>
    <xf numFmtId="0" fontId="14" fillId="0" borderId="36" xfId="2" applyFont="1" applyFill="1" applyBorder="1" applyAlignment="1" applyProtection="1">
      <alignment vertical="center"/>
      <protection locked="0"/>
    </xf>
    <xf numFmtId="0" fontId="14" fillId="0" borderId="0" xfId="2" applyFont="1" applyFill="1" applyBorder="1" applyAlignment="1" applyProtection="1">
      <alignment vertical="center"/>
    </xf>
    <xf numFmtId="0" fontId="14" fillId="0" borderId="37" xfId="2" applyFont="1" applyFill="1" applyBorder="1" applyAlignment="1" applyProtection="1">
      <alignment vertical="center" wrapText="1"/>
    </xf>
    <xf numFmtId="0" fontId="14" fillId="0" borderId="37" xfId="2" applyFont="1" applyFill="1" applyBorder="1" applyAlignment="1" applyProtection="1">
      <alignment horizontal="left" vertical="center" wrapText="1"/>
    </xf>
    <xf numFmtId="3" fontId="14" fillId="0" borderId="38" xfId="2" applyNumberFormat="1" applyFont="1" applyFill="1" applyBorder="1" applyAlignment="1" applyProtection="1">
      <alignment horizontal="right" vertical="center"/>
    </xf>
    <xf numFmtId="3" fontId="14" fillId="0" borderId="39" xfId="2" applyNumberFormat="1" applyFont="1" applyFill="1" applyBorder="1" applyAlignment="1" applyProtection="1">
      <alignment horizontal="right" vertical="center"/>
    </xf>
    <xf numFmtId="3" fontId="14" fillId="0" borderId="40" xfId="2" applyNumberFormat="1" applyFont="1" applyFill="1" applyBorder="1" applyAlignment="1" applyProtection="1">
      <alignment horizontal="right" vertical="center"/>
    </xf>
    <xf numFmtId="3" fontId="14" fillId="0" borderId="41" xfId="2" applyNumberFormat="1" applyFont="1" applyFill="1" applyBorder="1" applyAlignment="1" applyProtection="1">
      <alignment horizontal="right" vertical="center"/>
    </xf>
    <xf numFmtId="3" fontId="14" fillId="0" borderId="42" xfId="2" applyNumberFormat="1" applyFont="1" applyFill="1" applyBorder="1" applyAlignment="1" applyProtection="1">
      <alignment horizontal="right" vertical="center"/>
      <protection locked="0"/>
    </xf>
    <xf numFmtId="0" fontId="15" fillId="0" borderId="28" xfId="2" applyFont="1" applyFill="1" applyBorder="1" applyAlignment="1" applyProtection="1">
      <alignment vertical="center" wrapText="1"/>
    </xf>
    <xf numFmtId="0" fontId="15" fillId="0" borderId="28" xfId="2" applyFont="1" applyFill="1" applyBorder="1" applyAlignment="1" applyProtection="1">
      <alignment horizontal="left" vertical="center" wrapText="1"/>
    </xf>
    <xf numFmtId="3" fontId="15" fillId="0" borderId="29" xfId="2" applyNumberFormat="1" applyFont="1" applyFill="1" applyBorder="1" applyAlignment="1" applyProtection="1">
      <alignment horizontal="right" vertical="center"/>
    </xf>
    <xf numFmtId="3" fontId="15" fillId="0" borderId="30" xfId="2" applyNumberFormat="1" applyFont="1" applyFill="1" applyBorder="1" applyAlignment="1" applyProtection="1">
      <alignment horizontal="right" vertical="center"/>
    </xf>
    <xf numFmtId="3" fontId="15" fillId="0" borderId="31" xfId="2" applyNumberFormat="1" applyFont="1" applyFill="1" applyBorder="1" applyAlignment="1" applyProtection="1">
      <alignment horizontal="right" vertical="center"/>
    </xf>
    <xf numFmtId="3" fontId="15" fillId="0" borderId="32" xfId="2" applyNumberFormat="1" applyFont="1" applyFill="1" applyBorder="1" applyAlignment="1" applyProtection="1">
      <alignment horizontal="right" vertical="center"/>
    </xf>
    <xf numFmtId="3" fontId="15" fillId="0" borderId="33" xfId="2" applyNumberFormat="1" applyFont="1" applyFill="1" applyBorder="1" applyAlignment="1" applyProtection="1">
      <alignment horizontal="right" vertical="center"/>
      <protection locked="0"/>
    </xf>
    <xf numFmtId="0" fontId="15" fillId="0" borderId="18" xfId="2" applyFont="1" applyFill="1" applyBorder="1" applyAlignment="1" applyProtection="1">
      <alignment vertical="center" wrapText="1"/>
    </xf>
    <xf numFmtId="0" fontId="15" fillId="0" borderId="18" xfId="2" applyFont="1" applyFill="1" applyBorder="1" applyAlignment="1" applyProtection="1">
      <alignment horizontal="right" vertical="center" wrapText="1"/>
    </xf>
    <xf numFmtId="3" fontId="15" fillId="0" borderId="19" xfId="2" applyNumberFormat="1" applyFont="1" applyFill="1" applyBorder="1" applyAlignment="1" applyProtection="1">
      <alignment horizontal="right" vertical="center"/>
      <protection locked="0"/>
    </xf>
    <xf numFmtId="3" fontId="15" fillId="0" borderId="20" xfId="2" applyNumberFormat="1" applyFont="1" applyFill="1" applyBorder="1" applyAlignment="1" applyProtection="1">
      <alignment horizontal="right" vertical="center"/>
      <protection locked="0"/>
    </xf>
    <xf numFmtId="3" fontId="15" fillId="0" borderId="34" xfId="2" applyNumberFormat="1" applyFont="1" applyFill="1" applyBorder="1" applyAlignment="1" applyProtection="1">
      <alignment horizontal="right" vertical="center"/>
    </xf>
    <xf numFmtId="3" fontId="15" fillId="0" borderId="21" xfId="2" applyNumberFormat="1" applyFont="1" applyFill="1" applyBorder="1" applyAlignment="1" applyProtection="1">
      <alignment horizontal="right" vertical="center"/>
      <protection locked="0"/>
    </xf>
    <xf numFmtId="3" fontId="15" fillId="0" borderId="36" xfId="2" applyNumberFormat="1" applyFont="1" applyFill="1" applyBorder="1" applyAlignment="1" applyProtection="1">
      <alignment horizontal="right" vertical="center"/>
      <protection locked="0"/>
    </xf>
    <xf numFmtId="0" fontId="15" fillId="0" borderId="43" xfId="2" applyFont="1" applyFill="1" applyBorder="1" applyAlignment="1" applyProtection="1">
      <alignment vertical="center" wrapText="1"/>
    </xf>
    <xf numFmtId="0" fontId="15" fillId="0" borderId="43" xfId="2" applyFont="1" applyFill="1" applyBorder="1" applyAlignment="1" applyProtection="1">
      <alignment horizontal="right" vertical="center" wrapText="1"/>
    </xf>
    <xf numFmtId="3" fontId="15" fillId="0" borderId="44" xfId="2" applyNumberFormat="1" applyFont="1" applyFill="1" applyBorder="1" applyAlignment="1" applyProtection="1">
      <alignment horizontal="right" vertical="center"/>
      <protection locked="0"/>
    </xf>
    <xf numFmtId="3" fontId="15" fillId="0" borderId="1" xfId="2" applyNumberFormat="1" applyFont="1" applyFill="1" applyBorder="1" applyAlignment="1" applyProtection="1">
      <alignment horizontal="right" vertical="center"/>
      <protection locked="0"/>
    </xf>
    <xf numFmtId="3" fontId="15" fillId="0" borderId="45" xfId="2" applyNumberFormat="1" applyFont="1" applyFill="1" applyBorder="1" applyAlignment="1" applyProtection="1">
      <alignment horizontal="right" vertical="center"/>
    </xf>
    <xf numFmtId="3" fontId="15" fillId="0" borderId="46" xfId="2" applyNumberFormat="1" applyFont="1" applyFill="1" applyBorder="1" applyAlignment="1" applyProtection="1">
      <alignment horizontal="right" vertical="center"/>
      <protection locked="0"/>
    </xf>
    <xf numFmtId="3" fontId="15" fillId="0" borderId="48" xfId="2" applyNumberFormat="1" applyFont="1" applyFill="1" applyBorder="1" applyAlignment="1" applyProtection="1">
      <alignment horizontal="left" wrapText="1"/>
      <protection locked="0"/>
    </xf>
    <xf numFmtId="0" fontId="14" fillId="0" borderId="23" xfId="2" applyFont="1" applyFill="1" applyBorder="1" applyAlignment="1" applyProtection="1">
      <alignment horizontal="left" vertical="center" wrapText="1"/>
    </xf>
    <xf numFmtId="3" fontId="15" fillId="0" borderId="24" xfId="2" applyNumberFormat="1" applyFont="1" applyFill="1" applyBorder="1" applyAlignment="1" applyProtection="1">
      <alignment vertical="center"/>
      <protection locked="0"/>
    </xf>
    <xf numFmtId="3" fontId="15" fillId="0" borderId="25" xfId="2" applyNumberFormat="1" applyFont="1" applyFill="1" applyBorder="1" applyAlignment="1" applyProtection="1">
      <alignment vertical="center"/>
      <protection locked="0"/>
    </xf>
    <xf numFmtId="3" fontId="15" fillId="0" borderId="49" xfId="2" applyNumberFormat="1" applyFont="1" applyFill="1" applyBorder="1" applyAlignment="1" applyProtection="1">
      <alignment vertical="center"/>
    </xf>
    <xf numFmtId="3" fontId="15" fillId="0" borderId="26" xfId="2" applyNumberFormat="1" applyFont="1" applyFill="1" applyBorder="1" applyAlignment="1" applyProtection="1">
      <alignment horizontal="center" vertical="center"/>
      <protection locked="0"/>
    </xf>
    <xf numFmtId="3" fontId="15" fillId="0" borderId="25" xfId="2" applyNumberFormat="1" applyFont="1" applyFill="1" applyBorder="1" applyAlignment="1" applyProtection="1">
      <alignment horizontal="center" vertical="center"/>
      <protection locked="0"/>
    </xf>
    <xf numFmtId="3" fontId="15" fillId="0" borderId="24" xfId="2" applyNumberFormat="1" applyFont="1" applyFill="1" applyBorder="1" applyAlignment="1" applyProtection="1">
      <alignment horizontal="center" vertical="center"/>
    </xf>
    <xf numFmtId="3" fontId="15" fillId="0" borderId="25" xfId="2" applyNumberFormat="1" applyFont="1" applyFill="1" applyBorder="1" applyAlignment="1" applyProtection="1">
      <alignment horizontal="center" vertical="center"/>
    </xf>
    <xf numFmtId="3" fontId="15" fillId="0" borderId="49" xfId="2" applyNumberFormat="1" applyFont="1" applyFill="1" applyBorder="1" applyAlignment="1" applyProtection="1">
      <alignment horizontal="center" vertical="center"/>
    </xf>
    <xf numFmtId="3" fontId="15" fillId="0" borderId="50" xfId="2" applyNumberFormat="1" applyFont="1" applyFill="1" applyBorder="1" applyAlignment="1" applyProtection="1">
      <alignment horizontal="center" vertical="center"/>
      <protection locked="0"/>
    </xf>
    <xf numFmtId="0" fontId="14" fillId="0" borderId="51" xfId="2" applyFont="1" applyFill="1" applyBorder="1" applyAlignment="1" applyProtection="1">
      <alignment horizontal="left" vertical="center" wrapText="1"/>
      <protection locked="0"/>
    </xf>
    <xf numFmtId="0" fontId="14" fillId="0" borderId="51" xfId="2" applyFont="1" applyFill="1" applyBorder="1" applyAlignment="1" applyProtection="1">
      <alignment horizontal="left" vertical="center" wrapText="1"/>
    </xf>
    <xf numFmtId="3" fontId="15" fillId="0" borderId="52" xfId="2" applyNumberFormat="1" applyFont="1" applyFill="1" applyBorder="1" applyAlignment="1" applyProtection="1">
      <alignment horizontal="right" vertical="center"/>
      <protection locked="0"/>
    </xf>
    <xf numFmtId="3" fontId="15" fillId="0" borderId="53" xfId="2" applyNumberFormat="1" applyFont="1" applyFill="1" applyBorder="1" applyAlignment="1" applyProtection="1">
      <alignment horizontal="right" vertical="center"/>
      <protection locked="0"/>
    </xf>
    <xf numFmtId="3" fontId="15" fillId="0" borderId="54" xfId="2" applyNumberFormat="1" applyFont="1" applyFill="1" applyBorder="1" applyAlignment="1" applyProtection="1">
      <alignment horizontal="right" vertical="center"/>
    </xf>
    <xf numFmtId="3" fontId="15" fillId="0" borderId="52" xfId="2" applyNumberFormat="1" applyFont="1" applyFill="1" applyBorder="1" applyAlignment="1" applyProtection="1">
      <alignment horizontal="center" vertical="center"/>
      <protection locked="0"/>
    </xf>
    <xf numFmtId="3" fontId="15" fillId="0" borderId="53" xfId="2" applyNumberFormat="1" applyFont="1" applyFill="1" applyBorder="1" applyAlignment="1" applyProtection="1">
      <alignment horizontal="center" vertical="center"/>
      <protection locked="0"/>
    </xf>
    <xf numFmtId="3" fontId="15" fillId="0" borderId="54" xfId="2" applyNumberFormat="1" applyFont="1" applyFill="1" applyBorder="1" applyAlignment="1" applyProtection="1">
      <alignment horizontal="center" vertical="center"/>
    </xf>
    <xf numFmtId="3" fontId="15" fillId="0" borderId="55" xfId="2" applyNumberFormat="1" applyFont="1" applyFill="1" applyBorder="1" applyAlignment="1" applyProtection="1">
      <alignment horizontal="center" vertical="center"/>
    </xf>
    <xf numFmtId="3" fontId="15" fillId="0" borderId="53" xfId="2" applyNumberFormat="1" applyFont="1" applyFill="1" applyBorder="1" applyAlignment="1" applyProtection="1">
      <alignment horizontal="center" vertical="center"/>
    </xf>
    <xf numFmtId="3" fontId="15" fillId="0" borderId="52" xfId="2" applyNumberFormat="1" applyFont="1" applyFill="1" applyBorder="1" applyAlignment="1" applyProtection="1">
      <alignment horizontal="center" vertical="center"/>
    </xf>
    <xf numFmtId="3" fontId="15" fillId="0" borderId="56" xfId="2" applyNumberFormat="1" applyFont="1" applyFill="1" applyBorder="1" applyAlignment="1" applyProtection="1">
      <alignment horizontal="center" vertical="center"/>
      <protection locked="0"/>
    </xf>
    <xf numFmtId="0" fontId="14" fillId="0" borderId="51" xfId="2" applyFont="1" applyFill="1" applyBorder="1" applyAlignment="1" applyProtection="1">
      <alignment horizontal="center" vertical="center" wrapText="1"/>
    </xf>
    <xf numFmtId="0" fontId="15" fillId="0" borderId="18" xfId="2" applyFont="1" applyFill="1" applyBorder="1" applyAlignment="1" applyProtection="1">
      <alignment horizontal="left" vertical="center" wrapText="1"/>
    </xf>
    <xf numFmtId="3" fontId="15" fillId="0" borderId="19" xfId="2" applyNumberFormat="1" applyFont="1" applyFill="1" applyBorder="1" applyAlignment="1" applyProtection="1">
      <alignment horizontal="center" vertical="center"/>
    </xf>
    <xf numFmtId="3" fontId="15" fillId="0" borderId="20" xfId="2" applyNumberFormat="1" applyFont="1" applyFill="1" applyBorder="1" applyAlignment="1" applyProtection="1">
      <alignment horizontal="center" vertical="center"/>
    </xf>
    <xf numFmtId="3" fontId="15" fillId="0" borderId="34" xfId="2" applyNumberFormat="1" applyFont="1" applyFill="1" applyBorder="1" applyAlignment="1" applyProtection="1">
      <alignment horizontal="center" vertical="center"/>
    </xf>
    <xf numFmtId="3" fontId="15" fillId="0" borderId="21" xfId="2" applyNumberFormat="1" applyFont="1" applyFill="1" applyBorder="1" applyAlignment="1" applyProtection="1">
      <alignment horizontal="center" vertical="center"/>
      <protection locked="0"/>
    </xf>
    <xf numFmtId="3" fontId="15" fillId="0" borderId="20" xfId="2" applyNumberFormat="1" applyFont="1" applyFill="1" applyBorder="1" applyAlignment="1" applyProtection="1">
      <alignment horizontal="center" vertical="center"/>
      <protection locked="0"/>
    </xf>
    <xf numFmtId="3" fontId="15" fillId="0" borderId="19" xfId="2" applyNumberFormat="1" applyFont="1" applyFill="1" applyBorder="1" applyAlignment="1" applyProtection="1">
      <alignment horizontal="center" vertical="center"/>
      <protection locked="0"/>
    </xf>
    <xf numFmtId="3" fontId="15" fillId="0" borderId="36" xfId="2" applyNumberFormat="1" applyFont="1" applyFill="1" applyBorder="1" applyAlignment="1" applyProtection="1">
      <alignment horizontal="center" vertical="center"/>
      <protection locked="0"/>
    </xf>
    <xf numFmtId="0" fontId="15" fillId="0" borderId="43" xfId="2" applyFont="1" applyFill="1" applyBorder="1" applyAlignment="1" applyProtection="1">
      <alignment horizontal="left" vertical="center" wrapText="1"/>
    </xf>
    <xf numFmtId="3" fontId="15" fillId="0" borderId="44" xfId="2" applyNumberFormat="1" applyFont="1" applyFill="1" applyBorder="1" applyAlignment="1" applyProtection="1">
      <alignment horizontal="center" vertical="center"/>
    </xf>
    <xf numFmtId="3" fontId="15" fillId="0" borderId="1" xfId="2" applyNumberFormat="1" applyFont="1" applyFill="1" applyBorder="1" applyAlignment="1" applyProtection="1">
      <alignment horizontal="center" vertical="center"/>
    </xf>
    <xf numFmtId="3" fontId="15" fillId="0" borderId="45" xfId="2" applyNumberFormat="1" applyFont="1" applyFill="1" applyBorder="1" applyAlignment="1" applyProtection="1">
      <alignment horizontal="center" vertical="center"/>
    </xf>
    <xf numFmtId="3" fontId="15" fillId="0" borderId="46" xfId="2" applyNumberFormat="1" applyFont="1" applyFill="1" applyBorder="1" applyAlignment="1" applyProtection="1">
      <alignment horizontal="center" vertical="center"/>
      <protection locked="0"/>
    </xf>
    <xf numFmtId="3" fontId="15" fillId="0" borderId="1" xfId="2" applyNumberFormat="1" applyFont="1" applyFill="1" applyBorder="1" applyAlignment="1" applyProtection="1">
      <alignment horizontal="center" vertical="center"/>
      <protection locked="0"/>
    </xf>
    <xf numFmtId="3" fontId="15" fillId="0" borderId="44" xfId="2" applyNumberFormat="1" applyFont="1" applyFill="1" applyBorder="1" applyAlignment="1" applyProtection="1">
      <alignment horizontal="center" vertical="center"/>
      <protection locked="0"/>
    </xf>
    <xf numFmtId="3" fontId="15" fillId="0" borderId="48" xfId="2" applyNumberFormat="1" applyFont="1" applyFill="1" applyBorder="1" applyAlignment="1" applyProtection="1">
      <alignment horizontal="center" vertical="center"/>
      <protection locked="0"/>
    </xf>
    <xf numFmtId="0" fontId="15" fillId="0" borderId="57" xfId="2" applyFont="1" applyFill="1" applyBorder="1" applyAlignment="1" applyProtection="1">
      <alignment horizontal="right" vertical="center" wrapText="1"/>
    </xf>
    <xf numFmtId="0" fontId="15" fillId="0" borderId="57" xfId="2" applyFont="1" applyFill="1" applyBorder="1" applyAlignment="1" applyProtection="1">
      <alignment horizontal="left" vertical="center" wrapText="1"/>
    </xf>
    <xf numFmtId="3" fontId="15" fillId="0" borderId="58" xfId="2" applyNumberFormat="1" applyFont="1" applyFill="1" applyBorder="1" applyAlignment="1" applyProtection="1">
      <alignment horizontal="center" vertical="center"/>
    </xf>
    <xf numFmtId="3" fontId="15" fillId="0" borderId="59" xfId="2" applyNumberFormat="1" applyFont="1" applyFill="1" applyBorder="1" applyAlignment="1" applyProtection="1">
      <alignment horizontal="center" vertical="center"/>
    </xf>
    <xf numFmtId="3" fontId="15" fillId="0" borderId="60" xfId="2" applyNumberFormat="1" applyFont="1" applyFill="1" applyBorder="1" applyAlignment="1" applyProtection="1">
      <alignment horizontal="center" vertical="center"/>
    </xf>
    <xf numFmtId="3" fontId="15" fillId="0" borderId="61" xfId="2" applyNumberFormat="1" applyFont="1" applyFill="1" applyBorder="1" applyAlignment="1" applyProtection="1">
      <alignment horizontal="center" vertical="center"/>
      <protection locked="0"/>
    </xf>
    <xf numFmtId="3" fontId="15" fillId="0" borderId="59" xfId="2" applyNumberFormat="1" applyFont="1" applyFill="1" applyBorder="1" applyAlignment="1" applyProtection="1">
      <alignment horizontal="center" vertical="center"/>
      <protection locked="0"/>
    </xf>
    <xf numFmtId="3" fontId="15" fillId="0" borderId="58" xfId="2" applyNumberFormat="1" applyFont="1" applyFill="1" applyBorder="1" applyAlignment="1" applyProtection="1">
      <alignment horizontal="center" vertical="center"/>
      <protection locked="0"/>
    </xf>
    <xf numFmtId="3" fontId="15" fillId="0" borderId="62" xfId="2" applyNumberFormat="1" applyFont="1" applyFill="1" applyBorder="1" applyAlignment="1" applyProtection="1">
      <alignment horizontal="center" vertical="center"/>
      <protection locked="0"/>
    </xf>
    <xf numFmtId="0" fontId="15" fillId="0" borderId="63" xfId="2" applyFont="1" applyFill="1" applyBorder="1" applyAlignment="1" applyProtection="1">
      <alignment horizontal="right" vertical="center" wrapText="1"/>
    </xf>
    <xf numFmtId="0" fontId="15" fillId="0" borderId="63" xfId="2" applyFont="1" applyFill="1" applyBorder="1" applyAlignment="1" applyProtection="1">
      <alignment horizontal="left" vertical="center" wrapText="1"/>
    </xf>
    <xf numFmtId="3" fontId="15" fillId="0" borderId="64" xfId="2" applyNumberFormat="1" applyFont="1" applyFill="1" applyBorder="1" applyAlignment="1" applyProtection="1">
      <alignment horizontal="center" vertical="center"/>
    </xf>
    <xf numFmtId="3" fontId="15" fillId="0" borderId="65" xfId="2" applyNumberFormat="1" applyFont="1" applyFill="1" applyBorder="1" applyAlignment="1" applyProtection="1">
      <alignment horizontal="center" vertical="center"/>
    </xf>
    <xf numFmtId="3" fontId="15" fillId="0" borderId="66" xfId="2" applyNumberFormat="1" applyFont="1" applyFill="1" applyBorder="1" applyAlignment="1" applyProtection="1">
      <alignment horizontal="center" vertical="center"/>
    </xf>
    <xf numFmtId="3" fontId="15" fillId="0" borderId="67" xfId="2" applyNumberFormat="1" applyFont="1" applyFill="1" applyBorder="1" applyAlignment="1" applyProtection="1">
      <alignment horizontal="center" vertical="center"/>
      <protection locked="0"/>
    </xf>
    <xf numFmtId="3" fontId="15" fillId="0" borderId="65" xfId="2" applyNumberFormat="1" applyFont="1" applyFill="1" applyBorder="1" applyAlignment="1" applyProtection="1">
      <alignment horizontal="center" vertical="center"/>
      <protection locked="0"/>
    </xf>
    <xf numFmtId="3" fontId="15" fillId="0" borderId="64" xfId="2" applyNumberFormat="1" applyFont="1" applyFill="1" applyBorder="1" applyAlignment="1" applyProtection="1">
      <alignment horizontal="center" vertical="center"/>
      <protection locked="0"/>
    </xf>
    <xf numFmtId="3" fontId="15" fillId="0" borderId="68" xfId="2" applyNumberFormat="1" applyFont="1" applyFill="1" applyBorder="1" applyAlignment="1" applyProtection="1">
      <alignment horizontal="center" vertical="center"/>
      <protection locked="0"/>
    </xf>
    <xf numFmtId="0" fontId="14" fillId="0" borderId="69" xfId="2" applyFont="1" applyFill="1" applyBorder="1" applyAlignment="1" applyProtection="1">
      <alignment horizontal="center" vertical="center" wrapText="1"/>
    </xf>
    <xf numFmtId="0" fontId="14" fillId="0" borderId="69" xfId="2" applyFont="1" applyFill="1" applyBorder="1" applyAlignment="1" applyProtection="1">
      <alignment horizontal="left" vertical="center" wrapText="1"/>
    </xf>
    <xf numFmtId="3" fontId="15" fillId="0" borderId="71" xfId="2" applyNumberFormat="1" applyFont="1" applyFill="1" applyBorder="1" applyAlignment="1" applyProtection="1">
      <alignment horizontal="right" vertical="center"/>
    </xf>
    <xf numFmtId="3" fontId="15" fillId="0" borderId="3" xfId="2" applyNumberFormat="1" applyFont="1" applyFill="1" applyBorder="1" applyAlignment="1" applyProtection="1">
      <alignment horizontal="right" vertical="center"/>
    </xf>
    <xf numFmtId="3" fontId="15" fillId="0" borderId="72" xfId="2" applyNumberFormat="1" applyFont="1" applyFill="1" applyBorder="1" applyAlignment="1" applyProtection="1">
      <alignment horizontal="right" vertical="center"/>
    </xf>
    <xf numFmtId="3" fontId="15" fillId="0" borderId="72" xfId="2" applyNumberFormat="1" applyFont="1" applyFill="1" applyBorder="1" applyAlignment="1" applyProtection="1">
      <alignment horizontal="center" vertical="center"/>
    </xf>
    <xf numFmtId="3" fontId="15" fillId="0" borderId="73" xfId="2" applyNumberFormat="1" applyFont="1" applyFill="1" applyBorder="1" applyAlignment="1" applyProtection="1">
      <alignment horizontal="center" vertical="center"/>
    </xf>
    <xf numFmtId="3" fontId="15" fillId="0" borderId="3" xfId="2" applyNumberFormat="1" applyFont="1" applyFill="1" applyBorder="1" applyAlignment="1" applyProtection="1">
      <alignment horizontal="center" vertical="center"/>
    </xf>
    <xf numFmtId="3" fontId="15" fillId="0" borderId="71" xfId="2" applyNumberFormat="1" applyFont="1" applyFill="1" applyBorder="1" applyAlignment="1" applyProtection="1">
      <alignment horizontal="center" vertical="center"/>
    </xf>
    <xf numFmtId="3" fontId="15" fillId="0" borderId="75" xfId="2" applyNumberFormat="1" applyFont="1" applyFill="1" applyBorder="1" applyAlignment="1" applyProtection="1">
      <alignment horizontal="center" vertical="center"/>
      <protection locked="0"/>
    </xf>
    <xf numFmtId="3" fontId="15" fillId="0" borderId="64" xfId="2" applyNumberFormat="1" applyFont="1" applyFill="1" applyBorder="1" applyAlignment="1" applyProtection="1">
      <alignment vertical="center"/>
      <protection locked="0"/>
    </xf>
    <xf numFmtId="3" fontId="15" fillId="0" borderId="65" xfId="2" applyNumberFormat="1" applyFont="1" applyFill="1" applyBorder="1" applyAlignment="1" applyProtection="1">
      <alignment vertical="center"/>
      <protection locked="0"/>
    </xf>
    <xf numFmtId="3" fontId="15" fillId="0" borderId="66" xfId="2" applyNumberFormat="1" applyFont="1" applyFill="1" applyBorder="1" applyAlignment="1" applyProtection="1">
      <alignment horizontal="right" vertical="center"/>
    </xf>
    <xf numFmtId="3" fontId="15" fillId="0" borderId="64" xfId="2" applyNumberFormat="1" applyFont="1" applyFill="1" applyBorder="1" applyAlignment="1" applyProtection="1">
      <alignment horizontal="right" vertical="center"/>
      <protection locked="0"/>
    </xf>
    <xf numFmtId="3" fontId="15" fillId="0" borderId="65" xfId="2" applyNumberFormat="1" applyFont="1" applyFill="1" applyBorder="1" applyAlignment="1" applyProtection="1">
      <alignment horizontal="right" vertical="center"/>
      <protection locked="0"/>
    </xf>
    <xf numFmtId="3" fontId="15" fillId="0" borderId="67" xfId="2" applyNumberFormat="1" applyFont="1" applyFill="1" applyBorder="1" applyAlignment="1" applyProtection="1">
      <alignment horizontal="center" vertical="center"/>
    </xf>
    <xf numFmtId="3" fontId="15" fillId="0" borderId="52" xfId="2" applyNumberFormat="1" applyFont="1" applyFill="1" applyBorder="1" applyAlignment="1" applyProtection="1">
      <alignment horizontal="right" vertical="center"/>
    </xf>
    <xf numFmtId="3" fontId="15" fillId="0" borderId="53" xfId="2" applyNumberFormat="1" applyFont="1" applyFill="1" applyBorder="1" applyAlignment="1" applyProtection="1">
      <alignment horizontal="right" vertical="center"/>
    </xf>
    <xf numFmtId="3" fontId="15" fillId="0" borderId="55" xfId="2" applyNumberFormat="1" applyFont="1" applyFill="1" applyBorder="1" applyAlignment="1" applyProtection="1">
      <alignment horizontal="right" vertical="center"/>
    </xf>
    <xf numFmtId="3" fontId="15" fillId="0" borderId="58" xfId="2" applyNumberFormat="1" applyFont="1" applyFill="1" applyBorder="1" applyAlignment="1" applyProtection="1">
      <alignment horizontal="right" vertical="center"/>
      <protection locked="0"/>
    </xf>
    <xf numFmtId="3" fontId="15" fillId="0" borderId="59" xfId="2" applyNumberFormat="1" applyFont="1" applyFill="1" applyBorder="1" applyAlignment="1" applyProtection="1">
      <alignment horizontal="right" vertical="center"/>
      <protection locked="0"/>
    </xf>
    <xf numFmtId="3" fontId="15" fillId="0" borderId="62" xfId="2" applyNumberFormat="1" applyFont="1" applyFill="1" applyBorder="1" applyAlignment="1" applyProtection="1">
      <alignment horizontal="left" vertical="center" wrapText="1"/>
      <protection locked="0"/>
    </xf>
    <xf numFmtId="0" fontId="14" fillId="0" borderId="63" xfId="2" applyFont="1" applyFill="1" applyBorder="1" applyAlignment="1" applyProtection="1">
      <alignment horizontal="center" vertical="center" wrapText="1"/>
    </xf>
    <xf numFmtId="0" fontId="14" fillId="0" borderId="63" xfId="2" applyFont="1" applyFill="1" applyBorder="1" applyAlignment="1" applyProtection="1">
      <alignment horizontal="left" vertical="center" wrapText="1"/>
    </xf>
    <xf numFmtId="3" fontId="15" fillId="0" borderId="64" xfId="2" applyNumberFormat="1" applyFont="1" applyFill="1" applyBorder="1" applyAlignment="1" applyProtection="1">
      <alignment horizontal="right" vertical="center"/>
    </xf>
    <xf numFmtId="3" fontId="15" fillId="0" borderId="65" xfId="2" applyNumberFormat="1" applyFont="1" applyFill="1" applyBorder="1" applyAlignment="1" applyProtection="1">
      <alignment horizontal="right" vertical="center"/>
    </xf>
    <xf numFmtId="3" fontId="15" fillId="0" borderId="56" xfId="2" applyNumberFormat="1" applyFont="1" applyFill="1" applyBorder="1" applyAlignment="1" applyProtection="1">
      <alignment horizontal="right" vertical="center"/>
      <protection locked="0"/>
    </xf>
    <xf numFmtId="0" fontId="15" fillId="0" borderId="69" xfId="2" applyFont="1" applyFill="1" applyBorder="1" applyAlignment="1" applyProtection="1">
      <alignment horizontal="right" vertical="center" wrapText="1"/>
    </xf>
    <xf numFmtId="0" fontId="15" fillId="0" borderId="69" xfId="2" applyFont="1" applyFill="1" applyBorder="1" applyAlignment="1" applyProtection="1">
      <alignment horizontal="left" vertical="center" wrapText="1"/>
    </xf>
    <xf numFmtId="3" fontId="15" fillId="0" borderId="71" xfId="2" applyNumberFormat="1" applyFont="1" applyFill="1" applyBorder="1" applyAlignment="1" applyProtection="1">
      <alignment horizontal="center" vertical="center"/>
      <protection locked="0"/>
    </xf>
    <xf numFmtId="3" fontId="15" fillId="0" borderId="3" xfId="2" applyNumberFormat="1" applyFont="1" applyFill="1" applyBorder="1" applyAlignment="1" applyProtection="1">
      <alignment horizontal="center" vertical="center"/>
      <protection locked="0"/>
    </xf>
    <xf numFmtId="3" fontId="15" fillId="0" borderId="75" xfId="2" applyNumberFormat="1" applyFont="1" applyFill="1" applyBorder="1" applyAlignment="1" applyProtection="1">
      <alignment horizontal="right" vertical="center"/>
      <protection locked="0"/>
    </xf>
    <xf numFmtId="0" fontId="15" fillId="0" borderId="69" xfId="2" applyFont="1" applyFill="1" applyBorder="1" applyAlignment="1" applyProtection="1">
      <alignment vertical="center" wrapText="1"/>
    </xf>
    <xf numFmtId="3" fontId="15" fillId="0" borderId="71" xfId="2" applyNumberFormat="1" applyFont="1" applyFill="1" applyBorder="1" applyAlignment="1" applyProtection="1">
      <alignment vertical="center"/>
    </xf>
    <xf numFmtId="3" fontId="15" fillId="0" borderId="3" xfId="2" applyNumberFormat="1" applyFont="1" applyFill="1" applyBorder="1" applyAlignment="1" applyProtection="1">
      <alignment vertical="center"/>
    </xf>
    <xf numFmtId="0" fontId="14" fillId="0" borderId="18" xfId="2" applyFont="1" applyBorder="1" applyAlignment="1" applyProtection="1">
      <alignment vertical="center" wrapText="1"/>
    </xf>
    <xf numFmtId="0" fontId="14" fillId="0" borderId="18" xfId="2" applyFont="1" applyBorder="1" applyAlignment="1" applyProtection="1">
      <alignment horizontal="left" vertical="center" wrapText="1"/>
    </xf>
    <xf numFmtId="3" fontId="14" fillId="0" borderId="19" xfId="2" applyNumberFormat="1" applyFont="1" applyBorder="1" applyAlignment="1" applyProtection="1">
      <alignment vertical="center"/>
    </xf>
    <xf numFmtId="3" fontId="14" fillId="0" borderId="20" xfId="2" applyNumberFormat="1" applyFont="1" applyBorder="1" applyAlignment="1" applyProtection="1">
      <alignment vertical="center"/>
    </xf>
    <xf numFmtId="3" fontId="14" fillId="0" borderId="34" xfId="2" applyNumberFormat="1" applyFont="1" applyBorder="1" applyAlignment="1" applyProtection="1">
      <alignment vertical="center"/>
    </xf>
    <xf numFmtId="3" fontId="14" fillId="0" borderId="21" xfId="2" applyNumberFormat="1" applyFont="1" applyBorder="1" applyAlignment="1" applyProtection="1">
      <alignment vertical="center"/>
    </xf>
    <xf numFmtId="0" fontId="14" fillId="0" borderId="37" xfId="2" applyFont="1" applyFill="1" applyBorder="1" applyAlignment="1" applyProtection="1">
      <alignment vertical="center"/>
    </xf>
    <xf numFmtId="3" fontId="14" fillId="0" borderId="38" xfId="2" applyNumberFormat="1" applyFont="1" applyFill="1" applyBorder="1" applyAlignment="1" applyProtection="1">
      <alignment vertical="center"/>
    </xf>
    <xf numFmtId="3" fontId="14" fillId="0" borderId="39" xfId="2" applyNumberFormat="1" applyFont="1" applyFill="1" applyBorder="1" applyAlignment="1" applyProtection="1">
      <alignment vertical="center"/>
    </xf>
    <xf numFmtId="3" fontId="14" fillId="0" borderId="40" xfId="2" applyNumberFormat="1" applyFont="1" applyFill="1" applyBorder="1" applyAlignment="1" applyProtection="1">
      <alignment vertical="center"/>
    </xf>
    <xf numFmtId="3" fontId="14" fillId="0" borderId="41" xfId="2" applyNumberFormat="1" applyFont="1" applyFill="1" applyBorder="1" applyAlignment="1" applyProtection="1">
      <alignment vertical="center"/>
    </xf>
    <xf numFmtId="3" fontId="14" fillId="0" borderId="42" xfId="2" applyNumberFormat="1" applyFont="1" applyFill="1" applyBorder="1" applyAlignment="1" applyProtection="1">
      <alignment vertical="center"/>
      <protection locked="0"/>
    </xf>
    <xf numFmtId="0" fontId="14" fillId="0" borderId="76" xfId="2" applyFont="1" applyFill="1" applyBorder="1" applyAlignment="1" applyProtection="1">
      <alignment vertical="center"/>
    </xf>
    <xf numFmtId="0" fontId="14" fillId="0" borderId="76" xfId="2" applyFont="1" applyFill="1" applyBorder="1" applyAlignment="1" applyProtection="1">
      <alignment vertical="center" wrapText="1"/>
    </xf>
    <xf numFmtId="3" fontId="14" fillId="0" borderId="77" xfId="2" applyNumberFormat="1" applyFont="1" applyFill="1" applyBorder="1" applyAlignment="1" applyProtection="1">
      <alignment vertical="center"/>
    </xf>
    <xf numFmtId="3" fontId="14" fillId="0" borderId="78" xfId="2" applyNumberFormat="1" applyFont="1" applyFill="1" applyBorder="1" applyAlignment="1" applyProtection="1">
      <alignment vertical="center"/>
    </xf>
    <xf numFmtId="3" fontId="14" fillId="0" borderId="79" xfId="2" applyNumberFormat="1" applyFont="1" applyFill="1" applyBorder="1" applyAlignment="1" applyProtection="1">
      <alignment vertical="center"/>
    </xf>
    <xf numFmtId="3" fontId="14" fillId="0" borderId="80" xfId="2" applyNumberFormat="1" applyFont="1" applyFill="1" applyBorder="1" applyAlignment="1" applyProtection="1">
      <alignment vertical="center"/>
    </xf>
    <xf numFmtId="3" fontId="14" fillId="0" borderId="81" xfId="2" applyNumberFormat="1" applyFont="1" applyFill="1" applyBorder="1" applyAlignment="1" applyProtection="1">
      <alignment vertical="center"/>
      <protection locked="0"/>
    </xf>
    <xf numFmtId="0" fontId="14" fillId="0" borderId="18" xfId="2" applyFont="1" applyFill="1" applyBorder="1" applyAlignment="1" applyProtection="1">
      <alignment vertical="center"/>
    </xf>
    <xf numFmtId="3" fontId="14" fillId="0" borderId="19" xfId="2" applyNumberFormat="1" applyFont="1" applyFill="1" applyBorder="1" applyAlignment="1" applyProtection="1">
      <alignment vertical="center"/>
    </xf>
    <xf numFmtId="3" fontId="14" fillId="0" borderId="20" xfId="2" applyNumberFormat="1" applyFont="1" applyFill="1" applyBorder="1" applyAlignment="1" applyProtection="1">
      <alignment vertical="center"/>
    </xf>
    <xf numFmtId="3" fontId="14" fillId="0" borderId="34" xfId="2" applyNumberFormat="1" applyFont="1" applyFill="1" applyBorder="1" applyAlignment="1" applyProtection="1">
      <alignment vertical="center"/>
    </xf>
    <xf numFmtId="3" fontId="14" fillId="0" borderId="21" xfId="2" applyNumberFormat="1" applyFont="1" applyFill="1" applyBorder="1" applyAlignment="1" applyProtection="1">
      <alignment vertical="center"/>
    </xf>
    <xf numFmtId="3" fontId="14" fillId="0" borderId="36" xfId="2" applyNumberFormat="1" applyFont="1" applyFill="1" applyBorder="1" applyAlignment="1" applyProtection="1">
      <alignment vertical="center"/>
      <protection locked="0"/>
    </xf>
    <xf numFmtId="0" fontId="14" fillId="4" borderId="82" xfId="2" applyFont="1" applyFill="1" applyBorder="1" applyAlignment="1" applyProtection="1">
      <alignment horizontal="left" vertical="center" wrapText="1"/>
    </xf>
    <xf numFmtId="3" fontId="14" fillId="4" borderId="83" xfId="2" applyNumberFormat="1" applyFont="1" applyFill="1" applyBorder="1" applyAlignment="1" applyProtection="1">
      <alignment vertical="center"/>
    </xf>
    <xf numFmtId="3" fontId="14" fillId="4" borderId="84" xfId="2" applyNumberFormat="1" applyFont="1" applyFill="1" applyBorder="1" applyAlignment="1" applyProtection="1">
      <alignment vertical="center"/>
    </xf>
    <xf numFmtId="3" fontId="14" fillId="4" borderId="85" xfId="2" applyNumberFormat="1" applyFont="1" applyFill="1" applyBorder="1" applyAlignment="1" applyProtection="1">
      <alignment vertical="center"/>
    </xf>
    <xf numFmtId="3" fontId="14" fillId="4" borderId="86" xfId="2" applyNumberFormat="1" applyFont="1" applyFill="1" applyBorder="1" applyAlignment="1" applyProtection="1">
      <alignment vertical="center"/>
    </xf>
    <xf numFmtId="0" fontId="15" fillId="0" borderId="51" xfId="2" applyFont="1" applyFill="1" applyBorder="1" applyAlignment="1" applyProtection="1">
      <alignment horizontal="left" vertical="center" wrapText="1"/>
    </xf>
    <xf numFmtId="3" fontId="15" fillId="0" borderId="52" xfId="2" applyNumberFormat="1" applyFont="1" applyFill="1" applyBorder="1" applyAlignment="1" applyProtection="1">
      <alignment vertical="center"/>
    </xf>
    <xf numFmtId="3" fontId="15" fillId="0" borderId="53" xfId="2" applyNumberFormat="1" applyFont="1" applyFill="1" applyBorder="1" applyAlignment="1" applyProtection="1">
      <alignment vertical="center"/>
    </xf>
    <xf numFmtId="3" fontId="15" fillId="0" borderId="54" xfId="2" applyNumberFormat="1" applyFont="1" applyFill="1" applyBorder="1" applyAlignment="1" applyProtection="1">
      <alignment vertical="center"/>
    </xf>
    <xf numFmtId="3" fontId="15" fillId="0" borderId="55" xfId="2" applyNumberFormat="1" applyFont="1" applyFill="1" applyBorder="1" applyAlignment="1" applyProtection="1">
      <alignment vertical="center"/>
    </xf>
    <xf numFmtId="3" fontId="15" fillId="0" borderId="87" xfId="2" applyNumberFormat="1" applyFont="1" applyFill="1" applyBorder="1" applyAlignment="1" applyProtection="1">
      <alignment vertical="center"/>
      <protection locked="0"/>
    </xf>
    <xf numFmtId="0" fontId="15" fillId="0" borderId="69" xfId="2" applyFont="1" applyFill="1" applyBorder="1" applyAlignment="1" applyProtection="1">
      <alignment horizontal="center" vertical="center" wrapText="1"/>
    </xf>
    <xf numFmtId="3" fontId="15" fillId="0" borderId="72" xfId="2" applyNumberFormat="1" applyFont="1" applyFill="1" applyBorder="1" applyAlignment="1" applyProtection="1">
      <alignment vertical="center"/>
    </xf>
    <xf numFmtId="3" fontId="15" fillId="0" borderId="73" xfId="2" applyNumberFormat="1" applyFont="1" applyFill="1" applyBorder="1" applyAlignment="1" applyProtection="1">
      <alignment vertical="center"/>
    </xf>
    <xf numFmtId="3" fontId="15" fillId="0" borderId="75" xfId="2" applyNumberFormat="1" applyFont="1" applyFill="1" applyBorder="1" applyAlignment="1" applyProtection="1">
      <alignment vertical="center"/>
      <protection locked="0"/>
    </xf>
    <xf numFmtId="3" fontId="15" fillId="0" borderId="19" xfId="2" applyNumberFormat="1" applyFont="1" applyFill="1" applyBorder="1" applyAlignment="1" applyProtection="1">
      <alignment vertical="center"/>
      <protection locked="0"/>
    </xf>
    <xf numFmtId="3" fontId="15" fillId="0" borderId="20" xfId="2" applyNumberFormat="1" applyFont="1" applyFill="1" applyBorder="1" applyAlignment="1" applyProtection="1">
      <alignment vertical="center"/>
      <protection locked="0"/>
    </xf>
    <xf numFmtId="3" fontId="15" fillId="0" borderId="34" xfId="2" applyNumberFormat="1" applyFont="1" applyFill="1" applyBorder="1" applyAlignment="1" applyProtection="1">
      <alignment vertical="center"/>
    </xf>
    <xf numFmtId="3" fontId="15" fillId="0" borderId="21" xfId="2" applyNumberFormat="1" applyFont="1" applyFill="1" applyBorder="1" applyAlignment="1" applyProtection="1">
      <alignment vertical="center"/>
      <protection locked="0"/>
    </xf>
    <xf numFmtId="3" fontId="15" fillId="0" borderId="36" xfId="2" applyNumberFormat="1" applyFont="1" applyFill="1" applyBorder="1" applyAlignment="1" applyProtection="1">
      <alignment vertical="center"/>
      <protection locked="0"/>
    </xf>
    <xf numFmtId="3" fontId="15" fillId="0" borderId="44" xfId="2" applyNumberFormat="1" applyFont="1" applyFill="1" applyBorder="1" applyAlignment="1" applyProtection="1">
      <alignment vertical="center"/>
      <protection locked="0"/>
    </xf>
    <xf numFmtId="3" fontId="15" fillId="0" borderId="1" xfId="2" applyNumberFormat="1" applyFont="1" applyFill="1" applyBorder="1" applyAlignment="1" applyProtection="1">
      <alignment vertical="center"/>
      <protection locked="0"/>
    </xf>
    <xf numFmtId="3" fontId="15" fillId="0" borderId="45" xfId="2" applyNumberFormat="1" applyFont="1" applyFill="1" applyBorder="1" applyAlignment="1" applyProtection="1">
      <alignment vertical="center"/>
    </xf>
    <xf numFmtId="3" fontId="15" fillId="0" borderId="46" xfId="2" applyNumberFormat="1" applyFont="1" applyFill="1" applyBorder="1" applyAlignment="1" applyProtection="1">
      <alignment vertical="center"/>
      <protection locked="0"/>
    </xf>
    <xf numFmtId="3" fontId="15" fillId="0" borderId="48" xfId="2" applyNumberFormat="1" applyFont="1" applyFill="1" applyBorder="1" applyAlignment="1" applyProtection="1">
      <alignment vertical="center" wrapText="1"/>
      <protection locked="0"/>
    </xf>
    <xf numFmtId="0" fontId="15" fillId="0" borderId="43" xfId="2" applyFont="1" applyFill="1" applyBorder="1" applyAlignment="1" applyProtection="1">
      <alignment horizontal="center" vertical="center" wrapText="1"/>
    </xf>
    <xf numFmtId="3" fontId="15" fillId="0" borderId="44" xfId="2" applyNumberFormat="1" applyFont="1" applyFill="1" applyBorder="1" applyAlignment="1" applyProtection="1">
      <alignment vertical="center"/>
    </xf>
    <xf numFmtId="3" fontId="15" fillId="0" borderId="1" xfId="2" applyNumberFormat="1" applyFont="1" applyFill="1" applyBorder="1" applyAlignment="1" applyProtection="1">
      <alignment vertical="center"/>
    </xf>
    <xf numFmtId="3" fontId="15" fillId="0" borderId="46" xfId="2" applyNumberFormat="1" applyFont="1" applyFill="1" applyBorder="1" applyAlignment="1" applyProtection="1">
      <alignment vertical="center"/>
    </xf>
    <xf numFmtId="3" fontId="15" fillId="0" borderId="48" xfId="2" applyNumberFormat="1" applyFont="1" applyFill="1" applyBorder="1" applyAlignment="1" applyProtection="1">
      <alignment vertical="center"/>
      <protection locked="0"/>
    </xf>
    <xf numFmtId="3" fontId="15" fillId="0" borderId="71" xfId="2" applyNumberFormat="1" applyFont="1" applyFill="1" applyBorder="1" applyAlignment="1" applyProtection="1">
      <alignment vertical="center"/>
      <protection locked="0"/>
    </xf>
    <xf numFmtId="3" fontId="15" fillId="0" borderId="3" xfId="2" applyNumberFormat="1" applyFont="1" applyFill="1" applyBorder="1" applyAlignment="1" applyProtection="1">
      <alignment vertical="center"/>
      <protection locked="0"/>
    </xf>
    <xf numFmtId="3" fontId="15" fillId="0" borderId="73" xfId="2" applyNumberFormat="1" applyFont="1" applyFill="1" applyBorder="1" applyAlignment="1" applyProtection="1">
      <alignment vertical="center"/>
      <protection locked="0"/>
    </xf>
    <xf numFmtId="3" fontId="15" fillId="0" borderId="56" xfId="2" applyNumberFormat="1" applyFont="1" applyFill="1" applyBorder="1" applyAlignment="1" applyProtection="1">
      <alignment vertical="center"/>
      <protection locked="0"/>
    </xf>
    <xf numFmtId="0" fontId="15" fillId="0" borderId="18" xfId="2" applyFont="1" applyFill="1" applyBorder="1" applyAlignment="1" applyProtection="1">
      <alignment horizontal="center" vertical="center" wrapText="1"/>
    </xf>
    <xf numFmtId="3" fontId="15" fillId="0" borderId="19" xfId="2" applyNumberFormat="1" applyFont="1" applyFill="1" applyBorder="1" applyAlignment="1" applyProtection="1">
      <alignment vertical="center"/>
    </xf>
    <xf numFmtId="3" fontId="15" fillId="0" borderId="20" xfId="2" applyNumberFormat="1" applyFont="1" applyFill="1" applyBorder="1" applyAlignment="1" applyProtection="1">
      <alignment vertical="center"/>
    </xf>
    <xf numFmtId="3" fontId="15" fillId="0" borderId="21" xfId="2" applyNumberFormat="1" applyFont="1" applyFill="1" applyBorder="1" applyAlignment="1" applyProtection="1">
      <alignment vertical="center"/>
    </xf>
    <xf numFmtId="3" fontId="15" fillId="0" borderId="68" xfId="2" applyNumberFormat="1" applyFont="1" applyFill="1" applyBorder="1" applyAlignment="1" applyProtection="1">
      <alignment vertical="center"/>
      <protection locked="0"/>
    </xf>
    <xf numFmtId="3" fontId="15" fillId="7" borderId="1" xfId="2" applyNumberFormat="1" applyFont="1" applyFill="1" applyBorder="1" applyAlignment="1" applyProtection="1">
      <alignment vertical="center"/>
      <protection locked="0"/>
    </xf>
    <xf numFmtId="0" fontId="15" fillId="0" borderId="43" xfId="2" applyFont="1" applyFill="1" applyBorder="1" applyAlignment="1" applyProtection="1">
      <alignment vertical="center"/>
    </xf>
    <xf numFmtId="0" fontId="15" fillId="0" borderId="0" xfId="2" applyFont="1" applyFill="1" applyBorder="1" applyAlignment="1" applyProtection="1">
      <alignment vertical="center" wrapText="1"/>
    </xf>
    <xf numFmtId="0" fontId="15" fillId="7" borderId="43" xfId="2" applyFont="1" applyFill="1" applyBorder="1" applyAlignment="1" applyProtection="1">
      <alignment horizontal="right" vertical="center" wrapText="1"/>
    </xf>
    <xf numFmtId="0" fontId="15" fillId="7" borderId="43" xfId="2" applyFont="1" applyFill="1" applyBorder="1" applyAlignment="1" applyProtection="1">
      <alignment horizontal="left" vertical="center" wrapText="1"/>
    </xf>
    <xf numFmtId="3" fontId="15" fillId="7" borderId="44" xfId="2" applyNumberFormat="1" applyFont="1" applyFill="1" applyBorder="1" applyAlignment="1" applyProtection="1">
      <alignment vertical="center"/>
      <protection locked="0"/>
    </xf>
    <xf numFmtId="3" fontId="15" fillId="7" borderId="45" xfId="2" applyNumberFormat="1" applyFont="1" applyFill="1" applyBorder="1" applyAlignment="1" applyProtection="1">
      <alignment vertical="center"/>
    </xf>
    <xf numFmtId="3" fontId="15" fillId="7" borderId="46" xfId="2" applyNumberFormat="1" applyFont="1" applyFill="1" applyBorder="1" applyAlignment="1" applyProtection="1">
      <alignment vertical="center"/>
      <protection locked="0"/>
    </xf>
    <xf numFmtId="3" fontId="15" fillId="0" borderId="64" xfId="2" applyNumberFormat="1" applyFont="1" applyFill="1" applyBorder="1" applyAlignment="1" applyProtection="1">
      <alignment vertical="center"/>
    </xf>
    <xf numFmtId="3" fontId="15" fillId="0" borderId="65" xfId="2" applyNumberFormat="1" applyFont="1" applyFill="1" applyBorder="1" applyAlignment="1" applyProtection="1">
      <alignment vertical="center"/>
    </xf>
    <xf numFmtId="3" fontId="15" fillId="0" borderId="66" xfId="2" applyNumberFormat="1" applyFont="1" applyFill="1" applyBorder="1" applyAlignment="1" applyProtection="1">
      <alignment vertical="center"/>
    </xf>
    <xf numFmtId="3" fontId="15" fillId="0" borderId="67" xfId="2" applyNumberFormat="1" applyFont="1" applyFill="1" applyBorder="1" applyAlignment="1" applyProtection="1">
      <alignment vertical="center"/>
    </xf>
    <xf numFmtId="3" fontId="15" fillId="7" borderId="48" xfId="2" applyNumberFormat="1" applyFont="1" applyFill="1" applyBorder="1" applyAlignment="1" applyProtection="1">
      <alignment vertical="center" wrapText="1"/>
      <protection locked="0"/>
    </xf>
    <xf numFmtId="0" fontId="15" fillId="7" borderId="1" xfId="0" applyFont="1" applyFill="1" applyBorder="1" applyAlignment="1" applyProtection="1">
      <alignment wrapText="1"/>
      <protection locked="0"/>
    </xf>
    <xf numFmtId="3" fontId="15" fillId="0" borderId="52" xfId="2" applyNumberFormat="1" applyFont="1" applyFill="1" applyBorder="1" applyAlignment="1" applyProtection="1">
      <alignment vertical="center"/>
      <protection locked="0"/>
    </xf>
    <xf numFmtId="3" fontId="15" fillId="0" borderId="53" xfId="2" applyNumberFormat="1" applyFont="1" applyFill="1" applyBorder="1" applyAlignment="1" applyProtection="1">
      <alignment vertical="center"/>
      <protection locked="0"/>
    </xf>
    <xf numFmtId="3" fontId="15" fillId="0" borderId="55" xfId="2" applyNumberFormat="1" applyFont="1" applyFill="1" applyBorder="1" applyAlignment="1" applyProtection="1">
      <alignment vertical="center"/>
      <protection locked="0"/>
    </xf>
    <xf numFmtId="3" fontId="15" fillId="0" borderId="62" xfId="2" applyNumberFormat="1" applyFont="1" applyFill="1" applyBorder="1" applyAlignment="1" applyProtection="1">
      <alignment vertical="center"/>
      <protection locked="0"/>
    </xf>
    <xf numFmtId="0" fontId="15" fillId="0" borderId="82" xfId="2" applyFont="1" applyFill="1" applyBorder="1" applyAlignment="1" applyProtection="1">
      <alignment horizontal="left" vertical="center" wrapText="1"/>
    </xf>
    <xf numFmtId="3" fontId="15" fillId="0" borderId="88" xfId="2" applyNumberFormat="1" applyFont="1" applyFill="1" applyBorder="1" applyAlignment="1" applyProtection="1">
      <alignment vertical="center"/>
      <protection locked="0"/>
    </xf>
    <xf numFmtId="0" fontId="15" fillId="0" borderId="22" xfId="2" applyFont="1" applyFill="1" applyBorder="1" applyAlignment="1" applyProtection="1">
      <alignment horizontal="right" vertical="center" wrapText="1"/>
    </xf>
    <xf numFmtId="3" fontId="15" fillId="0" borderId="89" xfId="2" applyNumberFormat="1" applyFont="1" applyFill="1" applyBorder="1" applyAlignment="1" applyProtection="1">
      <alignment vertical="center"/>
      <protection locked="0"/>
    </xf>
    <xf numFmtId="3" fontId="15" fillId="0" borderId="2" xfId="2" applyNumberFormat="1" applyFont="1" applyFill="1" applyBorder="1" applyAlignment="1" applyProtection="1">
      <alignment vertical="center"/>
      <protection locked="0"/>
    </xf>
    <xf numFmtId="3" fontId="15" fillId="0" borderId="90" xfId="2" applyNumberFormat="1" applyFont="1" applyFill="1" applyBorder="1" applyAlignment="1" applyProtection="1">
      <alignment vertical="center"/>
    </xf>
    <xf numFmtId="3" fontId="15" fillId="0" borderId="91" xfId="2" applyNumberFormat="1" applyFont="1" applyFill="1" applyBorder="1" applyAlignment="1" applyProtection="1">
      <alignment vertical="center"/>
      <protection locked="0"/>
    </xf>
    <xf numFmtId="0" fontId="14" fillId="0" borderId="82" xfId="2" applyFont="1" applyFill="1" applyBorder="1" applyAlignment="1" applyProtection="1">
      <alignment horizontal="left" vertical="center" wrapText="1"/>
    </xf>
    <xf numFmtId="3" fontId="15" fillId="0" borderId="83" xfId="2" applyNumberFormat="1" applyFont="1" applyFill="1" applyBorder="1" applyAlignment="1" applyProtection="1">
      <alignment vertical="center"/>
    </xf>
    <xf numFmtId="3" fontId="15" fillId="0" borderId="84" xfId="2" applyNumberFormat="1" applyFont="1" applyFill="1" applyBorder="1" applyAlignment="1" applyProtection="1">
      <alignment vertical="center"/>
    </xf>
    <xf numFmtId="3" fontId="15" fillId="0" borderId="85" xfId="2" applyNumberFormat="1" applyFont="1" applyFill="1" applyBorder="1" applyAlignment="1" applyProtection="1">
      <alignment vertical="center"/>
    </xf>
    <xf numFmtId="3" fontId="15" fillId="0" borderId="86" xfId="2" applyNumberFormat="1" applyFont="1" applyFill="1" applyBorder="1" applyAlignment="1" applyProtection="1">
      <alignment vertical="center"/>
    </xf>
    <xf numFmtId="1" fontId="14" fillId="4" borderId="82" xfId="2" applyNumberFormat="1" applyFont="1" applyFill="1" applyBorder="1" applyAlignment="1" applyProtection="1">
      <alignment horizontal="left" vertical="center" wrapText="1"/>
    </xf>
    <xf numFmtId="1" fontId="14" fillId="0" borderId="51" xfId="2" applyNumberFormat="1" applyFont="1" applyFill="1" applyBorder="1" applyAlignment="1" applyProtection="1">
      <alignment horizontal="left" vertical="center" wrapText="1"/>
    </xf>
    <xf numFmtId="0" fontId="14" fillId="0" borderId="18" xfId="2" applyFont="1" applyFill="1" applyBorder="1" applyAlignment="1" applyProtection="1">
      <alignment horizontal="center" vertical="center" wrapText="1"/>
    </xf>
    <xf numFmtId="3" fontId="14" fillId="0" borderId="68" xfId="2" applyNumberFormat="1" applyFont="1" applyFill="1" applyBorder="1" applyAlignment="1" applyProtection="1">
      <alignment vertical="center"/>
      <protection locked="0"/>
    </xf>
    <xf numFmtId="0" fontId="15" fillId="0" borderId="22" xfId="2" applyFont="1" applyFill="1" applyBorder="1" applyAlignment="1" applyProtection="1">
      <alignment horizontal="center" vertical="center" wrapText="1"/>
    </xf>
    <xf numFmtId="0" fontId="15" fillId="0" borderId="22" xfId="2" applyFont="1" applyFill="1" applyBorder="1" applyAlignment="1" applyProtection="1">
      <alignment horizontal="left" vertical="center" wrapText="1"/>
    </xf>
    <xf numFmtId="0" fontId="17" fillId="0" borderId="0" xfId="2" applyFont="1" applyFill="1" applyBorder="1" applyAlignment="1" applyProtection="1">
      <alignment vertical="center"/>
    </xf>
    <xf numFmtId="3" fontId="15" fillId="0" borderId="67" xfId="2" applyNumberFormat="1" applyFont="1" applyFill="1" applyBorder="1" applyAlignment="1" applyProtection="1">
      <alignment vertical="center"/>
      <protection locked="0"/>
    </xf>
    <xf numFmtId="3" fontId="15" fillId="0" borderId="60" xfId="2" applyNumberFormat="1" applyFont="1" applyFill="1" applyBorder="1" applyAlignment="1" applyProtection="1">
      <alignment vertical="center"/>
    </xf>
    <xf numFmtId="3" fontId="15" fillId="0" borderId="58" xfId="2" applyNumberFormat="1" applyFont="1" applyFill="1" applyBorder="1" applyAlignment="1" applyProtection="1">
      <alignment vertical="center"/>
      <protection locked="0"/>
    </xf>
    <xf numFmtId="3" fontId="15" fillId="0" borderId="59" xfId="2" applyNumberFormat="1" applyFont="1" applyFill="1" applyBorder="1" applyAlignment="1" applyProtection="1">
      <alignment vertical="center"/>
      <protection locked="0"/>
    </xf>
    <xf numFmtId="3" fontId="15" fillId="0" borderId="61" xfId="2" applyNumberFormat="1" applyFont="1" applyFill="1" applyBorder="1" applyAlignment="1" applyProtection="1">
      <alignment vertical="center"/>
      <protection locked="0"/>
    </xf>
    <xf numFmtId="0" fontId="14" fillId="4" borderId="51" xfId="2" applyFont="1" applyFill="1" applyBorder="1" applyAlignment="1" applyProtection="1">
      <alignment horizontal="left" vertical="center" wrapText="1"/>
    </xf>
    <xf numFmtId="3" fontId="14" fillId="4" borderId="52" xfId="2" applyNumberFormat="1" applyFont="1" applyFill="1" applyBorder="1" applyAlignment="1" applyProtection="1">
      <alignment vertical="center"/>
    </xf>
    <xf numFmtId="3" fontId="14" fillId="4" borderId="53" xfId="2" applyNumberFormat="1" applyFont="1" applyFill="1" applyBorder="1" applyAlignment="1" applyProtection="1">
      <alignment vertical="center"/>
    </xf>
    <xf numFmtId="3" fontId="14" fillId="4" borderId="54" xfId="2" applyNumberFormat="1" applyFont="1" applyFill="1" applyBorder="1" applyAlignment="1" applyProtection="1">
      <alignment vertical="center"/>
    </xf>
    <xf numFmtId="3" fontId="14" fillId="4" borderId="55" xfId="2" applyNumberFormat="1" applyFont="1" applyFill="1" applyBorder="1" applyAlignment="1" applyProtection="1">
      <alignment vertical="center"/>
    </xf>
    <xf numFmtId="0" fontId="14" fillId="6" borderId="70" xfId="2" applyFont="1" applyFill="1" applyBorder="1" applyAlignment="1" applyProtection="1">
      <alignment horizontal="left" vertical="center" wrapText="1"/>
    </xf>
    <xf numFmtId="0" fontId="14" fillId="6" borderId="43" xfId="2" applyFont="1" applyFill="1" applyBorder="1" applyAlignment="1" applyProtection="1">
      <alignment horizontal="left" vertical="center" wrapText="1"/>
    </xf>
    <xf numFmtId="3" fontId="14" fillId="6" borderId="71" xfId="2" applyNumberFormat="1" applyFont="1" applyFill="1" applyBorder="1" applyAlignment="1" applyProtection="1">
      <alignment vertical="center"/>
    </xf>
    <xf numFmtId="3" fontId="14" fillId="6" borderId="3" xfId="2" applyNumberFormat="1" applyFont="1" applyFill="1" applyBorder="1" applyAlignment="1" applyProtection="1">
      <alignment vertical="center"/>
    </xf>
    <xf numFmtId="3" fontId="14" fillId="6" borderId="72" xfId="2" applyNumberFormat="1" applyFont="1" applyFill="1" applyBorder="1" applyAlignment="1" applyProtection="1">
      <alignment vertical="center"/>
    </xf>
    <xf numFmtId="3" fontId="14" fillId="6" borderId="73" xfId="2" applyNumberFormat="1" applyFont="1" applyFill="1" applyBorder="1" applyAlignment="1" applyProtection="1">
      <alignment vertical="center"/>
    </xf>
    <xf numFmtId="0" fontId="14" fillId="0" borderId="70" xfId="2" applyFont="1" applyFill="1" applyBorder="1" applyAlignment="1" applyProtection="1">
      <alignment horizontal="left" vertical="center" wrapText="1"/>
    </xf>
    <xf numFmtId="0" fontId="15" fillId="0" borderId="70" xfId="2" applyFont="1" applyFill="1" applyBorder="1" applyAlignment="1" applyProtection="1">
      <alignment horizontal="center" vertical="center" wrapText="1"/>
    </xf>
    <xf numFmtId="0" fontId="15" fillId="0" borderId="70" xfId="2" applyFont="1" applyFill="1" applyBorder="1" applyAlignment="1" applyProtection="1">
      <alignment horizontal="right" vertical="center" wrapText="1"/>
    </xf>
    <xf numFmtId="0" fontId="15" fillId="0" borderId="51" xfId="2" applyFont="1" applyFill="1" applyBorder="1" applyAlignment="1" applyProtection="1">
      <alignment horizontal="right" vertical="center" wrapText="1"/>
    </xf>
    <xf numFmtId="0" fontId="15" fillId="0" borderId="37" xfId="2" applyFont="1" applyFill="1" applyBorder="1" applyAlignment="1" applyProtection="1">
      <alignment vertical="center"/>
    </xf>
    <xf numFmtId="3" fontId="15" fillId="0" borderId="38" xfId="2" applyNumberFormat="1" applyFont="1" applyFill="1" applyBorder="1" applyAlignment="1" applyProtection="1">
      <alignment vertical="center"/>
    </xf>
    <xf numFmtId="3" fontId="15" fillId="0" borderId="39" xfId="2" applyNumberFormat="1" applyFont="1" applyFill="1" applyBorder="1" applyAlignment="1" applyProtection="1">
      <alignment vertical="center"/>
    </xf>
    <xf numFmtId="3" fontId="15" fillId="0" borderId="40" xfId="2" applyNumberFormat="1" applyFont="1" applyFill="1" applyBorder="1" applyAlignment="1" applyProtection="1">
      <alignment vertical="center"/>
    </xf>
    <xf numFmtId="3" fontId="15" fillId="0" borderId="41" xfId="2" applyNumberFormat="1" applyFont="1" applyFill="1" applyBorder="1" applyAlignment="1" applyProtection="1">
      <alignment vertical="center"/>
    </xf>
    <xf numFmtId="3" fontId="15" fillId="0" borderId="42" xfId="2" applyNumberFormat="1" applyFont="1" applyFill="1" applyBorder="1" applyAlignment="1" applyProtection="1">
      <alignment vertical="center"/>
      <protection locked="0"/>
    </xf>
    <xf numFmtId="3" fontId="14" fillId="0" borderId="93" xfId="2" applyNumberFormat="1" applyFont="1" applyFill="1" applyBorder="1" applyAlignment="1" applyProtection="1">
      <alignment vertical="center"/>
    </xf>
    <xf numFmtId="3" fontId="14" fillId="0" borderId="95" xfId="2" applyNumberFormat="1" applyFont="1" applyFill="1" applyBorder="1" applyAlignment="1" applyProtection="1">
      <alignment vertical="center"/>
    </xf>
    <xf numFmtId="3" fontId="14" fillId="0" borderId="94" xfId="2" applyNumberFormat="1" applyFont="1" applyFill="1" applyBorder="1" applyAlignment="1" applyProtection="1">
      <alignment vertical="center"/>
    </xf>
    <xf numFmtId="3" fontId="14" fillId="0" borderId="96" xfId="2" applyNumberFormat="1" applyFont="1" applyFill="1" applyBorder="1" applyAlignment="1" applyProtection="1">
      <alignment vertical="center"/>
    </xf>
    <xf numFmtId="3" fontId="14" fillId="0" borderId="97" xfId="2" applyNumberFormat="1" applyFont="1" applyFill="1" applyBorder="1" applyAlignment="1" applyProtection="1">
      <alignment vertical="center"/>
      <protection locked="0"/>
    </xf>
    <xf numFmtId="3" fontId="14" fillId="0" borderId="52" xfId="2" applyNumberFormat="1" applyFont="1" applyFill="1" applyBorder="1" applyAlignment="1" applyProtection="1">
      <alignment vertical="center"/>
    </xf>
    <xf numFmtId="3" fontId="14" fillId="0" borderId="53" xfId="2" applyNumberFormat="1" applyFont="1" applyFill="1" applyBorder="1" applyAlignment="1" applyProtection="1">
      <alignment vertical="center"/>
    </xf>
    <xf numFmtId="3" fontId="14" fillId="0" borderId="54" xfId="2" applyNumberFormat="1" applyFont="1" applyFill="1" applyBorder="1" applyAlignment="1" applyProtection="1">
      <alignment vertical="center"/>
    </xf>
    <xf numFmtId="3" fontId="14" fillId="0" borderId="55" xfId="2" applyNumberFormat="1" applyFont="1" applyFill="1" applyBorder="1" applyAlignment="1" applyProtection="1">
      <alignment vertical="center"/>
    </xf>
    <xf numFmtId="3" fontId="14" fillId="0" borderId="56" xfId="2" applyNumberFormat="1" applyFont="1" applyFill="1" applyBorder="1" applyAlignment="1" applyProtection="1">
      <alignment vertical="center"/>
      <protection locked="0"/>
    </xf>
    <xf numFmtId="0" fontId="14" fillId="0" borderId="51" xfId="2" applyFont="1" applyFill="1" applyBorder="1" applyAlignment="1" applyProtection="1">
      <alignment vertical="center"/>
    </xf>
    <xf numFmtId="0" fontId="15" fillId="0" borderId="69" xfId="2" applyFont="1" applyFill="1" applyBorder="1" applyAlignment="1" applyProtection="1">
      <alignment vertical="center"/>
    </xf>
    <xf numFmtId="0" fontId="15" fillId="0" borderId="22" xfId="2" applyFont="1" applyFill="1" applyBorder="1" applyAlignment="1" applyProtection="1">
      <alignment vertical="center"/>
    </xf>
    <xf numFmtId="0" fontId="15" fillId="0" borderId="22" xfId="2" applyFont="1" applyFill="1" applyBorder="1" applyAlignment="1" applyProtection="1">
      <alignment vertical="center" wrapText="1"/>
    </xf>
    <xf numFmtId="0" fontId="14" fillId="0" borderId="98" xfId="2" applyFont="1" applyFill="1" applyBorder="1" applyAlignment="1" applyProtection="1">
      <alignment vertical="center"/>
    </xf>
    <xf numFmtId="3" fontId="14" fillId="0" borderId="93" xfId="2" applyNumberFormat="1" applyFont="1" applyFill="1" applyBorder="1" applyAlignment="1" applyProtection="1">
      <alignment vertical="center"/>
      <protection locked="0"/>
    </xf>
    <xf numFmtId="3" fontId="14" fillId="0" borderId="95" xfId="2" applyNumberFormat="1" applyFont="1" applyFill="1" applyBorder="1" applyAlignment="1" applyProtection="1">
      <alignment vertical="center"/>
      <protection locked="0"/>
    </xf>
    <xf numFmtId="3" fontId="14" fillId="0" borderId="96" xfId="2" applyNumberFormat="1" applyFont="1" applyFill="1" applyBorder="1" applyAlignment="1" applyProtection="1">
      <alignment vertical="center"/>
      <protection locked="0"/>
    </xf>
    <xf numFmtId="0" fontId="14" fillId="0" borderId="11" xfId="2" applyFont="1" applyFill="1" applyBorder="1" applyAlignment="1" applyProtection="1">
      <alignment vertical="center" wrapText="1"/>
    </xf>
    <xf numFmtId="3" fontId="14" fillId="0" borderId="52" xfId="2" applyNumberFormat="1" applyFont="1" applyFill="1" applyBorder="1" applyAlignment="1" applyProtection="1">
      <alignment vertical="center"/>
      <protection locked="0"/>
    </xf>
    <xf numFmtId="3" fontId="14" fillId="0" borderId="53" xfId="2" applyNumberFormat="1" applyFont="1" applyFill="1" applyBorder="1" applyAlignment="1" applyProtection="1">
      <alignment vertical="center"/>
      <protection locked="0"/>
    </xf>
    <xf numFmtId="0" fontId="15" fillId="0" borderId="0" xfId="2" applyFont="1" applyBorder="1" applyAlignment="1" applyProtection="1">
      <alignment vertical="center"/>
    </xf>
    <xf numFmtId="0" fontId="14" fillId="3" borderId="0" xfId="2" applyFont="1" applyFill="1" applyBorder="1" applyAlignment="1" applyProtection="1">
      <alignment horizontal="right" vertical="center"/>
      <protection locked="0"/>
    </xf>
    <xf numFmtId="0" fontId="15" fillId="0" borderId="7" xfId="2" applyFont="1" applyFill="1" applyBorder="1" applyAlignment="1" applyProtection="1">
      <alignment vertical="center"/>
    </xf>
    <xf numFmtId="49" fontId="15" fillId="0" borderId="7" xfId="2" applyNumberFormat="1" applyFont="1" applyFill="1" applyBorder="1" applyAlignment="1" applyProtection="1">
      <alignment horizontal="center" vertical="center" wrapText="1"/>
    </xf>
    <xf numFmtId="0" fontId="15" fillId="0" borderId="7" xfId="2" applyFont="1" applyFill="1" applyBorder="1" applyAlignment="1" applyProtection="1">
      <alignment horizontal="center" vertical="center" textRotation="90"/>
    </xf>
    <xf numFmtId="3" fontId="14" fillId="0" borderId="37" xfId="2" applyNumberFormat="1" applyFont="1" applyFill="1" applyBorder="1" applyAlignment="1" applyProtection="1">
      <alignment horizontal="right" vertical="center"/>
    </xf>
    <xf numFmtId="3" fontId="15" fillId="0" borderId="28" xfId="2" applyNumberFormat="1" applyFont="1" applyFill="1" applyBorder="1" applyAlignment="1" applyProtection="1">
      <alignment horizontal="right" vertical="center"/>
    </xf>
    <xf numFmtId="3" fontId="15" fillId="0" borderId="18" xfId="2" applyNumberFormat="1" applyFont="1" applyFill="1" applyBorder="1" applyAlignment="1" applyProtection="1">
      <alignment horizontal="right" vertical="center"/>
    </xf>
    <xf numFmtId="3" fontId="15" fillId="0" borderId="43" xfId="2" applyNumberFormat="1" applyFont="1" applyFill="1" applyBorder="1" applyAlignment="1" applyProtection="1">
      <alignment horizontal="right" vertical="center"/>
    </xf>
    <xf numFmtId="3" fontId="15" fillId="0" borderId="23" xfId="2" applyNumberFormat="1" applyFont="1" applyFill="1" applyBorder="1" applyAlignment="1" applyProtection="1">
      <alignment vertical="center"/>
    </xf>
    <xf numFmtId="3" fontId="15" fillId="0" borderId="51" xfId="2" applyNumberFormat="1" applyFont="1" applyFill="1" applyBorder="1" applyAlignment="1" applyProtection="1">
      <alignment vertical="center"/>
    </xf>
    <xf numFmtId="3" fontId="15" fillId="0" borderId="18" xfId="2" applyNumberFormat="1" applyFont="1" applyFill="1" applyBorder="1" applyAlignment="1" applyProtection="1">
      <alignment vertical="center"/>
    </xf>
    <xf numFmtId="3" fontId="15" fillId="0" borderId="43" xfId="2" applyNumberFormat="1" applyFont="1" applyFill="1" applyBorder="1" applyAlignment="1" applyProtection="1">
      <alignment vertical="center"/>
    </xf>
    <xf numFmtId="3" fontId="15" fillId="0" borderId="57" xfId="2" applyNumberFormat="1" applyFont="1" applyFill="1" applyBorder="1" applyAlignment="1" applyProtection="1">
      <alignment vertical="center"/>
    </xf>
    <xf numFmtId="3" fontId="15" fillId="0" borderId="63" xfId="2" applyNumberFormat="1" applyFont="1" applyFill="1" applyBorder="1" applyAlignment="1" applyProtection="1">
      <alignment vertical="center"/>
    </xf>
    <xf numFmtId="3" fontId="15" fillId="0" borderId="69" xfId="2" applyNumberFormat="1" applyFont="1" applyFill="1" applyBorder="1" applyAlignment="1" applyProtection="1">
      <alignment horizontal="right" vertical="center"/>
    </xf>
    <xf numFmtId="3" fontId="15" fillId="0" borderId="51" xfId="2" applyNumberFormat="1" applyFont="1" applyFill="1" applyBorder="1" applyAlignment="1" applyProtection="1">
      <alignment horizontal="right" vertical="center"/>
    </xf>
    <xf numFmtId="3" fontId="15" fillId="0" borderId="57" xfId="2" applyNumberFormat="1" applyFont="1" applyFill="1" applyBorder="1" applyAlignment="1" applyProtection="1">
      <alignment horizontal="right" vertical="center"/>
    </xf>
    <xf numFmtId="3" fontId="15" fillId="0" borderId="69" xfId="2" applyNumberFormat="1" applyFont="1" applyFill="1" applyBorder="1" applyAlignment="1" applyProtection="1">
      <alignment vertical="center"/>
    </xf>
    <xf numFmtId="3" fontId="14" fillId="0" borderId="18" xfId="2" applyNumberFormat="1" applyFont="1" applyBorder="1" applyAlignment="1" applyProtection="1">
      <alignment vertical="center"/>
    </xf>
    <xf numFmtId="3" fontId="14" fillId="0" borderId="37" xfId="2" applyNumberFormat="1" applyFont="1" applyFill="1" applyBorder="1" applyAlignment="1" applyProtection="1">
      <alignment vertical="center"/>
    </xf>
    <xf numFmtId="3" fontId="14" fillId="0" borderId="76" xfId="2" applyNumberFormat="1" applyFont="1" applyFill="1" applyBorder="1" applyAlignment="1" applyProtection="1">
      <alignment vertical="center"/>
    </xf>
    <xf numFmtId="3" fontId="14" fillId="0" borderId="18" xfId="2" applyNumberFormat="1" applyFont="1" applyFill="1" applyBorder="1" applyAlignment="1" applyProtection="1">
      <alignment vertical="center"/>
    </xf>
    <xf numFmtId="3" fontId="14" fillId="4" borderId="82" xfId="2" applyNumberFormat="1" applyFont="1" applyFill="1" applyBorder="1" applyAlignment="1" applyProtection="1">
      <alignment vertical="center"/>
    </xf>
    <xf numFmtId="3" fontId="15" fillId="7" borderId="43" xfId="2" applyNumberFormat="1" applyFont="1" applyFill="1" applyBorder="1" applyAlignment="1" applyProtection="1">
      <alignment vertical="center"/>
    </xf>
    <xf numFmtId="3" fontId="15" fillId="0" borderId="22" xfId="2" applyNumberFormat="1" applyFont="1" applyFill="1" applyBorder="1" applyAlignment="1" applyProtection="1">
      <alignment vertical="center"/>
    </xf>
    <xf numFmtId="3" fontId="15" fillId="0" borderId="82" xfId="2" applyNumberFormat="1" applyFont="1" applyFill="1" applyBorder="1" applyAlignment="1" applyProtection="1">
      <alignment vertical="center"/>
    </xf>
    <xf numFmtId="3" fontId="14" fillId="4" borderId="51" xfId="2" applyNumberFormat="1" applyFont="1" applyFill="1" applyBorder="1" applyAlignment="1" applyProtection="1">
      <alignment vertical="center"/>
    </xf>
    <xf numFmtId="3" fontId="14" fillId="6" borderId="69" xfId="2" applyNumberFormat="1" applyFont="1" applyFill="1" applyBorder="1" applyAlignment="1" applyProtection="1">
      <alignment vertical="center"/>
    </xf>
    <xf numFmtId="3" fontId="15" fillId="0" borderId="37" xfId="2" applyNumberFormat="1" applyFont="1" applyFill="1" applyBorder="1" applyAlignment="1" applyProtection="1">
      <alignment vertical="center"/>
    </xf>
    <xf numFmtId="3" fontId="14" fillId="0" borderId="98" xfId="2" applyNumberFormat="1" applyFont="1" applyFill="1" applyBorder="1" applyAlignment="1" applyProtection="1">
      <alignment vertical="center"/>
    </xf>
    <xf numFmtId="3" fontId="14" fillId="0" borderId="51" xfId="2" applyNumberFormat="1" applyFont="1" applyFill="1" applyBorder="1" applyAlignment="1" applyProtection="1">
      <alignment vertical="center"/>
    </xf>
    <xf numFmtId="3" fontId="15" fillId="7" borderId="20" xfId="2" applyNumberFormat="1" applyFont="1" applyFill="1" applyBorder="1" applyAlignment="1" applyProtection="1">
      <alignment horizontal="right" vertical="center"/>
      <protection locked="0"/>
    </xf>
    <xf numFmtId="0" fontId="6" fillId="0" borderId="102" xfId="2" applyFont="1" applyFill="1" applyBorder="1" applyAlignment="1">
      <alignment wrapText="1"/>
    </xf>
    <xf numFmtId="0" fontId="5" fillId="0" borderId="102" xfId="2" applyFont="1" applyFill="1" applyBorder="1" applyAlignment="1">
      <alignment horizontal="right" vertical="justify" wrapText="1"/>
    </xf>
    <xf numFmtId="3" fontId="5" fillId="0" borderId="102" xfId="2" applyNumberFormat="1" applyFont="1" applyBorder="1" applyAlignment="1">
      <alignment wrapText="1"/>
    </xf>
    <xf numFmtId="0" fontId="2" fillId="0" borderId="102" xfId="2" applyFont="1" applyBorder="1" applyAlignment="1">
      <alignment wrapText="1"/>
    </xf>
    <xf numFmtId="0" fontId="2" fillId="0" borderId="102" xfId="2" applyFont="1" applyFill="1" applyBorder="1" applyAlignment="1">
      <alignment wrapText="1"/>
    </xf>
    <xf numFmtId="0" fontId="7" fillId="0" borderId="103" xfId="2" applyFont="1" applyFill="1" applyBorder="1" applyAlignment="1">
      <alignment horizontal="center" vertical="center" wrapText="1"/>
    </xf>
    <xf numFmtId="0" fontId="7" fillId="0" borderId="104" xfId="2" applyFont="1" applyFill="1" applyBorder="1" applyAlignment="1">
      <alignment horizontal="center" vertical="center" wrapText="1"/>
    </xf>
    <xf numFmtId="3" fontId="7" fillId="0" borderId="104" xfId="2" applyNumberFormat="1" applyFont="1" applyFill="1" applyBorder="1" applyAlignment="1">
      <alignment horizontal="center" vertical="center" wrapText="1"/>
    </xf>
    <xf numFmtId="0" fontId="7" fillId="0" borderId="105" xfId="2" applyFont="1" applyFill="1" applyBorder="1" applyAlignment="1">
      <alignment horizontal="center" vertical="center" wrapText="1"/>
    </xf>
    <xf numFmtId="0" fontId="7" fillId="0" borderId="106" xfId="2" applyFont="1" applyFill="1" applyBorder="1" applyAlignment="1">
      <alignment horizontal="center" vertical="center" wrapText="1"/>
    </xf>
    <xf numFmtId="0" fontId="7" fillId="0" borderId="107" xfId="2" applyFont="1" applyFill="1" applyBorder="1" applyAlignment="1">
      <alignment horizontal="center" vertical="center" wrapText="1"/>
    </xf>
    <xf numFmtId="0" fontId="7" fillId="0" borderId="108" xfId="2" applyFont="1" applyFill="1" applyBorder="1" applyAlignment="1">
      <alignment horizontal="center" vertical="center" wrapText="1"/>
    </xf>
    <xf numFmtId="0" fontId="7" fillId="0" borderId="109" xfId="2" applyFont="1" applyFill="1" applyBorder="1" applyAlignment="1">
      <alignment vertical="center" wrapText="1"/>
    </xf>
    <xf numFmtId="0" fontId="7" fillId="0" borderId="51" xfId="2" applyFont="1" applyFill="1" applyBorder="1" applyAlignment="1">
      <alignment vertical="center" wrapText="1"/>
    </xf>
    <xf numFmtId="0" fontId="7" fillId="0" borderId="51" xfId="2" applyFont="1" applyFill="1" applyBorder="1" applyAlignment="1">
      <alignment horizontal="center" vertical="center" wrapText="1"/>
    </xf>
    <xf numFmtId="3" fontId="24" fillId="0" borderId="51" xfId="2" applyNumberFormat="1" applyFont="1" applyFill="1" applyBorder="1" applyAlignment="1">
      <alignment wrapText="1"/>
    </xf>
    <xf numFmtId="3" fontId="24" fillId="0" borderId="87" xfId="2" applyNumberFormat="1" applyFont="1" applyFill="1" applyBorder="1" applyAlignment="1">
      <alignment wrapText="1"/>
    </xf>
    <xf numFmtId="0" fontId="7" fillId="0" borderId="110" xfId="2" applyFont="1" applyFill="1" applyBorder="1" applyAlignment="1">
      <alignment vertical="center" wrapText="1"/>
    </xf>
    <xf numFmtId="0" fontId="7" fillId="0" borderId="82" xfId="2" applyFont="1" applyFill="1" applyBorder="1" applyAlignment="1">
      <alignment vertical="center" wrapText="1"/>
    </xf>
    <xf numFmtId="0" fontId="7" fillId="8" borderId="82" xfId="2" applyFont="1" applyFill="1" applyBorder="1" applyAlignment="1">
      <alignment horizontal="left" vertical="center" wrapText="1"/>
    </xf>
    <xf numFmtId="10" fontId="7" fillId="8" borderId="82" xfId="2" applyNumberFormat="1" applyFont="1" applyFill="1" applyBorder="1" applyAlignment="1">
      <alignment wrapText="1"/>
    </xf>
    <xf numFmtId="10" fontId="7" fillId="8" borderId="111" xfId="2" applyNumberFormat="1" applyFont="1" applyFill="1" applyBorder="1" applyAlignment="1">
      <alignment wrapText="1"/>
    </xf>
    <xf numFmtId="10" fontId="7" fillId="9" borderId="87" xfId="2" applyNumberFormat="1" applyFont="1" applyFill="1" applyBorder="1" applyAlignment="1">
      <alignment wrapText="1"/>
    </xf>
    <xf numFmtId="3" fontId="24" fillId="0" borderId="82" xfId="2" applyNumberFormat="1" applyFont="1" applyFill="1" applyBorder="1" applyAlignment="1">
      <alignment wrapText="1"/>
    </xf>
    <xf numFmtId="3" fontId="24" fillId="0" borderId="111" xfId="2" applyNumberFormat="1" applyFont="1" applyFill="1" applyBorder="1" applyAlignment="1">
      <alignment wrapText="1"/>
    </xf>
    <xf numFmtId="3" fontId="4" fillId="0" borderId="82" xfId="2" applyNumberFormat="1" applyFont="1" applyBorder="1" applyAlignment="1">
      <alignment wrapText="1"/>
    </xf>
    <xf numFmtId="3" fontId="4" fillId="0" borderId="111" xfId="2" applyNumberFormat="1" applyFont="1" applyBorder="1" applyAlignment="1">
      <alignment wrapText="1"/>
    </xf>
    <xf numFmtId="3" fontId="4" fillId="0" borderId="87" xfId="2" applyNumberFormat="1" applyFont="1" applyFill="1" applyBorder="1" applyAlignment="1">
      <alignment wrapText="1"/>
    </xf>
    <xf numFmtId="3" fontId="24" fillId="0" borderId="112" xfId="2" applyNumberFormat="1" applyFont="1" applyFill="1" applyBorder="1" applyAlignment="1">
      <alignment wrapText="1"/>
    </xf>
    <xf numFmtId="10" fontId="25" fillId="0" borderId="82" xfId="2" applyNumberFormat="1" applyFont="1" applyFill="1" applyBorder="1" applyAlignment="1">
      <alignment wrapText="1"/>
    </xf>
    <xf numFmtId="10" fontId="25" fillId="0" borderId="111" xfId="2" applyNumberFormat="1" applyFont="1" applyFill="1" applyBorder="1" applyAlignment="1">
      <alignment wrapText="1"/>
    </xf>
    <xf numFmtId="10" fontId="25" fillId="0" borderId="112" xfId="2" applyNumberFormat="1" applyFont="1" applyFill="1" applyBorder="1" applyAlignment="1">
      <alignment wrapText="1"/>
    </xf>
    <xf numFmtId="10" fontId="25" fillId="0" borderId="87" xfId="2" applyNumberFormat="1" applyFont="1" applyFill="1" applyBorder="1" applyAlignment="1">
      <alignment wrapText="1"/>
    </xf>
    <xf numFmtId="0" fontId="7" fillId="0" borderId="113" xfId="2" applyFont="1" applyFill="1" applyBorder="1" applyAlignment="1">
      <alignment vertical="center" wrapText="1"/>
    </xf>
    <xf numFmtId="0" fontId="7" fillId="0" borderId="14" xfId="2" applyFont="1" applyFill="1" applyBorder="1" applyAlignment="1">
      <alignment vertical="center" wrapText="1"/>
    </xf>
    <xf numFmtId="0" fontId="7" fillId="0" borderId="14" xfId="2" applyFont="1" applyFill="1" applyBorder="1" applyAlignment="1">
      <alignment horizontal="center" vertical="center" wrapText="1"/>
    </xf>
    <xf numFmtId="3" fontId="24" fillId="0" borderId="114" xfId="2" applyNumberFormat="1" applyFont="1" applyFill="1" applyBorder="1" applyAlignment="1">
      <alignment wrapText="1"/>
    </xf>
    <xf numFmtId="3" fontId="24" fillId="0" borderId="115" xfId="2" applyNumberFormat="1" applyFont="1" applyFill="1" applyBorder="1" applyAlignment="1">
      <alignment wrapText="1"/>
    </xf>
    <xf numFmtId="3" fontId="7" fillId="10" borderId="116" xfId="2" applyNumberFormat="1" applyFont="1" applyFill="1" applyBorder="1" applyAlignment="1">
      <alignment horizontal="center" vertical="center" wrapText="1"/>
    </xf>
    <xf numFmtId="0" fontId="7" fillId="11" borderId="117" xfId="2" applyFont="1" applyFill="1" applyBorder="1" applyAlignment="1">
      <alignment horizontal="center" vertical="center" wrapText="1"/>
    </xf>
    <xf numFmtId="3" fontId="7" fillId="11" borderId="117" xfId="2" applyNumberFormat="1" applyFont="1" applyFill="1" applyBorder="1" applyAlignment="1">
      <alignment horizontal="center" vertical="center" wrapText="1"/>
    </xf>
    <xf numFmtId="3" fontId="7" fillId="11" borderId="118" xfId="2" applyNumberFormat="1" applyFont="1" applyFill="1" applyBorder="1" applyAlignment="1">
      <alignment horizontal="center" vertical="center" wrapText="1"/>
    </xf>
    <xf numFmtId="3" fontId="7" fillId="0" borderId="119" xfId="2" applyNumberFormat="1" applyFont="1" applyFill="1" applyBorder="1" applyAlignment="1">
      <alignment horizontal="center" wrapText="1"/>
    </xf>
    <xf numFmtId="0" fontId="7" fillId="0" borderId="120" xfId="2" applyFont="1" applyFill="1" applyBorder="1" applyAlignment="1">
      <alignment horizontal="center" wrapText="1"/>
    </xf>
    <xf numFmtId="0" fontId="7" fillId="0" borderId="120" xfId="2" applyFont="1" applyFill="1" applyBorder="1" applyAlignment="1">
      <alignment horizontal="center" vertical="center" wrapText="1"/>
    </xf>
    <xf numFmtId="3" fontId="4" fillId="0" borderId="121" xfId="2" applyNumberFormat="1" applyFont="1" applyFill="1" applyBorder="1" applyAlignment="1">
      <alignment wrapText="1"/>
    </xf>
    <xf numFmtId="3" fontId="4" fillId="0" borderId="120" xfId="2" applyNumberFormat="1" applyFont="1" applyFill="1" applyBorder="1" applyAlignment="1">
      <alignment wrapText="1"/>
    </xf>
    <xf numFmtId="3" fontId="4" fillId="0" borderId="122" xfId="2" applyNumberFormat="1" applyFont="1" applyFill="1" applyBorder="1" applyAlignment="1">
      <alignment wrapText="1"/>
    </xf>
    <xf numFmtId="3" fontId="7" fillId="0" borderId="123" xfId="2" applyNumberFormat="1" applyFont="1" applyFill="1" applyBorder="1" applyAlignment="1">
      <alignment horizontal="center" wrapText="1"/>
    </xf>
    <xf numFmtId="0" fontId="7" fillId="0" borderId="18" xfId="2" applyFont="1" applyFill="1" applyBorder="1" applyAlignment="1">
      <alignment horizontal="center" wrapText="1"/>
    </xf>
    <xf numFmtId="0" fontId="4" fillId="0" borderId="18" xfId="2" applyFont="1" applyFill="1" applyBorder="1" applyAlignment="1">
      <alignment horizontal="center" vertical="center" wrapText="1"/>
    </xf>
    <xf numFmtId="3" fontId="4" fillId="0" borderId="124" xfId="2" applyNumberFormat="1" applyFont="1" applyFill="1" applyBorder="1" applyAlignment="1">
      <alignment horizontal="right" wrapText="1"/>
    </xf>
    <xf numFmtId="3" fontId="4" fillId="0" borderId="7" xfId="2" applyNumberFormat="1" applyFont="1" applyFill="1" applyBorder="1" applyAlignment="1">
      <alignment horizontal="right" wrapText="1"/>
    </xf>
    <xf numFmtId="3" fontId="4" fillId="0" borderId="18" xfId="2" applyNumberFormat="1" applyFont="1" applyFill="1" applyBorder="1" applyAlignment="1">
      <alignment horizontal="right" wrapText="1"/>
    </xf>
    <xf numFmtId="3" fontId="4" fillId="0" borderId="18" xfId="2" applyNumberFormat="1" applyFont="1" applyFill="1" applyBorder="1" applyAlignment="1">
      <alignment wrapText="1"/>
    </xf>
    <xf numFmtId="3" fontId="4" fillId="0" borderId="36" xfId="2" applyNumberFormat="1" applyFont="1" applyFill="1" applyBorder="1" applyAlignment="1">
      <alignment wrapText="1"/>
    </xf>
    <xf numFmtId="3" fontId="7" fillId="0" borderId="125" xfId="2" applyNumberFormat="1" applyFont="1" applyFill="1" applyBorder="1" applyAlignment="1">
      <alignment horizontal="center" wrapText="1"/>
    </xf>
    <xf numFmtId="0" fontId="7" fillId="0" borderId="126" xfId="2" applyFont="1" applyFill="1" applyBorder="1" applyAlignment="1">
      <alignment horizontal="center" wrapText="1"/>
    </xf>
    <xf numFmtId="0" fontId="7" fillId="0" borderId="126" xfId="2" applyFont="1" applyFill="1" applyBorder="1" applyAlignment="1">
      <alignment horizontal="center" vertical="center" wrapText="1"/>
    </xf>
    <xf numFmtId="3" fontId="4" fillId="0" borderId="127" xfId="2" applyNumberFormat="1" applyFont="1" applyFill="1" applyBorder="1" applyAlignment="1">
      <alignment wrapText="1"/>
    </xf>
    <xf numFmtId="3" fontId="4" fillId="0" borderId="126" xfId="2" applyNumberFormat="1" applyFont="1" applyFill="1" applyBorder="1" applyAlignment="1">
      <alignment wrapText="1"/>
    </xf>
    <xf numFmtId="3" fontId="4" fillId="0" borderId="128" xfId="2" applyNumberFormat="1" applyFont="1" applyFill="1" applyBorder="1" applyAlignment="1">
      <alignment wrapText="1"/>
    </xf>
    <xf numFmtId="3" fontId="7" fillId="0" borderId="129" xfId="2" applyNumberFormat="1" applyFont="1" applyFill="1" applyBorder="1" applyAlignment="1">
      <alignment horizontal="center" wrapText="1"/>
    </xf>
    <xf numFmtId="0" fontId="7" fillId="0" borderId="130" xfId="2" applyFont="1" applyFill="1" applyBorder="1" applyAlignment="1">
      <alignment horizontal="center" wrapText="1"/>
    </xf>
    <xf numFmtId="0" fontId="4" fillId="0" borderId="130" xfId="2" applyFont="1" applyFill="1" applyBorder="1" applyAlignment="1">
      <alignment horizontal="center" vertical="center" wrapText="1"/>
    </xf>
    <xf numFmtId="3" fontId="4" fillId="0" borderId="131" xfId="2" applyNumberFormat="1" applyFont="1" applyFill="1" applyBorder="1" applyAlignment="1">
      <alignment wrapText="1"/>
    </xf>
    <xf numFmtId="3" fontId="4" fillId="0" borderId="130" xfId="2" applyNumberFormat="1" applyFont="1" applyFill="1" applyBorder="1" applyAlignment="1">
      <alignment wrapText="1"/>
    </xf>
    <xf numFmtId="3" fontId="26" fillId="0" borderId="132" xfId="2" applyNumberFormat="1" applyFont="1" applyFill="1" applyBorder="1" applyAlignment="1">
      <alignment wrapText="1"/>
    </xf>
    <xf numFmtId="3" fontId="4" fillId="0" borderId="132" xfId="2" applyNumberFormat="1" applyFont="1" applyFill="1" applyBorder="1" applyAlignment="1">
      <alignment wrapText="1"/>
    </xf>
    <xf numFmtId="0" fontId="4" fillId="0" borderId="120" xfId="5" applyFont="1" applyBorder="1"/>
    <xf numFmtId="0" fontId="2" fillId="0" borderId="130" xfId="5" applyBorder="1"/>
    <xf numFmtId="3" fontId="4" fillId="0" borderId="133" xfId="2" applyNumberFormat="1" applyFont="1" applyFill="1" applyBorder="1" applyAlignment="1">
      <alignment wrapText="1"/>
    </xf>
    <xf numFmtId="0" fontId="2" fillId="0" borderId="120" xfId="5" applyBorder="1"/>
    <xf numFmtId="3" fontId="4" fillId="0" borderId="120" xfId="2" applyNumberFormat="1" applyFont="1" applyFill="1" applyBorder="1" applyAlignment="1">
      <alignment horizontal="right" wrapText="1"/>
    </xf>
    <xf numFmtId="3" fontId="4" fillId="0" borderId="121" xfId="2" applyNumberFormat="1" applyFont="1" applyFill="1" applyBorder="1" applyAlignment="1">
      <alignment horizontal="right" wrapText="1"/>
    </xf>
    <xf numFmtId="3" fontId="4" fillId="0" borderId="122" xfId="2" applyNumberFormat="1" applyFont="1" applyFill="1" applyBorder="1" applyAlignment="1">
      <alignment horizontal="right" wrapText="1"/>
    </xf>
    <xf numFmtId="3" fontId="7" fillId="0" borderId="134" xfId="2" applyNumberFormat="1" applyFont="1" applyFill="1" applyBorder="1" applyAlignment="1">
      <alignment horizontal="center" wrapText="1"/>
    </xf>
    <xf numFmtId="0" fontId="7" fillId="0" borderId="135" xfId="2" applyFont="1" applyFill="1" applyBorder="1" applyAlignment="1">
      <alignment horizontal="center" vertical="center" wrapText="1"/>
    </xf>
    <xf numFmtId="0" fontId="4" fillId="0" borderId="135" xfId="2" applyFont="1" applyFill="1" applyBorder="1" applyAlignment="1">
      <alignment horizontal="center" wrapText="1"/>
    </xf>
    <xf numFmtId="3" fontId="4" fillId="0" borderId="130" xfId="5" applyNumberFormat="1" applyFont="1" applyBorder="1"/>
    <xf numFmtId="3" fontId="4" fillId="0" borderId="135" xfId="2" applyNumberFormat="1" applyFont="1" applyFill="1" applyBorder="1" applyAlignment="1">
      <alignment horizontal="right" wrapText="1"/>
    </xf>
    <xf numFmtId="3" fontId="4" fillId="0" borderId="136" xfId="2" applyNumberFormat="1" applyFont="1" applyFill="1" applyBorder="1" applyAlignment="1">
      <alignment horizontal="right" wrapText="1"/>
    </xf>
    <xf numFmtId="3" fontId="4" fillId="0" borderId="137" xfId="2" applyNumberFormat="1" applyFont="1" applyFill="1" applyBorder="1" applyAlignment="1">
      <alignment horizontal="right" wrapText="1"/>
    </xf>
    <xf numFmtId="0" fontId="7" fillId="0" borderId="135" xfId="2" applyFont="1" applyFill="1" applyBorder="1" applyAlignment="1">
      <alignment horizontal="center" wrapText="1"/>
    </xf>
    <xf numFmtId="0" fontId="4" fillId="0" borderId="135" xfId="2" applyFont="1" applyFill="1" applyBorder="1" applyAlignment="1">
      <alignment horizontal="center" vertical="center" wrapText="1"/>
    </xf>
    <xf numFmtId="3" fontId="4" fillId="0" borderId="135" xfId="2" applyNumberFormat="1" applyFont="1" applyFill="1" applyBorder="1" applyAlignment="1">
      <alignment wrapText="1"/>
    </xf>
    <xf numFmtId="3" fontId="4" fillId="0" borderId="136" xfId="2" applyNumberFormat="1" applyFont="1" applyFill="1" applyBorder="1" applyAlignment="1">
      <alignment wrapText="1"/>
    </xf>
    <xf numFmtId="3" fontId="4" fillId="0" borderId="137" xfId="2" applyNumberFormat="1" applyFont="1" applyFill="1" applyBorder="1" applyAlignment="1">
      <alignment wrapText="1"/>
    </xf>
    <xf numFmtId="0" fontId="4" fillId="0" borderId="120" xfId="2" applyFont="1" applyFill="1" applyBorder="1" applyAlignment="1">
      <alignment wrapText="1"/>
    </xf>
    <xf numFmtId="0" fontId="2" fillId="0" borderId="0" xfId="2" applyFill="1" applyBorder="1" applyAlignment="1">
      <alignment wrapText="1"/>
    </xf>
    <xf numFmtId="0" fontId="7" fillId="0" borderId="18" xfId="2" applyFont="1" applyFill="1" applyBorder="1" applyAlignment="1">
      <alignment horizontal="center" vertical="center" wrapText="1"/>
    </xf>
    <xf numFmtId="3" fontId="4" fillId="0" borderId="36" xfId="2" applyNumberFormat="1" applyFont="1" applyFill="1" applyBorder="1" applyAlignment="1">
      <alignment horizontal="right" wrapText="1"/>
    </xf>
    <xf numFmtId="3" fontId="7" fillId="0" borderId="103" xfId="2" applyNumberFormat="1" applyFont="1" applyFill="1" applyBorder="1" applyAlignment="1">
      <alignment horizontal="center" wrapText="1"/>
    </xf>
    <xf numFmtId="0" fontId="7" fillId="0" borderId="104" xfId="2" applyFont="1" applyFill="1" applyBorder="1" applyAlignment="1">
      <alignment horizontal="center" wrapText="1"/>
    </xf>
    <xf numFmtId="0" fontId="2" fillId="0" borderId="104" xfId="2" applyFill="1" applyBorder="1" applyAlignment="1">
      <alignment wrapText="1"/>
    </xf>
    <xf numFmtId="3" fontId="4" fillId="0" borderId="107" xfId="2" applyNumberFormat="1" applyFont="1" applyFill="1" applyBorder="1" applyAlignment="1">
      <alignment wrapText="1"/>
    </xf>
    <xf numFmtId="3" fontId="4" fillId="0" borderId="138" xfId="2" applyNumberFormat="1" applyFont="1" applyFill="1" applyBorder="1" applyAlignment="1">
      <alignment wrapText="1"/>
    </xf>
    <xf numFmtId="3" fontId="7" fillId="0" borderId="139" xfId="2" applyNumberFormat="1" applyFont="1" applyFill="1" applyBorder="1" applyAlignment="1">
      <alignment horizontal="center" wrapText="1"/>
    </xf>
    <xf numFmtId="0" fontId="7" fillId="0" borderId="114" xfId="2" applyFont="1" applyFill="1" applyBorder="1" applyAlignment="1">
      <alignment horizontal="center" wrapText="1"/>
    </xf>
    <xf numFmtId="0" fontId="2" fillId="0" borderId="114" xfId="2" applyFill="1" applyBorder="1" applyAlignment="1">
      <alignment wrapText="1"/>
    </xf>
    <xf numFmtId="3" fontId="4" fillId="0" borderId="140" xfId="2" applyNumberFormat="1" applyFont="1" applyFill="1" applyBorder="1" applyAlignment="1">
      <alignment wrapText="1"/>
    </xf>
    <xf numFmtId="3" fontId="4" fillId="0" borderId="114" xfId="2" applyNumberFormat="1" applyFont="1" applyFill="1" applyBorder="1" applyAlignment="1">
      <alignment wrapText="1"/>
    </xf>
    <xf numFmtId="3" fontId="4" fillId="0" borderId="141" xfId="2" applyNumberFormat="1" applyFont="1" applyFill="1" applyBorder="1" applyAlignment="1">
      <alignment wrapText="1"/>
    </xf>
    <xf numFmtId="3" fontId="7" fillId="10" borderId="116" xfId="2" applyNumberFormat="1" applyFont="1" applyFill="1" applyBorder="1" applyAlignment="1">
      <alignment horizontal="center" wrapText="1"/>
    </xf>
    <xf numFmtId="0" fontId="7" fillId="11" borderId="135" xfId="2" applyFont="1" applyFill="1" applyBorder="1" applyAlignment="1">
      <alignment horizontal="center" vertical="center" wrapText="1"/>
    </xf>
    <xf numFmtId="3" fontId="7" fillId="11" borderId="102" xfId="2" applyNumberFormat="1" applyFont="1" applyFill="1" applyBorder="1" applyAlignment="1">
      <alignment horizontal="center" vertical="center" wrapText="1"/>
    </xf>
    <xf numFmtId="3" fontId="4" fillId="10" borderId="136" xfId="2" applyNumberFormat="1" applyFont="1" applyFill="1" applyBorder="1" applyAlignment="1">
      <alignment wrapText="1"/>
    </xf>
    <xf numFmtId="3" fontId="4" fillId="10" borderId="135" xfId="2" applyNumberFormat="1" applyFont="1" applyFill="1" applyBorder="1" applyAlignment="1">
      <alignment wrapText="1"/>
    </xf>
    <xf numFmtId="3" fontId="4" fillId="10" borderId="142" xfId="2" applyNumberFormat="1" applyFont="1" applyFill="1" applyBorder="1" applyAlignment="1">
      <alignment wrapText="1"/>
    </xf>
    <xf numFmtId="3" fontId="4" fillId="10" borderId="117" xfId="2" applyNumberFormat="1" applyFont="1" applyFill="1" applyBorder="1" applyAlignment="1">
      <alignment wrapText="1"/>
    </xf>
    <xf numFmtId="3" fontId="4" fillId="10" borderId="118" xfId="2" applyNumberFormat="1" applyFont="1" applyFill="1" applyBorder="1" applyAlignment="1">
      <alignment wrapText="1"/>
    </xf>
    <xf numFmtId="3" fontId="7" fillId="7" borderId="119" xfId="2" applyNumberFormat="1" applyFont="1" applyFill="1" applyBorder="1" applyAlignment="1">
      <alignment horizontal="center" wrapText="1"/>
    </xf>
    <xf numFmtId="0" fontId="7" fillId="7" borderId="120" xfId="2" applyFont="1" applyFill="1" applyBorder="1" applyAlignment="1">
      <alignment horizontal="center" wrapText="1"/>
    </xf>
    <xf numFmtId="3" fontId="4" fillId="7" borderId="120" xfId="2" applyNumberFormat="1" applyFont="1" applyFill="1" applyBorder="1" applyAlignment="1">
      <alignment wrapText="1"/>
    </xf>
    <xf numFmtId="3" fontId="4" fillId="7" borderId="121" xfId="2" applyNumberFormat="1" applyFont="1" applyFill="1" applyBorder="1" applyAlignment="1">
      <alignment wrapText="1"/>
    </xf>
    <xf numFmtId="3" fontId="7" fillId="7" borderId="134" xfId="2" applyNumberFormat="1" applyFont="1" applyFill="1" applyBorder="1" applyAlignment="1">
      <alignment horizontal="center" wrapText="1"/>
    </xf>
    <xf numFmtId="0" fontId="7" fillId="7" borderId="135" xfId="2" applyFont="1" applyFill="1" applyBorder="1" applyAlignment="1">
      <alignment horizontal="center" vertical="center" wrapText="1"/>
    </xf>
    <xf numFmtId="0" fontId="4" fillId="7" borderId="135" xfId="2" applyFont="1" applyFill="1" applyBorder="1" applyAlignment="1">
      <alignment horizontal="center" wrapText="1"/>
    </xf>
    <xf numFmtId="3" fontId="4" fillId="7" borderId="136" xfId="2" applyNumberFormat="1" applyFont="1" applyFill="1" applyBorder="1" applyAlignment="1">
      <alignment wrapText="1"/>
    </xf>
    <xf numFmtId="3" fontId="4" fillId="7" borderId="135" xfId="2" applyNumberFormat="1" applyFont="1" applyFill="1" applyBorder="1" applyAlignment="1">
      <alignment wrapText="1"/>
    </xf>
    <xf numFmtId="0" fontId="7" fillId="7" borderId="135" xfId="2" applyFont="1" applyFill="1" applyBorder="1" applyAlignment="1">
      <alignment horizontal="center" wrapText="1"/>
    </xf>
    <xf numFmtId="0" fontId="4" fillId="7" borderId="130" xfId="2" applyFont="1" applyFill="1" applyBorder="1" applyAlignment="1">
      <alignment horizontal="center" wrapText="1"/>
    </xf>
    <xf numFmtId="0" fontId="2" fillId="7" borderId="0" xfId="2" applyFill="1" applyBorder="1" applyAlignment="1">
      <alignment wrapText="1"/>
    </xf>
    <xf numFmtId="3" fontId="4" fillId="7" borderId="18" xfId="2" applyNumberFormat="1" applyFont="1" applyFill="1" applyBorder="1" applyAlignment="1">
      <alignment wrapText="1"/>
    </xf>
    <xf numFmtId="3" fontId="4" fillId="7" borderId="7" xfId="2" applyNumberFormat="1" applyFont="1" applyFill="1" applyBorder="1" applyAlignment="1">
      <alignment wrapText="1"/>
    </xf>
    <xf numFmtId="3" fontId="4" fillId="7" borderId="130" xfId="2" applyNumberFormat="1" applyFont="1" applyFill="1" applyBorder="1" applyAlignment="1">
      <alignment wrapText="1"/>
    </xf>
    <xf numFmtId="3" fontId="4" fillId="7" borderId="131" xfId="2" applyNumberFormat="1" applyFont="1" applyFill="1" applyBorder="1" applyAlignment="1">
      <alignment wrapText="1"/>
    </xf>
    <xf numFmtId="0" fontId="7" fillId="0" borderId="143" xfId="2" applyFont="1" applyFill="1" applyBorder="1" applyAlignment="1">
      <alignment horizontal="center" wrapText="1"/>
    </xf>
    <xf numFmtId="0" fontId="4" fillId="0" borderId="144" xfId="2" applyFont="1" applyFill="1" applyBorder="1" applyAlignment="1">
      <alignment horizontal="center" wrapText="1"/>
    </xf>
    <xf numFmtId="0" fontId="4" fillId="0" borderId="130" xfId="2" applyFont="1" applyFill="1" applyBorder="1" applyAlignment="1">
      <alignment horizontal="center" wrapText="1"/>
    </xf>
    <xf numFmtId="3" fontId="4" fillId="0" borderId="7" xfId="2" applyNumberFormat="1" applyFont="1" applyFill="1" applyBorder="1" applyAlignment="1">
      <alignment wrapText="1"/>
    </xf>
    <xf numFmtId="3" fontId="7" fillId="0" borderId="119" xfId="5" applyNumberFormat="1" applyFont="1" applyFill="1" applyBorder="1" applyAlignment="1">
      <alignment horizontal="center"/>
    </xf>
    <xf numFmtId="0" fontId="7" fillId="0" borderId="120" xfId="5" applyFont="1" applyFill="1" applyBorder="1" applyAlignment="1">
      <alignment horizontal="center"/>
    </xf>
    <xf numFmtId="3" fontId="4" fillId="0" borderId="120" xfId="5" applyNumberFormat="1" applyFont="1" applyFill="1" applyBorder="1"/>
    <xf numFmtId="3" fontId="4" fillId="0" borderId="122" xfId="5" applyNumberFormat="1" applyFont="1" applyFill="1" applyBorder="1"/>
    <xf numFmtId="3" fontId="7" fillId="0" borderId="129" xfId="2" applyNumberFormat="1" applyFont="1" applyFill="1" applyBorder="1" applyAlignment="1">
      <alignment horizontal="center" vertical="center" wrapText="1"/>
    </xf>
    <xf numFmtId="3" fontId="7" fillId="0" borderId="134" xfId="2" applyNumberFormat="1" applyFont="1" applyFill="1" applyBorder="1" applyAlignment="1">
      <alignment horizontal="center" vertical="center" wrapText="1"/>
    </xf>
    <xf numFmtId="3" fontId="7" fillId="0" borderId="123" xfId="2" applyNumberFormat="1" applyFont="1" applyFill="1" applyBorder="1" applyAlignment="1">
      <alignment horizontal="center" vertical="center" wrapText="1"/>
    </xf>
    <xf numFmtId="0" fontId="4" fillId="0" borderId="22" xfId="2" applyFont="1" applyFill="1" applyBorder="1" applyAlignment="1">
      <alignment horizontal="center" vertical="center" wrapText="1"/>
    </xf>
    <xf numFmtId="0" fontId="7" fillId="7" borderId="126" xfId="2" applyFont="1" applyFill="1" applyBorder="1" applyAlignment="1">
      <alignment horizontal="center" wrapText="1"/>
    </xf>
    <xf numFmtId="3" fontId="4" fillId="7" borderId="127" xfId="2" applyNumberFormat="1" applyFont="1" applyFill="1" applyBorder="1" applyAlignment="1">
      <alignment wrapText="1"/>
    </xf>
    <xf numFmtId="3" fontId="4" fillId="7" borderId="126" xfId="2" applyNumberFormat="1" applyFont="1" applyFill="1" applyBorder="1" applyAlignment="1">
      <alignment wrapText="1"/>
    </xf>
    <xf numFmtId="3" fontId="7" fillId="7" borderId="129" xfId="2" applyNumberFormat="1" applyFont="1" applyFill="1" applyBorder="1" applyAlignment="1">
      <alignment horizontal="center" wrapText="1"/>
    </xf>
    <xf numFmtId="0" fontId="7" fillId="7" borderId="130" xfId="2" applyFont="1" applyFill="1" applyBorder="1" applyAlignment="1">
      <alignment horizontal="center" wrapText="1"/>
    </xf>
    <xf numFmtId="3" fontId="4" fillId="0" borderId="130" xfId="2" applyNumberFormat="1" applyFont="1" applyBorder="1" applyAlignment="1">
      <alignment wrapText="1"/>
    </xf>
    <xf numFmtId="3" fontId="7" fillId="10" borderId="134" xfId="2" applyNumberFormat="1" applyFont="1" applyFill="1" applyBorder="1" applyAlignment="1">
      <alignment horizontal="center" wrapText="1"/>
    </xf>
    <xf numFmtId="0" fontId="7" fillId="11" borderId="135" xfId="2" applyFont="1" applyFill="1" applyBorder="1" applyAlignment="1">
      <alignment horizontal="center" wrapText="1"/>
    </xf>
    <xf numFmtId="3" fontId="7" fillId="10" borderId="117" xfId="2" applyNumberFormat="1" applyFont="1" applyFill="1" applyBorder="1" applyAlignment="1">
      <alignment horizontal="center" vertical="center" wrapText="1"/>
    </xf>
    <xf numFmtId="3" fontId="7" fillId="7" borderId="116" xfId="2" applyNumberFormat="1" applyFont="1" applyFill="1" applyBorder="1" applyAlignment="1">
      <alignment horizontal="center" wrapText="1"/>
    </xf>
    <xf numFmtId="0" fontId="7" fillId="7" borderId="117" xfId="2" applyFont="1" applyFill="1" applyBorder="1" applyAlignment="1">
      <alignment horizontal="center" wrapText="1"/>
    </xf>
    <xf numFmtId="3" fontId="4" fillId="7" borderId="142" xfId="2" applyNumberFormat="1" applyFont="1" applyFill="1" applyBorder="1" applyAlignment="1">
      <alignment wrapText="1"/>
    </xf>
    <xf numFmtId="3" fontId="4" fillId="7" borderId="117" xfId="2" applyNumberFormat="1" applyFont="1" applyFill="1" applyBorder="1" applyAlignment="1">
      <alignment wrapText="1"/>
    </xf>
    <xf numFmtId="3" fontId="4" fillId="0" borderId="117" xfId="2" applyNumberFormat="1" applyFont="1" applyFill="1" applyBorder="1" applyAlignment="1">
      <alignment wrapText="1"/>
    </xf>
    <xf numFmtId="3" fontId="4" fillId="0" borderId="142" xfId="2" applyNumberFormat="1" applyFont="1" applyFill="1" applyBorder="1" applyAlignment="1">
      <alignment wrapText="1"/>
    </xf>
    <xf numFmtId="3" fontId="4" fillId="0" borderId="118" xfId="2" applyNumberFormat="1" applyFont="1" applyFill="1" applyBorder="1" applyAlignment="1">
      <alignment wrapText="1"/>
    </xf>
    <xf numFmtId="3" fontId="7" fillId="0" borderId="145" xfId="2" applyNumberFormat="1" applyFont="1" applyFill="1" applyBorder="1" applyAlignment="1">
      <alignment horizontal="center" wrapText="1"/>
    </xf>
    <xf numFmtId="0" fontId="27" fillId="0" borderId="120" xfId="2" applyFont="1" applyFill="1" applyBorder="1" applyAlignment="1">
      <alignment wrapText="1"/>
    </xf>
    <xf numFmtId="0" fontId="27" fillId="0" borderId="121" xfId="2" applyFont="1" applyFill="1" applyBorder="1" applyAlignment="1">
      <alignment wrapText="1"/>
    </xf>
    <xf numFmtId="0" fontId="27" fillId="0" borderId="122" xfId="2" applyFont="1" applyFill="1" applyBorder="1" applyAlignment="1">
      <alignment wrapText="1"/>
    </xf>
    <xf numFmtId="3" fontId="7" fillId="7" borderId="139" xfId="2" applyNumberFormat="1" applyFont="1" applyFill="1" applyBorder="1" applyAlignment="1">
      <alignment horizontal="center" wrapText="1"/>
    </xf>
    <xf numFmtId="0" fontId="7" fillId="7" borderId="146" xfId="2" applyFont="1" applyFill="1" applyBorder="1" applyAlignment="1">
      <alignment horizontal="center" wrapText="1"/>
    </xf>
    <xf numFmtId="0" fontId="7" fillId="7" borderId="145" xfId="2" applyFont="1" applyFill="1" applyBorder="1" applyAlignment="1">
      <alignment horizontal="center" wrapText="1"/>
    </xf>
    <xf numFmtId="0" fontId="7" fillId="7" borderId="144" xfId="2" applyFont="1" applyFill="1" applyBorder="1" applyAlignment="1">
      <alignment horizontal="center" wrapText="1"/>
    </xf>
    <xf numFmtId="0" fontId="7" fillId="0" borderId="116" xfId="2" applyFont="1" applyFill="1" applyBorder="1" applyAlignment="1">
      <alignment vertical="center" wrapText="1"/>
    </xf>
    <xf numFmtId="0" fontId="7" fillId="0" borderId="117" xfId="2" applyFont="1" applyFill="1" applyBorder="1" applyAlignment="1">
      <alignment vertical="center" wrapText="1"/>
    </xf>
    <xf numFmtId="0" fontId="4" fillId="0" borderId="147" xfId="2" applyFont="1" applyFill="1" applyBorder="1" applyAlignment="1">
      <alignment horizontal="center" wrapText="1"/>
    </xf>
    <xf numFmtId="0" fontId="4" fillId="0" borderId="0" xfId="2" applyFont="1" applyFill="1" applyBorder="1" applyAlignment="1">
      <alignment wrapText="1"/>
    </xf>
    <xf numFmtId="3" fontId="4" fillId="0" borderId="0" xfId="2" applyNumberFormat="1" applyFont="1" applyFill="1" applyBorder="1" applyAlignment="1">
      <alignment wrapText="1"/>
    </xf>
    <xf numFmtId="3" fontId="4" fillId="0" borderId="0" xfId="2" applyNumberFormat="1" applyFont="1" applyBorder="1" applyAlignment="1">
      <alignment wrapText="1"/>
    </xf>
    <xf numFmtId="0" fontId="27" fillId="0" borderId="0" xfId="2" applyFont="1" applyBorder="1" applyAlignment="1">
      <alignment wrapText="1"/>
    </xf>
    <xf numFmtId="0" fontId="27" fillId="0" borderId="148" xfId="2" applyFont="1" applyBorder="1" applyAlignment="1">
      <alignment wrapText="1"/>
    </xf>
    <xf numFmtId="0" fontId="27" fillId="0" borderId="148" xfId="2" applyFont="1" applyFill="1" applyBorder="1" applyAlignment="1">
      <alignment wrapText="1"/>
    </xf>
    <xf numFmtId="0" fontId="2" fillId="0" borderId="0" xfId="2" applyBorder="1" applyAlignment="1">
      <alignment wrapText="1"/>
    </xf>
    <xf numFmtId="0" fontId="4" fillId="0" borderId="0" xfId="2" applyFont="1" applyBorder="1" applyAlignment="1">
      <alignment wrapText="1"/>
    </xf>
    <xf numFmtId="0" fontId="2" fillId="0" borderId="0" xfId="2" applyFont="1" applyBorder="1" applyAlignment="1">
      <alignment wrapText="1"/>
    </xf>
    <xf numFmtId="3" fontId="2" fillId="0" borderId="0" xfId="2" applyNumberFormat="1" applyFont="1" applyBorder="1" applyAlignment="1">
      <alignment wrapText="1"/>
    </xf>
    <xf numFmtId="0" fontId="2" fillId="0" borderId="0" xfId="2" applyFont="1" applyFill="1" applyBorder="1" applyAlignment="1">
      <alignment wrapText="1"/>
    </xf>
    <xf numFmtId="3" fontId="2" fillId="0" borderId="0" xfId="5" applyNumberFormat="1" applyFill="1"/>
    <xf numFmtId="0" fontId="2" fillId="0" borderId="0" xfId="5" applyFill="1"/>
    <xf numFmtId="1" fontId="2" fillId="0" borderId="0" xfId="5" applyNumberFormat="1" applyFill="1"/>
    <xf numFmtId="1" fontId="2" fillId="0" borderId="0" xfId="5" applyNumberFormat="1"/>
    <xf numFmtId="0" fontId="15" fillId="0" borderId="22" xfId="2" applyFont="1" applyBorder="1" applyAlignment="1">
      <alignment horizontal="center" vertical="center" wrapText="1"/>
    </xf>
    <xf numFmtId="0" fontId="15" fillId="0" borderId="18" xfId="2" applyFont="1" applyBorder="1" applyAlignment="1">
      <alignment horizontal="center" vertical="center" wrapText="1"/>
    </xf>
    <xf numFmtId="0" fontId="15" fillId="0" borderId="18" xfId="2" applyFont="1" applyFill="1" applyBorder="1" applyAlignment="1" applyProtection="1">
      <alignment horizontal="center" vertical="center" wrapText="1"/>
    </xf>
    <xf numFmtId="0" fontId="15" fillId="0" borderId="22" xfId="2" applyFont="1" applyFill="1" applyBorder="1" applyAlignment="1" applyProtection="1">
      <alignment horizontal="center" vertical="center" wrapText="1"/>
    </xf>
    <xf numFmtId="0" fontId="15" fillId="0" borderId="1" xfId="2" applyFont="1" applyBorder="1" applyAlignment="1">
      <alignment horizontal="center" vertical="center" wrapText="1"/>
    </xf>
    <xf numFmtId="3" fontId="15" fillId="0" borderId="48" xfId="2" applyNumberFormat="1" applyFont="1" applyFill="1" applyBorder="1" applyAlignment="1" applyProtection="1">
      <alignment horizontal="right" vertical="center"/>
      <protection locked="0"/>
    </xf>
    <xf numFmtId="3" fontId="15" fillId="12" borderId="25" xfId="2" applyNumberFormat="1" applyFont="1" applyFill="1" applyBorder="1" applyAlignment="1" applyProtection="1">
      <alignment vertical="center"/>
      <protection locked="0"/>
    </xf>
    <xf numFmtId="3" fontId="15" fillId="12" borderId="1" xfId="2" applyNumberFormat="1" applyFont="1" applyFill="1" applyBorder="1" applyAlignment="1" applyProtection="1">
      <alignment vertical="center"/>
      <protection locked="0"/>
    </xf>
    <xf numFmtId="0" fontId="15" fillId="0" borderId="0" xfId="5" applyFont="1" applyFill="1" applyAlignment="1">
      <alignment horizontal="left" vertical="center"/>
    </xf>
    <xf numFmtId="0" fontId="15" fillId="0" borderId="0" xfId="5" applyFont="1" applyFill="1" applyAlignment="1">
      <alignment vertical="center"/>
    </xf>
    <xf numFmtId="0" fontId="15" fillId="0" borderId="0" xfId="5" applyFont="1" applyAlignment="1">
      <alignment vertical="center"/>
    </xf>
    <xf numFmtId="0" fontId="14" fillId="0" borderId="0" xfId="5" applyFont="1" applyFill="1" applyAlignment="1">
      <alignment horizontal="center" vertical="center"/>
    </xf>
    <xf numFmtId="0" fontId="25" fillId="0" borderId="0" xfId="5" applyFont="1" applyFill="1" applyAlignment="1">
      <alignment horizontal="left" vertical="center"/>
    </xf>
    <xf numFmtId="0" fontId="25" fillId="0" borderId="0" xfId="5" applyFont="1" applyFill="1" applyAlignment="1">
      <alignment vertical="center"/>
    </xf>
    <xf numFmtId="0" fontId="15" fillId="0" borderId="0" xfId="2" applyFont="1" applyFill="1" applyAlignment="1">
      <alignment vertical="center"/>
    </xf>
    <xf numFmtId="49" fontId="14" fillId="0" borderId="99" xfId="2" applyNumberFormat="1" applyFont="1" applyFill="1" applyBorder="1" applyAlignment="1">
      <alignment vertical="center"/>
    </xf>
    <xf numFmtId="3" fontId="14" fillId="0" borderId="1" xfId="5" applyNumberFormat="1" applyFont="1" applyFill="1" applyBorder="1" applyAlignment="1">
      <alignment vertical="center" wrapText="1"/>
    </xf>
    <xf numFmtId="0" fontId="15" fillId="0" borderId="2" xfId="5" applyFont="1" applyFill="1" applyBorder="1" applyAlignment="1" applyProtection="1">
      <alignment horizontal="center" vertical="center" wrapText="1"/>
      <protection locked="0"/>
    </xf>
    <xf numFmtId="3" fontId="14" fillId="0" borderId="1" xfId="2" applyNumberFormat="1" applyFont="1" applyFill="1" applyBorder="1" applyAlignment="1" applyProtection="1">
      <alignment horizontal="right" vertical="center" wrapText="1"/>
      <protection locked="0"/>
    </xf>
    <xf numFmtId="3" fontId="14" fillId="13" borderId="2" xfId="2" applyNumberFormat="1" applyFont="1" applyFill="1" applyBorder="1" applyAlignment="1" applyProtection="1">
      <alignment vertical="center" wrapText="1"/>
      <protection locked="0"/>
    </xf>
    <xf numFmtId="3" fontId="15" fillId="0" borderId="1" xfId="5" applyNumberFormat="1" applyFont="1" applyFill="1" applyBorder="1" applyAlignment="1">
      <alignment vertical="center" wrapText="1"/>
    </xf>
    <xf numFmtId="3" fontId="15" fillId="0" borderId="2" xfId="2" applyNumberFormat="1" applyFont="1" applyFill="1" applyBorder="1" applyAlignment="1" applyProtection="1">
      <alignment horizontal="left" vertical="center" wrapText="1"/>
      <protection locked="0"/>
    </xf>
    <xf numFmtId="3" fontId="15" fillId="0" borderId="2" xfId="2" applyNumberFormat="1" applyFont="1" applyFill="1" applyBorder="1" applyAlignment="1" applyProtection="1">
      <alignment horizontal="center" vertical="center" wrapText="1"/>
      <protection locked="0"/>
    </xf>
    <xf numFmtId="0" fontId="15" fillId="0" borderId="149" xfId="5" applyFont="1" applyFill="1" applyBorder="1" applyAlignment="1">
      <alignment vertical="center" wrapText="1"/>
    </xf>
    <xf numFmtId="0" fontId="15" fillId="0" borderId="1" xfId="5" applyFont="1" applyFill="1" applyBorder="1" applyAlignment="1" applyProtection="1">
      <alignment horizontal="center" vertical="center" wrapText="1"/>
      <protection locked="0"/>
    </xf>
    <xf numFmtId="3" fontId="14" fillId="0" borderId="1" xfId="2" applyNumberFormat="1" applyFont="1" applyFill="1" applyBorder="1" applyAlignment="1" applyProtection="1">
      <alignment vertical="center" wrapText="1"/>
      <protection locked="0"/>
    </xf>
    <xf numFmtId="3" fontId="14" fillId="13" borderId="1" xfId="2" applyNumberFormat="1" applyFont="1" applyFill="1" applyBorder="1" applyAlignment="1" applyProtection="1">
      <alignment vertical="center" wrapText="1"/>
      <protection locked="0"/>
    </xf>
    <xf numFmtId="3" fontId="15" fillId="0" borderId="1" xfId="2" applyNumberFormat="1" applyFont="1" applyFill="1" applyBorder="1" applyAlignment="1" applyProtection="1">
      <alignment horizontal="justify" vertical="center" wrapText="1"/>
      <protection locked="0"/>
    </xf>
    <xf numFmtId="3" fontId="15" fillId="0" borderId="1" xfId="2" applyNumberFormat="1" applyFont="1" applyFill="1" applyBorder="1" applyAlignment="1" applyProtection="1">
      <alignment horizontal="center" vertical="center" wrapText="1"/>
      <protection locked="0"/>
    </xf>
    <xf numFmtId="0" fontId="15" fillId="0" borderId="0" xfId="5" applyFont="1" applyFill="1" applyBorder="1" applyAlignment="1">
      <alignment vertical="center" wrapText="1"/>
    </xf>
    <xf numFmtId="3" fontId="15" fillId="0" borderId="0" xfId="5" applyNumberFormat="1" applyFont="1" applyFill="1" applyBorder="1" applyAlignment="1">
      <alignment vertical="center" wrapText="1"/>
    </xf>
    <xf numFmtId="0" fontId="15" fillId="0" borderId="0" xfId="5" applyFont="1" applyFill="1" applyBorder="1" applyAlignment="1">
      <alignment vertical="center"/>
    </xf>
    <xf numFmtId="3" fontId="15" fillId="0" borderId="0" xfId="5" applyNumberFormat="1" applyFont="1" applyFill="1" applyBorder="1" applyAlignment="1" applyProtection="1">
      <alignment vertical="center" wrapText="1"/>
      <protection locked="0"/>
    </xf>
    <xf numFmtId="3" fontId="15" fillId="0" borderId="0" xfId="5" applyNumberFormat="1" applyFont="1" applyFill="1" applyBorder="1" applyAlignment="1">
      <alignment vertical="center"/>
    </xf>
    <xf numFmtId="3" fontId="15" fillId="0" borderId="0" xfId="5" applyNumberFormat="1" applyFont="1" applyFill="1" applyBorder="1" applyAlignment="1" applyProtection="1">
      <alignment horizontal="center" vertical="center" wrapText="1"/>
      <protection locked="0"/>
    </xf>
    <xf numFmtId="3" fontId="15" fillId="0" borderId="2" xfId="2" applyNumberFormat="1" applyFont="1" applyFill="1" applyBorder="1" applyAlignment="1" applyProtection="1">
      <alignment horizontal="justify" vertical="center" wrapText="1"/>
      <protection locked="0"/>
    </xf>
    <xf numFmtId="0" fontId="15" fillId="0" borderId="0" xfId="5" applyFont="1" applyFill="1" applyBorder="1" applyAlignment="1" applyProtection="1">
      <alignment vertical="center" wrapText="1"/>
      <protection locked="0"/>
    </xf>
    <xf numFmtId="0" fontId="15" fillId="0" borderId="0" xfId="5" applyFont="1" applyFill="1" applyBorder="1" applyAlignment="1" applyProtection="1">
      <alignment horizontal="left" vertical="center" wrapText="1"/>
      <protection locked="0"/>
    </xf>
    <xf numFmtId="3" fontId="14" fillId="0" borderId="1" xfId="5" applyNumberFormat="1" applyFont="1" applyFill="1" applyBorder="1" applyAlignment="1" applyProtection="1">
      <alignment vertical="center" wrapText="1"/>
      <protection locked="0"/>
    </xf>
    <xf numFmtId="3" fontId="14" fillId="0" borderId="3" xfId="5" applyNumberFormat="1" applyFont="1" applyFill="1" applyBorder="1" applyAlignment="1" applyProtection="1">
      <alignment vertical="center" wrapText="1"/>
      <protection locked="0"/>
    </xf>
    <xf numFmtId="4" fontId="15" fillId="0" borderId="0" xfId="5" applyNumberFormat="1" applyFont="1" applyAlignment="1">
      <alignment vertical="center"/>
    </xf>
    <xf numFmtId="0" fontId="15" fillId="0" borderId="0" xfId="5" applyFont="1" applyFill="1" applyBorder="1" applyAlignment="1" applyProtection="1">
      <alignment horizontal="center" vertical="center" wrapText="1"/>
      <protection locked="0"/>
    </xf>
    <xf numFmtId="3" fontId="15" fillId="0" borderId="0" xfId="5" applyNumberFormat="1" applyFont="1" applyFill="1" applyBorder="1" applyAlignment="1" applyProtection="1">
      <alignment horizontal="right" vertical="center" wrapText="1"/>
      <protection locked="0"/>
    </xf>
    <xf numFmtId="0" fontId="14" fillId="0" borderId="0" xfId="2" applyFont="1" applyFill="1" applyAlignment="1">
      <alignment vertical="center"/>
    </xf>
    <xf numFmtId="0" fontId="6" fillId="0" borderId="0" xfId="2" applyFont="1" applyFill="1" applyAlignment="1">
      <alignment vertical="center"/>
    </xf>
    <xf numFmtId="4" fontId="15" fillId="0" borderId="0" xfId="2" applyNumberFormat="1" applyFont="1" applyBorder="1" applyAlignment="1" applyProtection="1">
      <alignment horizontal="center" vertical="center" wrapText="1"/>
      <protection locked="0"/>
    </xf>
    <xf numFmtId="0" fontId="15" fillId="0" borderId="0" xfId="2" applyFont="1"/>
    <xf numFmtId="0" fontId="28" fillId="0" borderId="0" xfId="2" applyFont="1" applyFill="1" applyAlignment="1">
      <alignment vertical="center"/>
    </xf>
    <xf numFmtId="0" fontId="29" fillId="0" borderId="0" xfId="2" applyFont="1" applyFill="1" applyAlignment="1">
      <alignment vertical="center"/>
    </xf>
    <xf numFmtId="4" fontId="28" fillId="0" borderId="0" xfId="2" applyNumberFormat="1" applyFont="1" applyBorder="1" applyAlignment="1" applyProtection="1">
      <alignment horizontal="center" vertical="center" wrapText="1"/>
      <protection locked="0"/>
    </xf>
    <xf numFmtId="0" fontId="28" fillId="0" borderId="0" xfId="2" applyFont="1"/>
    <xf numFmtId="0" fontId="15" fillId="7" borderId="0" xfId="2" applyFont="1" applyFill="1"/>
    <xf numFmtId="0" fontId="28" fillId="0" borderId="0" xfId="5" applyFont="1" applyFill="1" applyAlignment="1">
      <alignment vertical="center"/>
    </xf>
    <xf numFmtId="0" fontId="15" fillId="0" borderId="0" xfId="2" applyFont="1" applyFill="1" applyBorder="1" applyAlignment="1">
      <alignment vertical="center"/>
    </xf>
    <xf numFmtId="3" fontId="15" fillId="0" borderId="0" xfId="2" applyNumberFormat="1" applyFont="1" applyFill="1" applyBorder="1" applyAlignment="1">
      <alignment vertical="center"/>
    </xf>
    <xf numFmtId="0" fontId="15" fillId="0" borderId="0" xfId="2" applyFont="1" applyFill="1" applyBorder="1" applyAlignment="1" applyProtection="1">
      <alignment vertical="center"/>
      <protection locked="0"/>
    </xf>
    <xf numFmtId="0" fontId="15" fillId="0" borderId="0" xfId="2" applyFont="1" applyFill="1" applyBorder="1" applyAlignment="1" applyProtection="1">
      <alignment horizontal="center" vertical="center"/>
      <protection locked="0"/>
    </xf>
    <xf numFmtId="0" fontId="28" fillId="0" borderId="0" xfId="2" applyFont="1" applyFill="1" applyBorder="1" applyAlignment="1" applyProtection="1">
      <alignment vertical="center"/>
      <protection locked="0"/>
    </xf>
    <xf numFmtId="3" fontId="15" fillId="0" borderId="0" xfId="2" applyNumberFormat="1" applyFont="1" applyFill="1" applyBorder="1" applyAlignment="1" applyProtection="1">
      <alignment horizontal="center" vertical="center"/>
      <protection locked="0"/>
    </xf>
    <xf numFmtId="3" fontId="15" fillId="0" borderId="0" xfId="2" applyNumberFormat="1" applyFont="1" applyFill="1" applyBorder="1" applyAlignment="1" applyProtection="1">
      <alignment vertical="center"/>
      <protection locked="0"/>
    </xf>
    <xf numFmtId="0" fontId="15" fillId="0" borderId="0" xfId="5" applyFont="1" applyBorder="1" applyAlignment="1">
      <alignment vertical="center"/>
    </xf>
    <xf numFmtId="4" fontId="15" fillId="0" borderId="0" xfId="2" applyNumberFormat="1" applyFont="1" applyFill="1" applyBorder="1" applyAlignment="1" applyProtection="1">
      <alignment horizontal="center" vertical="center" wrapText="1"/>
      <protection locked="0"/>
    </xf>
    <xf numFmtId="0" fontId="15" fillId="0" borderId="0" xfId="2" applyFont="1" applyFill="1"/>
    <xf numFmtId="0" fontId="15" fillId="0" borderId="0" xfId="2" applyFont="1" applyFill="1" applyBorder="1" applyProtection="1">
      <protection locked="0"/>
    </xf>
    <xf numFmtId="0" fontId="15" fillId="0" borderId="0" xfId="2" applyFont="1" applyFill="1" applyBorder="1"/>
    <xf numFmtId="3" fontId="15" fillId="0" borderId="0" xfId="2" applyNumberFormat="1" applyFont="1" applyFill="1" applyBorder="1" applyProtection="1">
      <protection locked="0"/>
    </xf>
    <xf numFmtId="0" fontId="15" fillId="0" borderId="0" xfId="2" applyFont="1" applyFill="1" applyBorder="1" applyAlignment="1" applyProtection="1">
      <alignment horizontal="center"/>
      <protection locked="0"/>
    </xf>
    <xf numFmtId="3" fontId="15" fillId="0" borderId="150" xfId="2" applyNumberFormat="1" applyFont="1" applyFill="1" applyBorder="1" applyAlignment="1" applyProtection="1">
      <alignment horizontal="right" vertical="center"/>
      <protection locked="0"/>
    </xf>
    <xf numFmtId="0" fontId="22" fillId="0" borderId="151" xfId="0" applyFont="1" applyBorder="1" applyAlignment="1">
      <alignment wrapText="1"/>
    </xf>
    <xf numFmtId="0" fontId="15" fillId="0" borderId="152" xfId="2" applyFont="1" applyFill="1" applyBorder="1" applyAlignment="1" applyProtection="1">
      <alignment vertical="center"/>
    </xf>
    <xf numFmtId="3" fontId="15" fillId="7" borderId="25" xfId="2" applyNumberFormat="1" applyFont="1" applyFill="1" applyBorder="1" applyAlignment="1" applyProtection="1">
      <alignment vertical="center"/>
      <protection locked="0"/>
    </xf>
    <xf numFmtId="3" fontId="15" fillId="7" borderId="49" xfId="2" applyNumberFormat="1" applyFont="1" applyFill="1" applyBorder="1" applyAlignment="1" applyProtection="1">
      <alignment vertical="center"/>
    </xf>
    <xf numFmtId="3" fontId="15" fillId="7" borderId="26" xfId="2" applyNumberFormat="1" applyFont="1" applyFill="1" applyBorder="1" applyAlignment="1" applyProtection="1">
      <alignment horizontal="center" vertical="center"/>
      <protection locked="0"/>
    </xf>
    <xf numFmtId="3" fontId="15" fillId="7" borderId="25" xfId="2" applyNumberFormat="1" applyFont="1" applyFill="1" applyBorder="1" applyAlignment="1" applyProtection="1">
      <alignment horizontal="center" vertical="center"/>
      <protection locked="0"/>
    </xf>
    <xf numFmtId="3" fontId="15" fillId="7" borderId="24" xfId="2" applyNumberFormat="1" applyFont="1" applyFill="1" applyBorder="1" applyAlignment="1" applyProtection="1">
      <alignment horizontal="center" vertical="center"/>
    </xf>
    <xf numFmtId="3" fontId="15" fillId="7" borderId="25" xfId="2" applyNumberFormat="1" applyFont="1" applyFill="1" applyBorder="1" applyAlignment="1" applyProtection="1">
      <alignment horizontal="center" vertical="center"/>
    </xf>
    <xf numFmtId="3" fontId="15" fillId="7" borderId="49" xfId="2" applyNumberFormat="1" applyFont="1" applyFill="1" applyBorder="1" applyAlignment="1" applyProtection="1">
      <alignment horizontal="center" vertical="center"/>
    </xf>
    <xf numFmtId="0" fontId="22" fillId="0" borderId="153" xfId="0" applyFont="1" applyBorder="1" applyAlignment="1">
      <alignment wrapText="1"/>
    </xf>
    <xf numFmtId="0" fontId="14" fillId="0" borderId="152" xfId="2" applyFont="1" applyFill="1" applyBorder="1" applyAlignment="1" applyProtection="1">
      <alignment vertical="center"/>
    </xf>
    <xf numFmtId="3" fontId="15" fillId="7" borderId="53" xfId="2" applyNumberFormat="1" applyFont="1" applyFill="1" applyBorder="1" applyAlignment="1" applyProtection="1">
      <alignment horizontal="right" vertical="center"/>
      <protection locked="0"/>
    </xf>
    <xf numFmtId="3" fontId="15" fillId="7" borderId="54" xfId="2" applyNumberFormat="1" applyFont="1" applyFill="1" applyBorder="1" applyAlignment="1" applyProtection="1">
      <alignment horizontal="right" vertical="center"/>
    </xf>
    <xf numFmtId="3" fontId="15" fillId="7" borderId="52" xfId="2" applyNumberFormat="1" applyFont="1" applyFill="1" applyBorder="1" applyAlignment="1" applyProtection="1">
      <alignment horizontal="center" vertical="center"/>
      <protection locked="0"/>
    </xf>
    <xf numFmtId="3" fontId="15" fillId="7" borderId="53" xfId="2" applyNumberFormat="1" applyFont="1" applyFill="1" applyBorder="1" applyAlignment="1" applyProtection="1">
      <alignment horizontal="center" vertical="center"/>
      <protection locked="0"/>
    </xf>
    <xf numFmtId="3" fontId="15" fillId="7" borderId="54" xfId="2" applyNumberFormat="1" applyFont="1" applyFill="1" applyBorder="1" applyAlignment="1" applyProtection="1">
      <alignment horizontal="center" vertical="center"/>
    </xf>
    <xf numFmtId="3" fontId="15" fillId="7" borderId="55" xfId="2" applyNumberFormat="1" applyFont="1" applyFill="1" applyBorder="1" applyAlignment="1" applyProtection="1">
      <alignment horizontal="center" vertical="center"/>
    </xf>
    <xf numFmtId="3" fontId="15" fillId="7" borderId="53" xfId="2" applyNumberFormat="1" applyFont="1" applyFill="1" applyBorder="1" applyAlignment="1" applyProtection="1">
      <alignment horizontal="center" vertical="center"/>
    </xf>
    <xf numFmtId="3" fontId="15" fillId="7" borderId="52" xfId="2" applyNumberFormat="1" applyFont="1" applyFill="1" applyBorder="1" applyAlignment="1" applyProtection="1">
      <alignment horizontal="center" vertical="center"/>
    </xf>
    <xf numFmtId="3" fontId="15" fillId="7" borderId="56" xfId="2" applyNumberFormat="1" applyFont="1" applyFill="1" applyBorder="1" applyAlignment="1" applyProtection="1">
      <alignment horizontal="left" vertical="center" wrapText="1"/>
      <protection locked="0"/>
    </xf>
    <xf numFmtId="0" fontId="30" fillId="0" borderId="153" xfId="0" applyFont="1" applyBorder="1" applyAlignment="1">
      <alignment wrapText="1"/>
    </xf>
    <xf numFmtId="3" fontId="15" fillId="0" borderId="33" xfId="2" applyNumberFormat="1" applyFont="1" applyFill="1" applyBorder="1" applyAlignment="1" applyProtection="1">
      <alignment horizontal="left" vertical="center" wrapText="1"/>
      <protection locked="0"/>
    </xf>
    <xf numFmtId="3" fontId="15" fillId="0" borderId="48" xfId="2" applyNumberFormat="1" applyFont="1" applyFill="1" applyBorder="1" applyAlignment="1" applyProtection="1">
      <alignment horizontal="left" vertical="center" wrapText="1"/>
      <protection locked="0"/>
    </xf>
    <xf numFmtId="3" fontId="15" fillId="0" borderId="56" xfId="2" applyNumberFormat="1" applyFont="1" applyFill="1" applyBorder="1" applyAlignment="1" applyProtection="1">
      <alignment horizontal="left" vertical="center" wrapText="1"/>
      <protection locked="0"/>
    </xf>
    <xf numFmtId="3" fontId="15" fillId="0" borderId="36" xfId="2" applyNumberFormat="1" applyFont="1" applyFill="1" applyBorder="1" applyAlignment="1" applyProtection="1">
      <alignment vertical="center" wrapText="1"/>
      <protection locked="0"/>
    </xf>
    <xf numFmtId="3" fontId="31" fillId="0" borderId="25" xfId="2" applyNumberFormat="1" applyFont="1" applyFill="1" applyBorder="1" applyAlignment="1" applyProtection="1">
      <alignment vertical="center"/>
      <protection locked="0"/>
    </xf>
    <xf numFmtId="3" fontId="15" fillId="0" borderId="50" xfId="2" applyNumberFormat="1" applyFont="1" applyFill="1" applyBorder="1" applyAlignment="1" applyProtection="1">
      <alignment horizontal="left" vertical="center" wrapText="1"/>
      <protection locked="0"/>
    </xf>
    <xf numFmtId="3" fontId="31" fillId="0" borderId="53" xfId="2" applyNumberFormat="1" applyFont="1" applyFill="1" applyBorder="1" applyAlignment="1" applyProtection="1">
      <alignment horizontal="right" vertical="center"/>
      <protection locked="0"/>
    </xf>
    <xf numFmtId="3" fontId="31" fillId="0" borderId="1" xfId="2" applyNumberFormat="1" applyFont="1" applyFill="1" applyBorder="1" applyAlignment="1" applyProtection="1">
      <alignment vertical="center"/>
      <protection locked="0"/>
    </xf>
    <xf numFmtId="3" fontId="31" fillId="0" borderId="3" xfId="2" applyNumberFormat="1" applyFont="1" applyFill="1" applyBorder="1" applyAlignment="1" applyProtection="1">
      <alignment vertical="center"/>
      <protection locked="0"/>
    </xf>
    <xf numFmtId="3" fontId="15" fillId="0" borderId="75" xfId="2" applyNumberFormat="1" applyFont="1" applyFill="1" applyBorder="1" applyAlignment="1" applyProtection="1">
      <alignment vertical="center" wrapText="1"/>
      <protection locked="0"/>
    </xf>
    <xf numFmtId="3" fontId="32" fillId="0" borderId="20" xfId="2" applyNumberFormat="1" applyFont="1" applyFill="1" applyBorder="1" applyAlignment="1" applyProtection="1">
      <alignment vertical="center"/>
      <protection locked="0"/>
    </xf>
    <xf numFmtId="3" fontId="32" fillId="0" borderId="1" xfId="2" applyNumberFormat="1" applyFont="1" applyFill="1" applyBorder="1" applyAlignment="1" applyProtection="1">
      <alignment vertical="center"/>
      <protection locked="0"/>
    </xf>
    <xf numFmtId="0" fontId="15" fillId="0" borderId="0" xfId="1" applyFont="1" applyAlignment="1">
      <alignment horizontal="right" wrapText="1"/>
    </xf>
    <xf numFmtId="3" fontId="15" fillId="0" borderId="0" xfId="1" applyNumberFormat="1" applyFont="1" applyAlignment="1">
      <alignment horizontal="right" wrapText="1"/>
    </xf>
    <xf numFmtId="3" fontId="15" fillId="0" borderId="0" xfId="2" applyNumberFormat="1" applyFont="1"/>
    <xf numFmtId="0" fontId="15" fillId="0" borderId="0" xfId="1" applyFont="1" applyAlignment="1">
      <alignment horizontal="right"/>
    </xf>
    <xf numFmtId="3" fontId="15" fillId="0" borderId="0" xfId="1" applyNumberFormat="1" applyFont="1"/>
    <xf numFmtId="0" fontId="15" fillId="0" borderId="0" xfId="8" applyFont="1" applyAlignment="1"/>
    <xf numFmtId="3" fontId="15" fillId="0" borderId="0" xfId="8" applyNumberFormat="1" applyFont="1" applyAlignment="1"/>
    <xf numFmtId="0" fontId="7" fillId="0" borderId="0" xfId="2" applyFont="1" applyAlignment="1">
      <alignment horizontal="center"/>
    </xf>
    <xf numFmtId="3" fontId="7" fillId="0" borderId="0" xfId="2" applyNumberFormat="1" applyFont="1" applyAlignment="1">
      <alignment horizontal="center"/>
    </xf>
    <xf numFmtId="0" fontId="25" fillId="0" borderId="0" xfId="8" applyFont="1" applyAlignment="1"/>
    <xf numFmtId="3" fontId="25" fillId="0" borderId="0" xfId="8" applyNumberFormat="1" applyFont="1" applyAlignment="1"/>
    <xf numFmtId="3" fontId="15" fillId="0" borderId="0" xfId="9" applyNumberFormat="1" applyFont="1" applyBorder="1" applyAlignment="1"/>
    <xf numFmtId="3" fontId="14" fillId="0" borderId="99" xfId="9" applyNumberFormat="1" applyFont="1" applyFill="1" applyBorder="1" applyAlignment="1"/>
    <xf numFmtId="3" fontId="14" fillId="0" borderId="0" xfId="9" applyNumberFormat="1" applyFont="1" applyFill="1" applyBorder="1" applyAlignment="1"/>
    <xf numFmtId="0" fontId="15" fillId="0" borderId="47" xfId="2" applyFont="1" applyBorder="1" applyAlignment="1">
      <alignment horizontal="center" vertical="center" wrapText="1"/>
    </xf>
    <xf numFmtId="3" fontId="15" fillId="0" borderId="1" xfId="2" applyNumberFormat="1" applyFont="1" applyBorder="1" applyAlignment="1">
      <alignment horizontal="center" vertical="center" wrapText="1"/>
    </xf>
    <xf numFmtId="0" fontId="15" fillId="0" borderId="35" xfId="2" applyFont="1" applyBorder="1"/>
    <xf numFmtId="3" fontId="14" fillId="0" borderId="1" xfId="2" applyNumberFormat="1" applyFont="1" applyBorder="1" applyAlignment="1">
      <alignment wrapText="1"/>
    </xf>
    <xf numFmtId="0" fontId="15" fillId="0" borderId="1" xfId="2" applyFont="1" applyBorder="1" applyAlignment="1" applyProtection="1">
      <alignment wrapText="1"/>
      <protection locked="0"/>
    </xf>
    <xf numFmtId="0" fontId="14" fillId="0" borderId="1" xfId="8" applyNumberFormat="1" applyFont="1" applyFill="1" applyBorder="1" applyAlignment="1">
      <alignment horizontal="center" vertical="center" wrapText="1"/>
    </xf>
    <xf numFmtId="3" fontId="15" fillId="0" borderId="1" xfId="8" applyNumberFormat="1" applyFont="1" applyFill="1" applyBorder="1" applyAlignment="1" applyProtection="1">
      <alignment vertical="center" wrapText="1"/>
      <protection locked="0"/>
    </xf>
    <xf numFmtId="3" fontId="15" fillId="0" borderId="1" xfId="2" applyNumberFormat="1" applyFont="1" applyBorder="1" applyAlignment="1" applyProtection="1">
      <alignment wrapText="1"/>
      <protection locked="0"/>
    </xf>
    <xf numFmtId="3" fontId="15" fillId="0" borderId="1" xfId="2" applyNumberFormat="1" applyFont="1" applyBorder="1"/>
    <xf numFmtId="0" fontId="14" fillId="0" borderId="1" xfId="8" applyNumberFormat="1" applyFont="1" applyFill="1" applyBorder="1" applyAlignment="1" applyProtection="1">
      <alignment horizontal="center" vertical="center" wrapText="1"/>
      <protection locked="0"/>
    </xf>
    <xf numFmtId="3" fontId="15" fillId="0" borderId="3" xfId="8" applyNumberFormat="1" applyFont="1" applyBorder="1" applyAlignment="1" applyProtection="1">
      <alignment horizontal="center" vertical="center" wrapText="1"/>
      <protection locked="0"/>
    </xf>
    <xf numFmtId="3" fontId="15" fillId="0" borderId="47" xfId="8" applyNumberFormat="1" applyFont="1" applyBorder="1" applyAlignment="1">
      <alignment vertical="center" wrapText="1"/>
    </xf>
    <xf numFmtId="0" fontId="15" fillId="0" borderId="0" xfId="2" applyFont="1" applyBorder="1" applyAlignment="1" applyProtection="1">
      <alignment wrapText="1"/>
      <protection locked="0"/>
    </xf>
    <xf numFmtId="0" fontId="15" fillId="0" borderId="0" xfId="2" applyFont="1" applyBorder="1" applyAlignment="1" applyProtection="1">
      <alignment horizontal="left" wrapText="1"/>
      <protection locked="0"/>
    </xf>
    <xf numFmtId="3" fontId="15" fillId="0" borderId="0" xfId="2" applyNumberFormat="1" applyFont="1" applyBorder="1" applyAlignment="1" applyProtection="1">
      <alignment wrapText="1"/>
      <protection locked="0"/>
    </xf>
    <xf numFmtId="3" fontId="15" fillId="0" borderId="0" xfId="2" applyNumberFormat="1" applyFont="1" applyBorder="1"/>
    <xf numFmtId="3" fontId="15" fillId="0" borderId="0" xfId="9" applyNumberFormat="1" applyFont="1" applyFill="1" applyBorder="1" applyAlignment="1"/>
    <xf numFmtId="3" fontId="15" fillId="0" borderId="1" xfId="2" applyNumberFormat="1" applyFont="1" applyBorder="1" applyAlignment="1" applyProtection="1">
      <alignment vertical="center" wrapText="1"/>
      <protection locked="0"/>
    </xf>
    <xf numFmtId="3" fontId="15" fillId="0" borderId="0" xfId="9" applyNumberFormat="1" applyFont="1" applyFill="1" applyBorder="1" applyAlignment="1">
      <alignment vertical="center"/>
    </xf>
    <xf numFmtId="3" fontId="14" fillId="0" borderId="47" xfId="2" applyNumberFormat="1" applyFont="1" applyBorder="1" applyAlignment="1">
      <alignment wrapText="1"/>
    </xf>
    <xf numFmtId="3" fontId="15" fillId="0" borderId="1" xfId="8" applyNumberFormat="1" applyFont="1" applyBorder="1" applyAlignment="1" applyProtection="1">
      <alignment horizontal="center" vertical="center" wrapText="1"/>
      <protection locked="0"/>
    </xf>
    <xf numFmtId="3" fontId="15" fillId="0" borderId="1" xfId="8" applyNumberFormat="1" applyFont="1" applyFill="1" applyBorder="1" applyAlignment="1">
      <alignment vertical="center" wrapText="1"/>
    </xf>
    <xf numFmtId="0" fontId="14" fillId="0" borderId="1" xfId="8" applyNumberFormat="1" applyFont="1" applyFill="1" applyBorder="1" applyAlignment="1">
      <alignment horizontal="center" vertical="center"/>
    </xf>
    <xf numFmtId="3" fontId="15" fillId="0" borderId="47" xfId="9" applyNumberFormat="1" applyFont="1" applyFill="1" applyBorder="1" applyAlignment="1">
      <alignment horizontal="center" vertical="center" wrapText="1"/>
    </xf>
    <xf numFmtId="3" fontId="15" fillId="0" borderId="1" xfId="8" applyNumberFormat="1" applyFont="1" applyBorder="1" applyAlignment="1" applyProtection="1">
      <alignment horizontal="center" vertical="center"/>
      <protection locked="0"/>
    </xf>
    <xf numFmtId="3" fontId="15" fillId="0" borderId="1" xfId="8" applyNumberFormat="1" applyFont="1" applyBorder="1" applyAlignment="1">
      <alignment vertical="center" wrapText="1"/>
    </xf>
    <xf numFmtId="0" fontId="15" fillId="0" borderId="1" xfId="8" applyFont="1" applyBorder="1" applyAlignment="1" applyProtection="1">
      <alignment horizontal="center" vertical="center" wrapText="1"/>
      <protection locked="0"/>
    </xf>
    <xf numFmtId="0" fontId="15" fillId="0" borderId="47" xfId="8" applyFont="1" applyBorder="1" applyAlignment="1" applyProtection="1">
      <alignment horizontal="left" vertical="center" wrapText="1"/>
      <protection locked="0"/>
    </xf>
    <xf numFmtId="3" fontId="15" fillId="0" borderId="47" xfId="8" applyNumberFormat="1" applyFont="1" applyFill="1" applyBorder="1" applyAlignment="1" applyProtection="1">
      <alignment horizontal="center" vertical="center" wrapText="1"/>
      <protection locked="0"/>
    </xf>
    <xf numFmtId="0" fontId="15" fillId="0" borderId="0" xfId="2" applyFont="1" applyBorder="1" applyAlignment="1">
      <alignment wrapText="1"/>
    </xf>
    <xf numFmtId="3" fontId="15" fillId="0" borderId="0" xfId="2" applyNumberFormat="1" applyFont="1" applyBorder="1" applyAlignment="1">
      <alignment wrapText="1"/>
    </xf>
    <xf numFmtId="0" fontId="15" fillId="0" borderId="0" xfId="8" applyFont="1"/>
    <xf numFmtId="3" fontId="2" fillId="0" borderId="0" xfId="2" applyNumberFormat="1"/>
    <xf numFmtId="3" fontId="15" fillId="0" borderId="1" xfId="8" applyNumberFormat="1" applyFont="1" applyBorder="1" applyAlignment="1" applyProtection="1">
      <alignment vertical="center" wrapText="1"/>
      <protection locked="0"/>
    </xf>
    <xf numFmtId="3" fontId="15" fillId="0" borderId="1" xfId="9" applyNumberFormat="1" applyFont="1" applyBorder="1" applyAlignment="1">
      <alignment vertical="center" wrapText="1"/>
    </xf>
    <xf numFmtId="0" fontId="14" fillId="0" borderId="1" xfId="9" applyNumberFormat="1" applyFont="1" applyBorder="1" applyAlignment="1">
      <alignment horizontal="center" vertical="center" wrapText="1"/>
    </xf>
    <xf numFmtId="3" fontId="15" fillId="0" borderId="1" xfId="9" applyNumberFormat="1" applyFont="1" applyBorder="1" applyAlignment="1">
      <alignment wrapText="1"/>
    </xf>
    <xf numFmtId="0" fontId="14" fillId="0" borderId="0" xfId="1" applyFont="1"/>
    <xf numFmtId="3" fontId="15" fillId="0" borderId="0" xfId="8" applyNumberFormat="1" applyFont="1"/>
    <xf numFmtId="0" fontId="2" fillId="0" borderId="0" xfId="10"/>
    <xf numFmtId="0" fontId="2" fillId="0" borderId="0" xfId="10" applyFill="1"/>
    <xf numFmtId="0" fontId="15" fillId="0" borderId="0" xfId="2" applyFont="1" applyProtection="1">
      <protection locked="0"/>
    </xf>
    <xf numFmtId="3" fontId="15" fillId="0" borderId="0" xfId="2" applyNumberFormat="1" applyFont="1" applyProtection="1">
      <protection locked="0"/>
    </xf>
    <xf numFmtId="3" fontId="15" fillId="0" borderId="48" xfId="2" applyNumberFormat="1" applyFont="1" applyFill="1" applyBorder="1" applyAlignment="1" applyProtection="1">
      <alignment horizontal="right" vertical="center" wrapText="1"/>
      <protection locked="0"/>
    </xf>
    <xf numFmtId="3" fontId="15" fillId="0" borderId="50" xfId="2" applyNumberFormat="1" applyFont="1" applyFill="1" applyBorder="1" applyAlignment="1" applyProtection="1">
      <alignment horizontal="center" vertical="center" wrapText="1"/>
      <protection locked="0"/>
    </xf>
    <xf numFmtId="3" fontId="15" fillId="0" borderId="48" xfId="2" applyNumberFormat="1" applyFont="1" applyBorder="1" applyAlignment="1" applyProtection="1">
      <alignment vertical="center" wrapText="1"/>
      <protection locked="0"/>
    </xf>
    <xf numFmtId="3" fontId="14" fillId="0" borderId="56" xfId="2" applyNumberFormat="1" applyFont="1" applyFill="1" applyBorder="1" applyAlignment="1" applyProtection="1">
      <alignment horizontal="center" vertical="center"/>
      <protection locked="0"/>
    </xf>
    <xf numFmtId="3" fontId="14" fillId="0" borderId="100" xfId="2" applyNumberFormat="1" applyFont="1" applyFill="1" applyBorder="1" applyAlignment="1" applyProtection="1">
      <alignment vertical="center"/>
      <protection locked="0"/>
    </xf>
    <xf numFmtId="0" fontId="15" fillId="0" borderId="18" xfId="2" applyFont="1" applyFill="1" applyBorder="1" applyAlignment="1" applyProtection="1">
      <alignment horizontal="center" vertical="center" wrapText="1"/>
    </xf>
    <xf numFmtId="0" fontId="15" fillId="0" borderId="22" xfId="2" applyFont="1" applyFill="1" applyBorder="1" applyAlignment="1" applyProtection="1">
      <alignment horizontal="center" vertical="center" wrapText="1"/>
    </xf>
    <xf numFmtId="0" fontId="15" fillId="0" borderId="22" xfId="2" applyFont="1" applyBorder="1" applyAlignment="1">
      <alignment horizontal="center" vertical="center" wrapText="1"/>
    </xf>
    <xf numFmtId="0" fontId="15" fillId="0" borderId="18" xfId="2" applyFont="1" applyBorder="1" applyAlignment="1">
      <alignment horizontal="center" vertical="center" wrapText="1"/>
    </xf>
    <xf numFmtId="0" fontId="15" fillId="0" borderId="18" xfId="2" applyFont="1" applyFill="1" applyBorder="1" applyAlignment="1" applyProtection="1">
      <alignment horizontal="center" vertical="center" wrapText="1"/>
    </xf>
    <xf numFmtId="0" fontId="15" fillId="0" borderId="22" xfId="2" applyFont="1" applyFill="1" applyBorder="1" applyAlignment="1" applyProtection="1">
      <alignment horizontal="center" vertical="center" wrapText="1"/>
    </xf>
    <xf numFmtId="3" fontId="15" fillId="0" borderId="1" xfId="5" applyNumberFormat="1" applyFont="1" applyFill="1" applyBorder="1" applyAlignment="1" applyProtection="1">
      <alignment horizontal="center" vertical="center" wrapText="1"/>
      <protection locked="0"/>
    </xf>
    <xf numFmtId="0" fontId="15" fillId="0" borderId="2" xfId="5" applyFont="1" applyFill="1" applyBorder="1" applyAlignment="1" applyProtection="1">
      <alignment horizontal="center" vertical="center" wrapText="1"/>
      <protection locked="0"/>
    </xf>
    <xf numFmtId="0" fontId="15" fillId="0" borderId="0" xfId="5" applyFont="1" applyFill="1" applyAlignment="1">
      <alignment horizontal="left" vertical="center"/>
    </xf>
    <xf numFmtId="0" fontId="15" fillId="0" borderId="22" xfId="2" applyFont="1" applyFill="1" applyBorder="1" applyAlignment="1" applyProtection="1">
      <alignment horizontal="center" vertical="center" wrapText="1"/>
    </xf>
    <xf numFmtId="0" fontId="15" fillId="0" borderId="18" xfId="2" applyFont="1" applyFill="1" applyBorder="1" applyAlignment="1" applyProtection="1">
      <alignment horizontal="center" vertical="center" wrapText="1"/>
    </xf>
    <xf numFmtId="3" fontId="15" fillId="0" borderId="1" xfId="5" applyNumberFormat="1" applyFont="1" applyFill="1" applyBorder="1" applyAlignment="1" applyProtection="1">
      <alignment horizontal="center" vertical="center" wrapText="1"/>
      <protection locked="0"/>
    </xf>
    <xf numFmtId="0" fontId="15" fillId="0" borderId="7" xfId="2" applyFont="1" applyFill="1" applyBorder="1" applyAlignment="1" applyProtection="1">
      <alignment horizontal="center" vertical="center" textRotation="90"/>
    </xf>
    <xf numFmtId="3" fontId="15" fillId="0" borderId="50" xfId="2" applyNumberFormat="1" applyFont="1" applyFill="1" applyBorder="1" applyAlignment="1" applyProtection="1">
      <alignment horizontal="justify" vertical="center" wrapText="1"/>
      <protection locked="0"/>
    </xf>
    <xf numFmtId="3" fontId="15" fillId="0" borderId="48" xfId="2" applyNumberFormat="1" applyFont="1" applyFill="1" applyBorder="1" applyAlignment="1" applyProtection="1">
      <alignment horizontal="justify" vertical="center" wrapText="1"/>
      <protection locked="0"/>
    </xf>
    <xf numFmtId="0" fontId="15" fillId="0" borderId="0" xfId="5" applyFont="1" applyFill="1" applyBorder="1" applyAlignment="1"/>
    <xf numFmtId="0" fontId="15" fillId="0" borderId="0" xfId="5" applyFont="1" applyFill="1" applyBorder="1" applyAlignment="1" applyProtection="1">
      <alignment horizontal="left"/>
      <protection locked="0"/>
    </xf>
    <xf numFmtId="0" fontId="15" fillId="0" borderId="0" xfId="5" applyFont="1" applyFill="1" applyBorder="1" applyAlignment="1" applyProtection="1">
      <alignment horizontal="left" wrapText="1"/>
      <protection locked="0"/>
    </xf>
    <xf numFmtId="0" fontId="7" fillId="0" borderId="0" xfId="5" applyFont="1" applyFill="1" applyAlignment="1"/>
    <xf numFmtId="0" fontId="7" fillId="0" borderId="0" xfId="5" applyFont="1" applyFill="1" applyBorder="1" applyAlignment="1">
      <alignment horizontal="center"/>
    </xf>
    <xf numFmtId="0" fontId="7" fillId="0" borderId="0" xfId="5" applyFont="1" applyFill="1" applyBorder="1" applyAlignment="1">
      <alignment horizontal="center" vertical="center"/>
    </xf>
    <xf numFmtId="0" fontId="25" fillId="0" borderId="0" xfId="5" applyFont="1" applyFill="1" applyBorder="1" applyAlignment="1" applyProtection="1">
      <protection locked="0"/>
    </xf>
    <xf numFmtId="0" fontId="25" fillId="0" borderId="0" xfId="5" applyFont="1" applyFill="1" applyBorder="1" applyAlignment="1" applyProtection="1">
      <alignment horizontal="center" vertical="center"/>
      <protection locked="0"/>
    </xf>
    <xf numFmtId="49" fontId="11" fillId="0" borderId="99" xfId="5" applyNumberFormat="1" applyFont="1" applyFill="1" applyBorder="1" applyAlignment="1" applyProtection="1">
      <protection locked="0"/>
    </xf>
    <xf numFmtId="49" fontId="14" fillId="0" borderId="99" xfId="5" applyNumberFormat="1" applyFont="1" applyFill="1" applyBorder="1" applyAlignment="1" applyProtection="1">
      <alignment horizontal="center" vertical="center"/>
      <protection locked="0"/>
    </xf>
    <xf numFmtId="0" fontId="14" fillId="0" borderId="1" xfId="5" applyFont="1" applyFill="1" applyBorder="1" applyAlignment="1">
      <alignment horizontal="right" vertical="center" wrapText="1"/>
    </xf>
    <xf numFmtId="3" fontId="14" fillId="0" borderId="1" xfId="5" applyNumberFormat="1" applyFont="1" applyFill="1" applyBorder="1" applyAlignment="1">
      <alignment horizontal="right" vertical="center" wrapText="1"/>
    </xf>
    <xf numFmtId="3" fontId="15" fillId="0" borderId="1" xfId="5" applyNumberFormat="1" applyFont="1" applyFill="1" applyBorder="1" applyAlignment="1" applyProtection="1">
      <alignment horizontal="right" vertical="center" wrapText="1"/>
      <protection locked="0"/>
    </xf>
    <xf numFmtId="3" fontId="15" fillId="0" borderId="1" xfId="5" applyNumberFormat="1" applyFont="1" applyFill="1" applyBorder="1" applyAlignment="1" applyProtection="1">
      <alignment horizontal="right" vertical="center"/>
      <protection locked="0"/>
    </xf>
    <xf numFmtId="0" fontId="15" fillId="0" borderId="1" xfId="5" applyFont="1" applyFill="1" applyBorder="1" applyAlignment="1" applyProtection="1">
      <alignment horizontal="center" vertical="center" wrapText="1"/>
      <protection locked="0"/>
    </xf>
    <xf numFmtId="3" fontId="14" fillId="0" borderId="1" xfId="5" applyNumberFormat="1" applyFont="1" applyFill="1" applyBorder="1" applyAlignment="1" applyProtection="1">
      <alignment horizontal="right" vertical="center"/>
      <protection locked="0"/>
    </xf>
    <xf numFmtId="3" fontId="15" fillId="0" borderId="1" xfId="5" applyNumberFormat="1" applyFont="1" applyFill="1" applyBorder="1" applyAlignment="1" applyProtection="1">
      <alignment horizontal="left" vertical="center" wrapText="1"/>
      <protection locked="0"/>
    </xf>
    <xf numFmtId="0" fontId="15" fillId="0" borderId="149" xfId="5" applyFont="1" applyFill="1" applyBorder="1" applyAlignment="1" applyProtection="1">
      <alignment horizontal="center" vertical="center" wrapText="1"/>
      <protection locked="0"/>
    </xf>
    <xf numFmtId="0" fontId="15" fillId="0" borderId="149" xfId="5" applyFont="1" applyFill="1" applyBorder="1" applyAlignment="1" applyProtection="1">
      <alignment horizontal="left" vertical="center" wrapText="1"/>
      <protection locked="0"/>
    </xf>
    <xf numFmtId="3" fontId="15" fillId="0" borderId="149" xfId="5" applyNumberFormat="1" applyFont="1" applyFill="1" applyBorder="1" applyAlignment="1" applyProtection="1">
      <alignment horizontal="center" vertical="center" wrapText="1"/>
      <protection locked="0"/>
    </xf>
    <xf numFmtId="3" fontId="15" fillId="0" borderId="149" xfId="5" applyNumberFormat="1" applyFont="1" applyFill="1" applyBorder="1" applyAlignment="1" applyProtection="1">
      <alignment wrapText="1"/>
      <protection locked="0"/>
    </xf>
    <xf numFmtId="3" fontId="15" fillId="0" borderId="149" xfId="5" applyNumberFormat="1" applyFont="1" applyFill="1" applyBorder="1" applyProtection="1">
      <protection locked="0"/>
    </xf>
    <xf numFmtId="3" fontId="15" fillId="0" borderId="149" xfId="5" applyNumberFormat="1" applyFont="1" applyFill="1" applyBorder="1" applyAlignment="1" applyProtection="1">
      <alignment horizontal="center" vertical="center"/>
      <protection locked="0"/>
    </xf>
    <xf numFmtId="49" fontId="14" fillId="0" borderId="99" xfId="5" applyNumberFormat="1" applyFont="1" applyFill="1" applyBorder="1" applyAlignment="1">
      <alignment vertical="center"/>
    </xf>
    <xf numFmtId="49" fontId="14" fillId="0" borderId="99" xfId="5" applyNumberFormat="1" applyFont="1" applyFill="1" applyBorder="1" applyAlignment="1">
      <alignment horizontal="center" vertical="center"/>
    </xf>
    <xf numFmtId="3" fontId="14" fillId="13" borderId="1" xfId="5" applyNumberFormat="1" applyFont="1" applyFill="1" applyBorder="1" applyAlignment="1" applyProtection="1">
      <alignment horizontal="right" vertical="center" wrapText="1"/>
      <protection locked="0"/>
    </xf>
    <xf numFmtId="3" fontId="15" fillId="0" borderId="1" xfId="5" applyNumberFormat="1" applyFont="1" applyFill="1" applyBorder="1" applyAlignment="1" applyProtection="1">
      <alignment horizontal="justify" vertical="center" wrapText="1"/>
      <protection locked="0"/>
    </xf>
    <xf numFmtId="3" fontId="15" fillId="0" borderId="1" xfId="6" applyNumberFormat="1" applyFont="1" applyFill="1" applyBorder="1" applyAlignment="1" applyProtection="1">
      <alignment horizontal="center" vertical="center" wrapText="1"/>
      <protection locked="0"/>
    </xf>
    <xf numFmtId="3" fontId="14" fillId="0" borderId="0" xfId="5" applyNumberFormat="1" applyFont="1" applyFill="1" applyBorder="1" applyAlignment="1" applyProtection="1">
      <alignment horizontal="center" vertical="center" wrapText="1"/>
      <protection locked="0"/>
    </xf>
    <xf numFmtId="0" fontId="15" fillId="0" borderId="0" xfId="5" applyFont="1" applyFill="1" applyAlignment="1"/>
    <xf numFmtId="49" fontId="14" fillId="0" borderId="99" xfId="5" applyNumberFormat="1" applyFont="1" applyFill="1" applyBorder="1" applyAlignment="1"/>
    <xf numFmtId="3" fontId="14" fillId="13" borderId="2" xfId="5" applyNumberFormat="1" applyFont="1" applyFill="1" applyBorder="1" applyAlignment="1">
      <alignment vertical="center" wrapText="1"/>
    </xf>
    <xf numFmtId="3" fontId="14" fillId="0" borderId="2" xfId="5" applyNumberFormat="1" applyFont="1" applyFill="1" applyBorder="1" applyAlignment="1">
      <alignment vertical="center" wrapText="1"/>
    </xf>
    <xf numFmtId="3" fontId="15" fillId="0" borderId="2" xfId="5" applyNumberFormat="1" applyFont="1" applyFill="1" applyBorder="1" applyAlignment="1">
      <alignment vertical="center" wrapText="1"/>
    </xf>
    <xf numFmtId="3" fontId="15" fillId="0" borderId="2" xfId="5" applyNumberFormat="1" applyFont="1" applyFill="1" applyBorder="1" applyAlignment="1">
      <alignment horizontal="justify" vertical="center" wrapText="1"/>
    </xf>
    <xf numFmtId="3" fontId="15" fillId="0" borderId="2" xfId="2" applyNumberFormat="1" applyFont="1" applyFill="1" applyBorder="1" applyAlignment="1">
      <alignment horizontal="center" vertical="center" wrapText="1"/>
    </xf>
    <xf numFmtId="3" fontId="15" fillId="0" borderId="0" xfId="2" applyNumberFormat="1" applyFont="1" applyFill="1" applyBorder="1" applyAlignment="1">
      <alignment horizontal="center" vertical="center" wrapText="1"/>
    </xf>
    <xf numFmtId="3" fontId="15" fillId="0" borderId="1" xfId="2" applyNumberFormat="1" applyFont="1" applyFill="1" applyBorder="1" applyAlignment="1">
      <alignment horizontal="center" vertical="center" wrapText="1"/>
    </xf>
    <xf numFmtId="0" fontId="15" fillId="0" borderId="1" xfId="5" applyFont="1" applyFill="1" applyBorder="1" applyAlignment="1" applyProtection="1">
      <alignment horizontal="center" vertical="center"/>
      <protection locked="0"/>
    </xf>
    <xf numFmtId="3" fontId="15" fillId="0" borderId="1" xfId="5" applyNumberFormat="1" applyFont="1" applyFill="1" applyBorder="1" applyAlignment="1" applyProtection="1">
      <alignment horizontal="left" vertical="center"/>
      <protection locked="0"/>
    </xf>
    <xf numFmtId="3" fontId="14" fillId="0" borderId="0" xfId="5" applyNumberFormat="1" applyFont="1" applyFill="1" applyBorder="1" applyAlignment="1" applyProtection="1">
      <alignment horizontal="right" vertical="center"/>
      <protection locked="0"/>
    </xf>
    <xf numFmtId="3" fontId="15" fillId="0" borderId="0" xfId="5" applyNumberFormat="1" applyFont="1" applyFill="1" applyBorder="1" applyAlignment="1">
      <alignment horizontal="right" vertical="center" wrapText="1"/>
    </xf>
    <xf numFmtId="3" fontId="14" fillId="0" borderId="0" xfId="5" applyNumberFormat="1" applyFont="1" applyFill="1" applyBorder="1" applyAlignment="1">
      <alignment horizontal="right" vertical="center" wrapText="1"/>
    </xf>
    <xf numFmtId="0" fontId="15" fillId="0" borderId="0" xfId="5" applyFont="1" applyFill="1" applyBorder="1" applyAlignment="1" applyProtection="1">
      <alignment wrapText="1"/>
      <protection locked="0"/>
    </xf>
    <xf numFmtId="0" fontId="15" fillId="0" borderId="0" xfId="5" applyFont="1" applyFill="1" applyBorder="1" applyProtection="1">
      <protection locked="0"/>
    </xf>
    <xf numFmtId="0" fontId="14" fillId="0" borderId="0" xfId="5" applyFont="1" applyFill="1" applyAlignment="1">
      <alignment vertical="center"/>
    </xf>
    <xf numFmtId="0" fontId="14" fillId="0" borderId="0" xfId="5" applyFont="1" applyFill="1"/>
    <xf numFmtId="0" fontId="14" fillId="0" borderId="0" xfId="5" applyFont="1" applyFill="1" applyAlignment="1">
      <alignment horizontal="left" vertical="center"/>
    </xf>
    <xf numFmtId="0" fontId="15" fillId="0" borderId="0" xfId="5" applyFont="1" applyFill="1" applyBorder="1" applyAlignment="1" applyProtection="1">
      <alignment horizontal="left" vertical="center" wrapText="1"/>
      <protection locked="0"/>
    </xf>
    <xf numFmtId="0" fontId="15" fillId="0" borderId="0" xfId="5" applyFont="1" applyFill="1" applyBorder="1" applyAlignment="1" applyProtection="1">
      <alignment horizontal="left" vertical="center"/>
      <protection locked="0"/>
    </xf>
    <xf numFmtId="0" fontId="14" fillId="0" borderId="0" xfId="5" applyFont="1" applyFill="1" applyBorder="1" applyAlignment="1" applyProtection="1">
      <alignment horizontal="left" vertical="center"/>
      <protection locked="0"/>
    </xf>
    <xf numFmtId="0" fontId="34" fillId="0" borderId="0" xfId="5" applyFont="1" applyFill="1" applyAlignment="1">
      <alignment horizontal="left" vertical="center"/>
    </xf>
    <xf numFmtId="0" fontId="22" fillId="0" borderId="0" xfId="5" applyFont="1" applyFill="1" applyAlignment="1">
      <alignment horizontal="left" vertical="center"/>
    </xf>
    <xf numFmtId="0" fontId="15" fillId="0" borderId="0" xfId="5" applyFont="1" applyFill="1" applyBorder="1" applyAlignment="1">
      <alignment horizontal="left" vertical="center"/>
    </xf>
    <xf numFmtId="3" fontId="15" fillId="7" borderId="50" xfId="2" applyNumberFormat="1" applyFont="1" applyFill="1" applyBorder="1" applyAlignment="1" applyProtection="1">
      <alignment horizontal="justify" vertical="justify" wrapText="1"/>
      <protection locked="0"/>
    </xf>
    <xf numFmtId="3" fontId="15" fillId="0" borderId="36" xfId="2" applyNumberFormat="1" applyFont="1" applyFill="1" applyBorder="1" applyAlignment="1" applyProtection="1">
      <alignment horizontal="justify" vertical="justify" wrapText="1"/>
      <protection locked="0"/>
    </xf>
    <xf numFmtId="3" fontId="15" fillId="0" borderId="0" xfId="5" applyNumberFormat="1" applyFont="1" applyFill="1" applyBorder="1" applyAlignment="1" applyProtection="1">
      <alignment wrapText="1"/>
      <protection locked="0"/>
    </xf>
    <xf numFmtId="3" fontId="15" fillId="0" borderId="0" xfId="5" applyNumberFormat="1" applyFont="1" applyFill="1" applyBorder="1" applyProtection="1">
      <protection locked="0"/>
    </xf>
    <xf numFmtId="3" fontId="15" fillId="0" borderId="0" xfId="5" applyNumberFormat="1" applyFont="1" applyFill="1" applyBorder="1" applyAlignment="1" applyProtection="1">
      <alignment horizontal="center" vertical="center"/>
      <protection locked="0"/>
    </xf>
    <xf numFmtId="0" fontId="15" fillId="0" borderId="18" xfId="2" applyFont="1" applyBorder="1" applyAlignment="1">
      <alignment horizontal="center" vertical="center" wrapText="1"/>
    </xf>
    <xf numFmtId="0" fontId="15" fillId="0" borderId="22" xfId="2" applyFont="1" applyBorder="1" applyAlignment="1">
      <alignment horizontal="center" vertical="center" wrapText="1"/>
    </xf>
    <xf numFmtId="0" fontId="15" fillId="0" borderId="22" xfId="2" applyFont="1" applyFill="1" applyBorder="1" applyAlignment="1" applyProtection="1">
      <alignment horizontal="center" vertical="center" wrapText="1"/>
    </xf>
    <xf numFmtId="0" fontId="15" fillId="0" borderId="18" xfId="2" applyFont="1" applyFill="1" applyBorder="1" applyAlignment="1" applyProtection="1">
      <alignment horizontal="center" vertical="center" wrapText="1"/>
    </xf>
    <xf numFmtId="0" fontId="15" fillId="0" borderId="1" xfId="2" applyFont="1" applyBorder="1" applyAlignment="1">
      <alignment horizontal="center" vertical="center" wrapText="1"/>
    </xf>
    <xf numFmtId="3" fontId="15" fillId="0" borderId="154" xfId="2" applyNumberFormat="1" applyFont="1" applyFill="1" applyBorder="1" applyAlignment="1" applyProtection="1">
      <alignment horizontal="center" vertical="center" wrapText="1"/>
      <protection locked="0"/>
    </xf>
    <xf numFmtId="3" fontId="15" fillId="14" borderId="1" xfId="2" applyNumberFormat="1" applyFont="1" applyFill="1" applyBorder="1" applyAlignment="1" applyProtection="1">
      <alignment vertical="center"/>
      <protection locked="0"/>
    </xf>
    <xf numFmtId="3" fontId="15" fillId="0" borderId="50" xfId="2" applyNumberFormat="1" applyFont="1" applyFill="1" applyBorder="1" applyAlignment="1" applyProtection="1">
      <alignment horizontal="left" vertical="top" wrapText="1"/>
      <protection locked="0"/>
    </xf>
    <xf numFmtId="3" fontId="15" fillId="14" borderId="25" xfId="2" applyNumberFormat="1" applyFont="1" applyFill="1" applyBorder="1" applyAlignment="1" applyProtection="1">
      <alignment vertical="center"/>
      <protection locked="0"/>
    </xf>
    <xf numFmtId="0" fontId="15" fillId="0" borderId="0" xfId="5" applyFont="1" applyAlignment="1">
      <alignment horizontal="right"/>
    </xf>
    <xf numFmtId="0" fontId="15" fillId="0" borderId="0" xfId="5" applyFont="1" applyAlignment="1">
      <alignment horizontal="left"/>
    </xf>
    <xf numFmtId="0" fontId="15" fillId="0" borderId="0" xfId="5" applyFont="1" applyAlignment="1">
      <alignment horizontal="center"/>
    </xf>
    <xf numFmtId="0" fontId="7" fillId="0" borderId="0" xfId="5" applyFont="1" applyAlignment="1">
      <alignment horizontal="center"/>
    </xf>
    <xf numFmtId="0" fontId="25" fillId="0" borderId="0" xfId="5" applyFont="1"/>
    <xf numFmtId="0" fontId="15" fillId="0" borderId="0" xfId="5" applyFont="1" applyAlignment="1">
      <alignment horizontal="left" vertical="center"/>
    </xf>
    <xf numFmtId="49" fontId="14" fillId="0" borderId="0" xfId="5" applyNumberFormat="1" applyFont="1"/>
    <xf numFmtId="0" fontId="15" fillId="0" borderId="1" xfId="5" applyFont="1" applyBorder="1" applyAlignment="1">
      <alignment horizontal="center" vertical="center" wrapText="1"/>
    </xf>
    <xf numFmtId="3" fontId="14" fillId="0" borderId="1" xfId="5" applyNumberFormat="1" applyFont="1" applyBorder="1" applyAlignment="1">
      <alignment wrapText="1"/>
    </xf>
    <xf numFmtId="3" fontId="14" fillId="0" borderId="1" xfId="5" applyNumberFormat="1" applyFont="1" applyBorder="1" applyAlignment="1">
      <alignment horizontal="center" wrapText="1"/>
    </xf>
    <xf numFmtId="0" fontId="14" fillId="0" borderId="1" xfId="5" applyFont="1" applyBorder="1" applyAlignment="1">
      <alignment horizontal="right" wrapText="1"/>
    </xf>
    <xf numFmtId="3" fontId="14" fillId="0" borderId="1" xfId="5" applyNumberFormat="1" applyFont="1" applyBorder="1" applyAlignment="1">
      <alignment horizontal="center" vertical="center" wrapText="1"/>
    </xf>
    <xf numFmtId="3" fontId="15" fillId="0" borderId="1" xfId="5" applyNumberFormat="1" applyFont="1" applyBorder="1" applyAlignment="1" applyProtection="1">
      <alignment wrapText="1"/>
      <protection locked="0"/>
    </xf>
    <xf numFmtId="0" fontId="14" fillId="0" borderId="1" xfId="5" applyFont="1" applyBorder="1" applyAlignment="1" applyProtection="1">
      <alignment horizontal="center" vertical="center" wrapText="1"/>
      <protection locked="0"/>
    </xf>
    <xf numFmtId="3" fontId="14" fillId="0" borderId="1" xfId="5" applyNumberFormat="1" applyFont="1" applyBorder="1" applyAlignment="1">
      <alignment vertical="center" wrapText="1"/>
    </xf>
    <xf numFmtId="3" fontId="15" fillId="0" borderId="1" xfId="5" applyNumberFormat="1" applyFont="1" applyBorder="1" applyAlignment="1" applyProtection="1">
      <alignment horizontal="center" wrapText="1"/>
      <protection locked="0"/>
    </xf>
    <xf numFmtId="3" fontId="14" fillId="0" borderId="1" xfId="5" applyNumberFormat="1" applyFont="1" applyBorder="1" applyAlignment="1" applyProtection="1">
      <alignment horizontal="center" vertical="center" wrapText="1"/>
      <protection locked="0"/>
    </xf>
    <xf numFmtId="0" fontId="15" fillId="0" borderId="149" xfId="5" applyFont="1" applyBorder="1" applyAlignment="1" applyProtection="1">
      <alignment horizontal="center" vertical="center"/>
      <protection locked="0"/>
    </xf>
    <xf numFmtId="0" fontId="15" fillId="0" borderId="149" xfId="5" applyFont="1" applyBorder="1" applyAlignment="1" applyProtection="1">
      <alignment horizontal="left" vertical="center" wrapText="1"/>
      <protection locked="0"/>
    </xf>
    <xf numFmtId="3" fontId="14" fillId="0" borderId="149" xfId="5" applyNumberFormat="1" applyFont="1" applyBorder="1" applyAlignment="1" applyProtection="1">
      <alignment horizontal="center" vertical="center" wrapText="1"/>
      <protection locked="0"/>
    </xf>
    <xf numFmtId="3" fontId="15" fillId="0" borderId="149" xfId="5" applyNumberFormat="1" applyFont="1" applyBorder="1" applyAlignment="1" applyProtection="1">
      <alignment wrapText="1"/>
      <protection locked="0"/>
    </xf>
    <xf numFmtId="3" fontId="15" fillId="0" borderId="149" xfId="5" applyNumberFormat="1" applyFont="1" applyBorder="1" applyAlignment="1" applyProtection="1">
      <alignment horizontal="center" wrapText="1"/>
      <protection locked="0"/>
    </xf>
    <xf numFmtId="0" fontId="15" fillId="0" borderId="0" xfId="5" applyFont="1" applyAlignment="1">
      <alignment wrapText="1"/>
    </xf>
    <xf numFmtId="3" fontId="15" fillId="0" borderId="0" xfId="5" applyNumberFormat="1" applyFont="1" applyAlignment="1">
      <alignment wrapText="1"/>
    </xf>
    <xf numFmtId="3" fontId="15" fillId="0" borderId="0" xfId="5" applyNumberFormat="1" applyFont="1" applyAlignment="1">
      <alignment horizontal="center" wrapText="1"/>
    </xf>
    <xf numFmtId="3" fontId="15" fillId="0" borderId="1" xfId="5" applyNumberFormat="1" applyFont="1" applyBorder="1" applyAlignment="1" applyProtection="1">
      <alignment vertical="center" wrapText="1"/>
      <protection locked="0"/>
    </xf>
    <xf numFmtId="3" fontId="15" fillId="7" borderId="1" xfId="5" applyNumberFormat="1" applyFont="1" applyFill="1" applyBorder="1" applyAlignment="1" applyProtection="1">
      <alignment vertical="center" wrapText="1"/>
      <protection locked="0"/>
    </xf>
    <xf numFmtId="0" fontId="14" fillId="0" borderId="0" xfId="5" applyFont="1" applyAlignment="1">
      <alignment horizontal="right"/>
    </xf>
    <xf numFmtId="1" fontId="14" fillId="0" borderId="0" xfId="5" applyNumberFormat="1" applyFont="1"/>
    <xf numFmtId="3" fontId="14" fillId="0" borderId="0" xfId="5" applyNumberFormat="1" applyFont="1"/>
    <xf numFmtId="3" fontId="14" fillId="0" borderId="0" xfId="5" applyNumberFormat="1" applyFont="1" applyAlignment="1">
      <alignment horizontal="center"/>
    </xf>
    <xf numFmtId="0" fontId="15" fillId="0" borderId="1" xfId="5" applyFont="1" applyBorder="1" applyAlignment="1" applyProtection="1">
      <alignment horizontal="center" vertical="center" wrapText="1"/>
      <protection locked="0"/>
    </xf>
    <xf numFmtId="0" fontId="15" fillId="0" borderId="0" xfId="5" applyFont="1" applyBorder="1" applyAlignment="1" applyProtection="1">
      <alignment horizontal="left" vertical="center" wrapText="1"/>
      <protection locked="0"/>
    </xf>
    <xf numFmtId="3" fontId="14" fillId="0" borderId="0" xfId="5" applyNumberFormat="1" applyFont="1" applyBorder="1" applyAlignment="1" applyProtection="1">
      <alignment horizontal="center" vertical="center" wrapText="1"/>
      <protection locked="0"/>
    </xf>
    <xf numFmtId="3" fontId="15" fillId="0" borderId="0" xfId="5" applyNumberFormat="1" applyFont="1" applyBorder="1" applyAlignment="1" applyProtection="1">
      <alignment vertical="center" wrapText="1"/>
      <protection locked="0"/>
    </xf>
    <xf numFmtId="3" fontId="15" fillId="0" borderId="0" xfId="5" applyNumberFormat="1" applyFont="1" applyBorder="1" applyAlignment="1" applyProtection="1">
      <alignment horizontal="center" vertical="center" wrapText="1"/>
      <protection locked="0"/>
    </xf>
    <xf numFmtId="0" fontId="15" fillId="0" borderId="0" xfId="5" applyFont="1" applyAlignment="1" applyProtection="1">
      <alignment wrapText="1"/>
      <protection locked="0"/>
    </xf>
    <xf numFmtId="0" fontId="15" fillId="0" borderId="0" xfId="5" applyFont="1" applyAlignment="1" applyProtection="1">
      <alignment horizontal="left" wrapText="1"/>
      <protection locked="0"/>
    </xf>
    <xf numFmtId="3" fontId="15" fillId="0" borderId="0" xfId="5" applyNumberFormat="1" applyFont="1" applyAlignment="1" applyProtection="1">
      <alignment wrapText="1"/>
      <protection locked="0"/>
    </xf>
    <xf numFmtId="3" fontId="15" fillId="0" borderId="0" xfId="5" applyNumberFormat="1" applyFont="1" applyAlignment="1" applyProtection="1">
      <alignment horizontal="center" wrapText="1"/>
      <protection locked="0"/>
    </xf>
    <xf numFmtId="3" fontId="15" fillId="0" borderId="1" xfId="5" applyNumberFormat="1" applyFont="1" applyBorder="1" applyAlignment="1" applyProtection="1">
      <alignment horizontal="right" vertical="center" wrapText="1"/>
      <protection locked="0"/>
    </xf>
    <xf numFmtId="3" fontId="15" fillId="7" borderId="1" xfId="5" applyNumberFormat="1" applyFont="1" applyFill="1" applyBorder="1" applyAlignment="1" applyProtection="1">
      <alignment horizontal="right" vertical="center" wrapText="1"/>
      <protection locked="0"/>
    </xf>
    <xf numFmtId="0" fontId="14" fillId="0" borderId="1" xfId="5" applyFont="1" applyBorder="1" applyAlignment="1" applyProtection="1">
      <alignment horizontal="right" vertical="center" wrapText="1"/>
      <protection locked="0"/>
    </xf>
    <xf numFmtId="3" fontId="14" fillId="0" borderId="1" xfId="5" applyNumberFormat="1" applyFont="1" applyBorder="1" applyAlignment="1" applyProtection="1">
      <alignment wrapText="1"/>
      <protection locked="0"/>
    </xf>
    <xf numFmtId="3" fontId="14" fillId="0" borderId="1" xfId="5" applyNumberFormat="1" applyFont="1" applyBorder="1" applyAlignment="1" applyProtection="1">
      <alignment horizontal="center" wrapText="1"/>
      <protection locked="0"/>
    </xf>
    <xf numFmtId="0" fontId="14" fillId="0" borderId="0" xfId="5" applyFont="1" applyBorder="1" applyAlignment="1" applyProtection="1">
      <alignment horizontal="right" vertical="center" wrapText="1"/>
      <protection locked="0"/>
    </xf>
    <xf numFmtId="3" fontId="14" fillId="0" borderId="0" xfId="5" applyNumberFormat="1" applyFont="1" applyBorder="1" applyAlignment="1" applyProtection="1">
      <alignment wrapText="1"/>
      <protection locked="0"/>
    </xf>
    <xf numFmtId="3" fontId="14" fillId="0" borderId="0" xfId="5" applyNumberFormat="1" applyFont="1" applyBorder="1" applyAlignment="1" applyProtection="1">
      <alignment horizontal="center" wrapText="1"/>
      <protection locked="0"/>
    </xf>
    <xf numFmtId="3" fontId="14" fillId="7" borderId="1" xfId="5" applyNumberFormat="1" applyFont="1" applyFill="1" applyBorder="1" applyAlignment="1">
      <alignment wrapText="1"/>
    </xf>
    <xf numFmtId="3" fontId="15" fillId="14" borderId="1" xfId="5" applyNumberFormat="1" applyFont="1" applyFill="1" applyBorder="1" applyAlignment="1" applyProtection="1">
      <alignment horizontal="right" vertical="center" wrapText="1"/>
      <protection locked="0"/>
    </xf>
    <xf numFmtId="3" fontId="15" fillId="0" borderId="1" xfId="5" applyNumberFormat="1" applyFont="1" applyBorder="1" applyAlignment="1" applyProtection="1">
      <alignment horizontal="center" vertical="center" wrapText="1"/>
      <protection locked="0"/>
    </xf>
    <xf numFmtId="166" fontId="15" fillId="0" borderId="0" xfId="11" applyNumberFormat="1" applyFont="1" applyAlignment="1">
      <alignment vertical="center" wrapText="1"/>
    </xf>
    <xf numFmtId="0" fontId="2" fillId="0" borderId="0" xfId="5" applyAlignment="1">
      <alignment horizontal="center"/>
    </xf>
    <xf numFmtId="166" fontId="15" fillId="0" borderId="0" xfId="11" applyNumberFormat="1" applyFont="1" applyAlignment="1">
      <alignment vertical="center"/>
    </xf>
    <xf numFmtId="166" fontId="15" fillId="0" borderId="0" xfId="11" applyNumberFormat="1" applyFont="1" applyAlignment="1">
      <alignment horizontal="left" vertical="center" wrapText="1"/>
    </xf>
    <xf numFmtId="0" fontId="36" fillId="0" borderId="0" xfId="5" applyFont="1" applyAlignment="1">
      <alignment vertical="center"/>
    </xf>
    <xf numFmtId="0" fontId="15" fillId="0" borderId="0" xfId="5" applyFont="1" applyAlignment="1" applyProtection="1">
      <alignment vertical="center"/>
      <protection locked="0"/>
    </xf>
    <xf numFmtId="0" fontId="15" fillId="0" borderId="0" xfId="5" applyFont="1" applyProtection="1">
      <protection locked="0"/>
    </xf>
    <xf numFmtId="0" fontId="15" fillId="0" borderId="0" xfId="5" applyFont="1" applyAlignment="1" applyProtection="1">
      <alignment horizontal="center"/>
      <protection locked="0"/>
    </xf>
    <xf numFmtId="3" fontId="15" fillId="0" borderId="48" xfId="2" applyNumberFormat="1" applyFont="1" applyFill="1" applyBorder="1" applyAlignment="1" applyProtection="1">
      <alignment horizontal="left" vertical="top" wrapText="1"/>
      <protection locked="0"/>
    </xf>
    <xf numFmtId="0" fontId="15" fillId="0" borderId="0" xfId="5" applyFont="1" applyFill="1" applyBorder="1" applyAlignment="1" applyProtection="1">
      <alignment horizontal="left" vertical="center" wrapText="1"/>
      <protection locked="0"/>
    </xf>
    <xf numFmtId="49" fontId="14" fillId="3" borderId="8" xfId="2" applyNumberFormat="1" applyFont="1" applyFill="1" applyBorder="1" applyAlignment="1" applyProtection="1">
      <alignment horizontal="center" vertical="center" wrapText="1"/>
      <protection locked="0"/>
    </xf>
    <xf numFmtId="49" fontId="14" fillId="3" borderId="9" xfId="2" applyNumberFormat="1" applyFont="1" applyFill="1" applyBorder="1" applyAlignment="1" applyProtection="1">
      <alignment horizontal="center" vertical="center" wrapText="1"/>
      <protection locked="0"/>
    </xf>
    <xf numFmtId="49" fontId="18" fillId="3" borderId="4" xfId="2" applyNumberFormat="1" applyFont="1" applyFill="1" applyBorder="1" applyAlignment="1">
      <alignment horizontal="center" vertical="center"/>
    </xf>
    <xf numFmtId="49" fontId="18" fillId="3" borderId="5" xfId="2" applyNumberFormat="1" applyFont="1" applyFill="1" applyBorder="1" applyAlignment="1">
      <alignment horizontal="center" vertical="center"/>
    </xf>
    <xf numFmtId="49" fontId="18" fillId="3" borderId="6" xfId="2" applyNumberFormat="1" applyFont="1" applyFill="1" applyBorder="1" applyAlignment="1">
      <alignment horizontal="center" vertical="center"/>
    </xf>
    <xf numFmtId="49" fontId="15" fillId="3" borderId="8" xfId="2" applyNumberFormat="1" applyFont="1" applyFill="1" applyBorder="1" applyAlignment="1" applyProtection="1">
      <alignment horizontal="center" vertical="center"/>
      <protection locked="0"/>
    </xf>
    <xf numFmtId="49" fontId="15" fillId="3" borderId="9" xfId="2" applyNumberFormat="1" applyFont="1" applyFill="1" applyBorder="1" applyAlignment="1" applyProtection="1">
      <alignment horizontal="center" vertical="center"/>
      <protection locked="0"/>
    </xf>
    <xf numFmtId="0" fontId="15" fillId="0" borderId="22" xfId="2" applyFont="1" applyBorder="1" applyAlignment="1">
      <alignment horizontal="center" vertical="center" wrapText="1"/>
    </xf>
    <xf numFmtId="0" fontId="15" fillId="0" borderId="23" xfId="2" applyFont="1" applyBorder="1" applyAlignment="1">
      <alignment horizontal="center" vertical="center" wrapText="1"/>
    </xf>
    <xf numFmtId="0" fontId="15" fillId="0" borderId="89" xfId="2" applyFont="1" applyBorder="1" applyAlignment="1">
      <alignment horizontal="center" vertical="center" textRotation="90" wrapText="1"/>
    </xf>
    <xf numFmtId="0" fontId="15" fillId="0" borderId="24" xfId="2" applyFont="1" applyBorder="1" applyAlignment="1">
      <alignment horizontal="center" vertical="center" textRotation="90" wrapText="1"/>
    </xf>
    <xf numFmtId="0" fontId="15" fillId="0" borderId="21" xfId="2" applyFont="1" applyBorder="1" applyAlignment="1">
      <alignment horizontal="center" vertical="center" textRotation="90" wrapText="1"/>
    </xf>
    <xf numFmtId="0" fontId="15" fillId="0" borderId="26" xfId="2" applyFont="1" applyBorder="1" applyAlignment="1">
      <alignment horizontal="center" vertical="center" textRotation="90" wrapText="1"/>
    </xf>
    <xf numFmtId="0" fontId="15" fillId="0" borderId="0" xfId="2" applyFont="1" applyAlignment="1">
      <alignment horizontal="center" vertical="center" textRotation="90" wrapText="1"/>
    </xf>
    <xf numFmtId="0" fontId="15" fillId="0" borderId="27" xfId="2" applyFont="1" applyBorder="1" applyAlignment="1">
      <alignment horizontal="center" vertical="center" textRotation="90" wrapText="1"/>
    </xf>
    <xf numFmtId="0" fontId="15" fillId="0" borderId="8" xfId="2" applyFont="1" applyBorder="1" applyAlignment="1" applyProtection="1">
      <alignment horizontal="center" vertical="center"/>
      <protection locked="0"/>
    </xf>
    <xf numFmtId="0" fontId="15" fillId="0" borderId="9" xfId="2" applyFont="1" applyBorder="1" applyAlignment="1" applyProtection="1">
      <alignment horizontal="center" vertical="center"/>
      <protection locked="0"/>
    </xf>
    <xf numFmtId="0" fontId="14" fillId="0" borderId="93" xfId="2" applyFont="1" applyBorder="1" applyAlignment="1">
      <alignment horizontal="left" vertical="center"/>
    </xf>
    <xf numFmtId="0" fontId="14" fillId="0" borderId="94" xfId="2" applyFont="1" applyBorder="1" applyAlignment="1">
      <alignment horizontal="left" vertical="center"/>
    </xf>
    <xf numFmtId="0" fontId="14" fillId="0" borderId="52" xfId="2" applyFont="1" applyBorder="1" applyAlignment="1">
      <alignment horizontal="left" vertical="center"/>
    </xf>
    <xf numFmtId="0" fontId="14" fillId="0" borderId="54" xfId="2" applyFont="1" applyBorder="1" applyAlignment="1">
      <alignment horizontal="left" vertical="center"/>
    </xf>
    <xf numFmtId="0" fontId="15" fillId="0" borderId="90" xfId="2" applyFont="1" applyBorder="1" applyAlignment="1">
      <alignment horizontal="center" vertical="center" textRotation="90" wrapText="1"/>
    </xf>
    <xf numFmtId="0" fontId="15" fillId="0" borderId="49" xfId="2" applyFont="1" applyBorder="1" applyAlignment="1">
      <alignment horizontal="center" vertical="center" textRotation="90" wrapText="1"/>
    </xf>
    <xf numFmtId="49" fontId="15" fillId="0" borderId="14" xfId="2" applyNumberFormat="1" applyFont="1" applyBorder="1" applyAlignment="1">
      <alignment horizontal="center" vertical="center" textRotation="90" wrapText="1"/>
    </xf>
    <xf numFmtId="0" fontId="15" fillId="0" borderId="18" xfId="2" applyFont="1" applyBorder="1" applyAlignment="1">
      <alignment horizontal="center" vertical="center" wrapText="1"/>
    </xf>
    <xf numFmtId="49" fontId="15" fillId="0" borderId="14" xfId="2" applyNumberFormat="1" applyFont="1" applyBorder="1" applyAlignment="1">
      <alignment horizontal="center" vertical="center" wrapText="1"/>
    </xf>
    <xf numFmtId="49" fontId="15" fillId="0" borderId="18" xfId="2" applyNumberFormat="1" applyFont="1" applyBorder="1" applyAlignment="1">
      <alignment horizontal="center" vertical="center" wrapText="1"/>
    </xf>
    <xf numFmtId="49" fontId="15" fillId="0" borderId="23" xfId="2" applyNumberFormat="1" applyFont="1" applyBorder="1" applyAlignment="1">
      <alignment horizontal="center" vertical="center" wrapText="1"/>
    </xf>
    <xf numFmtId="49" fontId="15" fillId="0" borderId="15" xfId="2" applyNumberFormat="1" applyFont="1" applyBorder="1" applyAlignment="1">
      <alignment horizontal="center" vertical="center"/>
    </xf>
    <xf numFmtId="49" fontId="15" fillId="0" borderId="16" xfId="2" applyNumberFormat="1" applyFont="1" applyBorder="1" applyAlignment="1">
      <alignment horizontal="center" vertical="center"/>
    </xf>
    <xf numFmtId="49" fontId="15" fillId="0" borderId="17" xfId="2" applyNumberFormat="1" applyFont="1" applyBorder="1" applyAlignment="1">
      <alignment horizontal="center" vertical="center"/>
    </xf>
    <xf numFmtId="0" fontId="15" fillId="0" borderId="22" xfId="2" applyFont="1" applyBorder="1" applyAlignment="1">
      <alignment horizontal="center" vertical="center" textRotation="90"/>
    </xf>
    <xf numFmtId="0" fontId="15" fillId="0" borderId="23" xfId="2" applyFont="1" applyBorder="1" applyAlignment="1">
      <alignment horizontal="center" vertical="center" textRotation="90"/>
    </xf>
    <xf numFmtId="0" fontId="15" fillId="0" borderId="20" xfId="2" applyFont="1" applyBorder="1" applyAlignment="1">
      <alignment horizontal="center" vertical="center" textRotation="90" wrapText="1"/>
    </xf>
    <xf numFmtId="0" fontId="15" fillId="0" borderId="25" xfId="2" applyFont="1" applyBorder="1" applyAlignment="1">
      <alignment horizontal="center" vertical="center" textRotation="90" wrapText="1"/>
    </xf>
    <xf numFmtId="0" fontId="15" fillId="0" borderId="90" xfId="2" applyFont="1" applyBorder="1" applyAlignment="1">
      <alignment horizontal="center" vertical="center" textRotation="90"/>
    </xf>
    <xf numFmtId="0" fontId="15" fillId="0" borderId="49" xfId="2" applyFont="1" applyBorder="1" applyAlignment="1">
      <alignment horizontal="center" vertical="center" textRotation="90"/>
    </xf>
    <xf numFmtId="0" fontId="14" fillId="0" borderId="93" xfId="2" applyFont="1" applyFill="1" applyBorder="1" applyAlignment="1" applyProtection="1">
      <alignment horizontal="left" vertical="center"/>
    </xf>
    <xf numFmtId="0" fontId="14" fillId="0" borderId="94" xfId="2" applyFont="1" applyFill="1" applyBorder="1" applyAlignment="1" applyProtection="1">
      <alignment horizontal="left" vertical="center"/>
    </xf>
    <xf numFmtId="0" fontId="14" fillId="0" borderId="52" xfId="2" applyFont="1" applyFill="1" applyBorder="1" applyAlignment="1" applyProtection="1">
      <alignment horizontal="left" vertical="center"/>
    </xf>
    <xf numFmtId="0" fontId="14" fillId="0" borderId="54" xfId="2" applyFont="1" applyFill="1" applyBorder="1" applyAlignment="1" applyProtection="1">
      <alignment horizontal="left" vertical="center"/>
    </xf>
    <xf numFmtId="0" fontId="15" fillId="0" borderId="89" xfId="2" applyNumberFormat="1" applyFont="1" applyFill="1" applyBorder="1" applyAlignment="1" applyProtection="1">
      <alignment horizontal="center" vertical="center" textRotation="90" wrapText="1"/>
    </xf>
    <xf numFmtId="0" fontId="15" fillId="0" borderId="24" xfId="2" applyNumberFormat="1" applyFont="1" applyFill="1" applyBorder="1" applyAlignment="1" applyProtection="1">
      <alignment horizontal="center" vertical="center" textRotation="90" wrapText="1"/>
    </xf>
    <xf numFmtId="0" fontId="15" fillId="0" borderId="21" xfId="2" applyNumberFormat="1" applyFont="1" applyFill="1" applyBorder="1" applyAlignment="1" applyProtection="1">
      <alignment horizontal="center" vertical="center" textRotation="90" wrapText="1"/>
    </xf>
    <xf numFmtId="0" fontId="15" fillId="0" borderId="26" xfId="2" applyNumberFormat="1" applyFont="1" applyFill="1" applyBorder="1" applyAlignment="1" applyProtection="1">
      <alignment horizontal="center" vertical="center" textRotation="90" wrapText="1"/>
    </xf>
    <xf numFmtId="0" fontId="15" fillId="0" borderId="90" xfId="2" applyFont="1" applyFill="1" applyBorder="1" applyAlignment="1" applyProtection="1">
      <alignment horizontal="center" vertical="center" textRotation="90" wrapText="1"/>
    </xf>
    <xf numFmtId="0" fontId="15" fillId="0" borderId="49" xfId="2" applyFont="1" applyFill="1" applyBorder="1" applyAlignment="1" applyProtection="1">
      <alignment horizontal="center" vertical="center" textRotation="90" wrapText="1"/>
    </xf>
    <xf numFmtId="49" fontId="15" fillId="0" borderId="14" xfId="2" applyNumberFormat="1" applyFont="1" applyFill="1" applyBorder="1" applyAlignment="1" applyProtection="1">
      <alignment horizontal="center" vertical="center" textRotation="90" wrapText="1"/>
    </xf>
    <xf numFmtId="0" fontId="15" fillId="0" borderId="18" xfId="2" applyFont="1" applyFill="1" applyBorder="1" applyAlignment="1" applyProtection="1">
      <alignment horizontal="center" vertical="center" wrapText="1"/>
    </xf>
    <xf numFmtId="0" fontId="15" fillId="0" borderId="23" xfId="2" applyFont="1" applyFill="1" applyBorder="1" applyAlignment="1" applyProtection="1">
      <alignment horizontal="center" vertical="center" wrapText="1"/>
    </xf>
    <xf numFmtId="49" fontId="15" fillId="0" borderId="14" xfId="2" applyNumberFormat="1" applyFont="1" applyFill="1" applyBorder="1" applyAlignment="1" applyProtection="1">
      <alignment horizontal="center" vertical="center" wrapText="1"/>
    </xf>
    <xf numFmtId="49" fontId="15" fillId="0" borderId="18" xfId="2" applyNumberFormat="1" applyFont="1" applyFill="1" applyBorder="1" applyAlignment="1" applyProtection="1">
      <alignment horizontal="center" vertical="center" wrapText="1"/>
    </xf>
    <xf numFmtId="49" fontId="15" fillId="0" borderId="23" xfId="2" applyNumberFormat="1" applyFont="1" applyFill="1" applyBorder="1" applyAlignment="1" applyProtection="1">
      <alignment horizontal="center" vertical="center" wrapText="1"/>
    </xf>
    <xf numFmtId="49" fontId="15" fillId="0" borderId="15" xfId="2" applyNumberFormat="1" applyFont="1" applyFill="1" applyBorder="1" applyAlignment="1" applyProtection="1">
      <alignment horizontal="center" vertical="center"/>
    </xf>
    <xf numFmtId="49" fontId="15" fillId="0" borderId="16" xfId="2" applyNumberFormat="1" applyFont="1" applyFill="1" applyBorder="1" applyAlignment="1" applyProtection="1">
      <alignment horizontal="center" vertical="center"/>
    </xf>
    <xf numFmtId="49" fontId="15" fillId="0" borderId="17" xfId="2" applyNumberFormat="1" applyFont="1" applyFill="1" applyBorder="1" applyAlignment="1" applyProtection="1">
      <alignment horizontal="center" vertical="center"/>
    </xf>
    <xf numFmtId="0" fontId="15" fillId="0" borderId="22" xfId="2" applyFont="1" applyFill="1" applyBorder="1" applyAlignment="1" applyProtection="1">
      <alignment horizontal="center" vertical="center" textRotation="90"/>
    </xf>
    <xf numFmtId="0" fontId="15" fillId="0" borderId="23" xfId="2" applyFont="1" applyFill="1" applyBorder="1" applyAlignment="1" applyProtection="1">
      <alignment horizontal="center" vertical="center" textRotation="90"/>
    </xf>
    <xf numFmtId="0" fontId="15" fillId="0" borderId="89" xfId="2" applyFont="1" applyFill="1" applyBorder="1" applyAlignment="1" applyProtection="1">
      <alignment horizontal="center" vertical="center" textRotation="90" wrapText="1"/>
    </xf>
    <xf numFmtId="0" fontId="15" fillId="0" borderId="24" xfId="2" applyFont="1" applyFill="1" applyBorder="1" applyAlignment="1" applyProtection="1">
      <alignment horizontal="center" vertical="center" textRotation="90" wrapText="1"/>
    </xf>
    <xf numFmtId="0" fontId="15" fillId="0" borderId="20" xfId="2" applyFont="1" applyFill="1" applyBorder="1" applyAlignment="1" applyProtection="1">
      <alignment horizontal="center" vertical="center" textRotation="90" wrapText="1"/>
    </xf>
    <xf numFmtId="0" fontId="15" fillId="0" borderId="25" xfId="2" applyFont="1" applyFill="1" applyBorder="1" applyAlignment="1" applyProtection="1">
      <alignment horizontal="center" vertical="center" textRotation="90" wrapText="1"/>
    </xf>
    <xf numFmtId="0" fontId="15" fillId="0" borderId="90" xfId="2" applyFont="1" applyFill="1" applyBorder="1" applyAlignment="1" applyProtection="1">
      <alignment horizontal="center" vertical="center" textRotation="90"/>
    </xf>
    <xf numFmtId="0" fontId="15" fillId="0" borderId="49" xfId="2" applyFont="1" applyFill="1" applyBorder="1" applyAlignment="1" applyProtection="1">
      <alignment horizontal="center" vertical="center" textRotation="90"/>
    </xf>
    <xf numFmtId="0" fontId="15" fillId="0" borderId="90" xfId="2" applyNumberFormat="1" applyFont="1" applyFill="1" applyBorder="1" applyAlignment="1" applyProtection="1">
      <alignment horizontal="center" vertical="center" textRotation="90" wrapText="1"/>
    </xf>
    <xf numFmtId="0" fontId="15" fillId="0" borderId="49" xfId="2" applyNumberFormat="1" applyFont="1" applyFill="1" applyBorder="1" applyAlignment="1" applyProtection="1">
      <alignment horizontal="center" vertical="center" textRotation="90" wrapText="1"/>
    </xf>
    <xf numFmtId="0" fontId="15" fillId="0" borderId="22" xfId="2" applyFont="1" applyFill="1" applyBorder="1" applyAlignment="1" applyProtection="1">
      <alignment horizontal="center" vertical="center" wrapText="1"/>
    </xf>
    <xf numFmtId="0" fontId="15" fillId="0" borderId="0" xfId="2" applyFont="1" applyFill="1" applyBorder="1" applyAlignment="1" applyProtection="1">
      <alignment horizontal="center" vertical="center" textRotation="90" wrapText="1"/>
    </xf>
    <xf numFmtId="0" fontId="15" fillId="0" borderId="27" xfId="2" applyFont="1" applyFill="1" applyBorder="1" applyAlignment="1" applyProtection="1">
      <alignment horizontal="center" vertical="center" textRotation="90" wrapText="1"/>
    </xf>
    <xf numFmtId="49" fontId="18" fillId="3" borderId="4" xfId="2" applyNumberFormat="1" applyFont="1" applyFill="1" applyBorder="1" applyAlignment="1" applyProtection="1">
      <alignment horizontal="center" vertical="center"/>
    </xf>
    <xf numFmtId="49" fontId="18" fillId="3" borderId="5" xfId="2" applyNumberFormat="1" applyFont="1" applyFill="1" applyBorder="1" applyAlignment="1" applyProtection="1">
      <alignment horizontal="center" vertical="center"/>
    </xf>
    <xf numFmtId="49" fontId="18" fillId="3" borderId="6" xfId="2" applyNumberFormat="1" applyFont="1" applyFill="1" applyBorder="1" applyAlignment="1" applyProtection="1">
      <alignment horizontal="center" vertical="center"/>
    </xf>
    <xf numFmtId="49" fontId="14" fillId="0" borderId="47" xfId="1" applyNumberFormat="1" applyFont="1" applyFill="1" applyBorder="1" applyAlignment="1">
      <alignment horizontal="right" vertical="center" wrapText="1"/>
    </xf>
    <xf numFmtId="49" fontId="14" fillId="0" borderId="8" xfId="1" applyNumberFormat="1" applyFont="1" applyFill="1" applyBorder="1" applyAlignment="1">
      <alignment horizontal="right" vertical="center" wrapText="1"/>
    </xf>
    <xf numFmtId="49" fontId="14" fillId="0" borderId="46" xfId="1" applyNumberFormat="1" applyFont="1" applyFill="1" applyBorder="1" applyAlignment="1">
      <alignment horizontal="right" vertical="center" wrapText="1"/>
    </xf>
    <xf numFmtId="0" fontId="15" fillId="0" borderId="1" xfId="2" applyFont="1" applyBorder="1" applyAlignment="1">
      <alignment horizontal="center" vertical="center" wrapText="1"/>
    </xf>
    <xf numFmtId="0" fontId="14" fillId="0" borderId="1" xfId="1" applyFont="1" applyFill="1" applyBorder="1" applyAlignment="1">
      <alignment horizontal="right" vertical="center" wrapText="1"/>
    </xf>
    <xf numFmtId="0" fontId="15" fillId="0" borderId="1" xfId="1" applyFont="1" applyFill="1" applyBorder="1" applyAlignment="1">
      <alignment horizontal="left" vertical="center" wrapText="1"/>
    </xf>
    <xf numFmtId="0" fontId="14" fillId="0" borderId="47" xfId="4" applyFont="1" applyFill="1" applyBorder="1" applyAlignment="1">
      <alignment horizontal="right"/>
    </xf>
    <xf numFmtId="0" fontId="14" fillId="0" borderId="8" xfId="4" applyFont="1" applyFill="1" applyBorder="1" applyAlignment="1">
      <alignment horizontal="right"/>
    </xf>
    <xf numFmtId="0" fontId="14" fillId="0" borderId="46" xfId="4" applyFont="1" applyFill="1" applyBorder="1" applyAlignment="1">
      <alignment horizontal="right"/>
    </xf>
    <xf numFmtId="0" fontId="14" fillId="0" borderId="47" xfId="4" applyFont="1" applyFill="1" applyBorder="1" applyAlignment="1">
      <alignment horizontal="right" vertical="center"/>
    </xf>
    <xf numFmtId="0" fontId="14" fillId="0" borderId="8" xfId="4" applyFont="1" applyFill="1" applyBorder="1" applyAlignment="1">
      <alignment horizontal="right" vertical="center"/>
    </xf>
    <xf numFmtId="0" fontId="14" fillId="0" borderId="46" xfId="4" applyFont="1" applyFill="1" applyBorder="1" applyAlignment="1">
      <alignment horizontal="right" vertical="center"/>
    </xf>
    <xf numFmtId="0" fontId="15" fillId="0" borderId="1" xfId="1" applyFont="1" applyFill="1" applyBorder="1" applyAlignment="1">
      <alignment horizontal="left" wrapText="1"/>
    </xf>
    <xf numFmtId="164" fontId="15" fillId="0" borderId="2" xfId="1" applyNumberFormat="1" applyFont="1" applyFill="1" applyBorder="1" applyAlignment="1">
      <alignment horizontal="center" vertical="center"/>
    </xf>
    <xf numFmtId="164" fontId="15" fillId="0" borderId="3" xfId="1" applyNumberFormat="1" applyFont="1" applyFill="1" applyBorder="1" applyAlignment="1">
      <alignment horizontal="center" vertical="center"/>
    </xf>
    <xf numFmtId="0" fontId="15" fillId="0" borderId="2" xfId="3" applyFont="1" applyFill="1" applyBorder="1" applyAlignment="1">
      <alignment horizontal="left" vertical="center" wrapText="1"/>
    </xf>
    <xf numFmtId="0" fontId="15" fillId="0" borderId="3" xfId="3" applyFont="1" applyFill="1" applyBorder="1" applyAlignment="1">
      <alignment horizontal="left" vertical="center" wrapText="1"/>
    </xf>
    <xf numFmtId="3" fontId="15" fillId="0" borderId="2" xfId="1" applyNumberFormat="1" applyFont="1" applyFill="1" applyBorder="1" applyAlignment="1">
      <alignment horizontal="center" vertical="center"/>
    </xf>
    <xf numFmtId="3" fontId="15" fillId="0" borderId="3" xfId="1" applyNumberFormat="1" applyFont="1" applyFill="1" applyBorder="1" applyAlignment="1">
      <alignment horizontal="center" vertical="center"/>
    </xf>
    <xf numFmtId="0" fontId="15" fillId="0" borderId="1" xfId="1" applyFont="1" applyFill="1" applyBorder="1" applyAlignment="1">
      <alignment horizontal="center" vertical="center"/>
    </xf>
    <xf numFmtId="3" fontId="5" fillId="0" borderId="0" xfId="1" applyNumberFormat="1" applyFont="1" applyAlignment="1">
      <alignment horizontal="center"/>
    </xf>
    <xf numFmtId="0" fontId="8" fillId="0" borderId="0" xfId="1" applyFont="1" applyFill="1" applyAlignment="1">
      <alignment horizontal="center" wrapText="1"/>
    </xf>
    <xf numFmtId="0" fontId="14" fillId="0" borderId="1" xfId="1" applyFont="1" applyFill="1" applyBorder="1" applyAlignment="1">
      <alignment horizontal="center" vertical="center"/>
    </xf>
    <xf numFmtId="0" fontId="14" fillId="0" borderId="1" xfId="1" applyFont="1" applyFill="1" applyBorder="1" applyAlignment="1">
      <alignment horizontal="center" vertical="center" wrapText="1"/>
    </xf>
    <xf numFmtId="0" fontId="15" fillId="0" borderId="1" xfId="1" applyFont="1" applyFill="1" applyBorder="1" applyAlignment="1">
      <alignment horizontal="center" vertical="center" wrapText="1"/>
    </xf>
    <xf numFmtId="49" fontId="15" fillId="0" borderId="1" xfId="1" applyNumberFormat="1" applyFont="1" applyFill="1" applyBorder="1" applyAlignment="1">
      <alignment horizontal="center" vertical="center" wrapText="1"/>
    </xf>
    <xf numFmtId="3" fontId="15" fillId="0" borderId="1" xfId="1" applyNumberFormat="1" applyFont="1" applyFill="1" applyBorder="1" applyAlignment="1">
      <alignment horizontal="center" vertical="center" wrapText="1"/>
    </xf>
    <xf numFmtId="0" fontId="14" fillId="0" borderId="47" xfId="5" applyFont="1" applyFill="1" applyBorder="1" applyAlignment="1">
      <alignment horizontal="right" wrapText="1"/>
    </xf>
    <xf numFmtId="0" fontId="14" fillId="0" borderId="8" xfId="5" applyFont="1" applyFill="1" applyBorder="1" applyAlignment="1">
      <alignment horizontal="right" wrapText="1"/>
    </xf>
    <xf numFmtId="0" fontId="14" fillId="0" borderId="46" xfId="5" applyFont="1" applyFill="1" applyBorder="1" applyAlignment="1">
      <alignment horizontal="right" wrapText="1"/>
    </xf>
    <xf numFmtId="0" fontId="15" fillId="0" borderId="20" xfId="5" applyFont="1" applyFill="1" applyBorder="1" applyAlignment="1">
      <alignment horizontal="center" vertical="center" wrapText="1"/>
    </xf>
    <xf numFmtId="0" fontId="15" fillId="0" borderId="35" xfId="5" applyFont="1" applyFill="1" applyBorder="1" applyAlignment="1">
      <alignment horizontal="left" vertical="center" wrapText="1"/>
    </xf>
    <xf numFmtId="0" fontId="15" fillId="0" borderId="21" xfId="5" applyFont="1" applyFill="1" applyBorder="1" applyAlignment="1">
      <alignment horizontal="left" vertical="center" wrapText="1"/>
    </xf>
    <xf numFmtId="0" fontId="7" fillId="0" borderId="0" xfId="5" applyFont="1" applyBorder="1" applyAlignment="1">
      <alignment horizontal="left"/>
    </xf>
    <xf numFmtId="0" fontId="15" fillId="0" borderId="0" xfId="5" applyFont="1" applyBorder="1" applyAlignment="1">
      <alignment horizontal="left"/>
    </xf>
    <xf numFmtId="0" fontId="15" fillId="0" borderId="2" xfId="5" applyFont="1" applyFill="1" applyBorder="1" applyAlignment="1">
      <alignment horizontal="center" vertical="center" wrapText="1"/>
    </xf>
    <xf numFmtId="0" fontId="15" fillId="0" borderId="3" xfId="5" applyFont="1" applyFill="1" applyBorder="1" applyAlignment="1">
      <alignment horizontal="center" vertical="center" wrapText="1"/>
    </xf>
    <xf numFmtId="0" fontId="15" fillId="0" borderId="92" xfId="5" applyFont="1" applyFill="1" applyBorder="1" applyAlignment="1">
      <alignment horizontal="center" vertical="center" wrapText="1"/>
    </xf>
    <xf numFmtId="0" fontId="15" fillId="0" borderId="91" xfId="5" applyFont="1" applyFill="1" applyBorder="1" applyAlignment="1">
      <alignment horizontal="center" vertical="center" wrapText="1"/>
    </xf>
    <xf numFmtId="0" fontId="15" fillId="0" borderId="74" xfId="5" applyFont="1" applyFill="1" applyBorder="1" applyAlignment="1">
      <alignment horizontal="center" vertical="center" wrapText="1"/>
    </xf>
    <xf numFmtId="0" fontId="15" fillId="0" borderId="73" xfId="5" applyFont="1" applyFill="1" applyBorder="1" applyAlignment="1">
      <alignment horizontal="center" vertical="center" wrapText="1"/>
    </xf>
    <xf numFmtId="0" fontId="15" fillId="0" borderId="47" xfId="5" applyFont="1" applyFill="1" applyBorder="1" applyAlignment="1">
      <alignment horizontal="center" vertical="center" wrapText="1"/>
    </xf>
    <xf numFmtId="0" fontId="15" fillId="0" borderId="46" xfId="5" applyFont="1" applyFill="1" applyBorder="1" applyAlignment="1">
      <alignment horizontal="center" vertical="center" wrapText="1"/>
    </xf>
    <xf numFmtId="0" fontId="15" fillId="0" borderId="47" xfId="0" applyFont="1" applyBorder="1" applyAlignment="1">
      <alignment horizontal="center" vertical="center" wrapText="1"/>
    </xf>
    <xf numFmtId="0" fontId="15" fillId="0" borderId="46"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3" fontId="15" fillId="0" borderId="2" xfId="5" applyNumberFormat="1" applyFont="1" applyFill="1" applyBorder="1" applyAlignment="1">
      <alignment horizontal="center" vertical="center" wrapText="1"/>
    </xf>
    <xf numFmtId="3" fontId="15" fillId="0" borderId="20" xfId="5" applyNumberFormat="1" applyFont="1" applyFill="1" applyBorder="1" applyAlignment="1">
      <alignment horizontal="center" vertical="center" wrapText="1"/>
    </xf>
    <xf numFmtId="3" fontId="15" fillId="0" borderId="3" xfId="5" applyNumberFormat="1" applyFont="1" applyFill="1" applyBorder="1" applyAlignment="1">
      <alignment horizontal="center" vertical="center" wrapText="1"/>
    </xf>
    <xf numFmtId="0" fontId="15" fillId="0" borderId="92" xfId="5" applyFont="1" applyFill="1" applyBorder="1" applyAlignment="1">
      <alignment horizontal="left" vertical="center" wrapText="1"/>
    </xf>
    <xf numFmtId="0" fontId="15" fillId="0" borderId="91" xfId="5" applyFont="1" applyFill="1" applyBorder="1" applyAlignment="1">
      <alignment horizontal="left" vertical="center" wrapText="1"/>
    </xf>
    <xf numFmtId="0" fontId="15" fillId="0" borderId="74" xfId="5" applyFont="1" applyFill="1" applyBorder="1" applyAlignment="1">
      <alignment horizontal="left" vertical="center" wrapText="1"/>
    </xf>
    <xf numFmtId="0" fontId="15" fillId="0" borderId="73" xfId="5" applyFont="1" applyFill="1" applyBorder="1" applyAlignment="1">
      <alignment horizontal="left" vertical="center" wrapText="1"/>
    </xf>
    <xf numFmtId="3" fontId="15" fillId="0" borderId="2" xfId="5" applyNumberFormat="1" applyFont="1" applyFill="1" applyBorder="1" applyAlignment="1" applyProtection="1">
      <alignment horizontal="center" vertical="center" wrapText="1"/>
      <protection locked="0"/>
    </xf>
    <xf numFmtId="3" fontId="15" fillId="0" borderId="3" xfId="5" applyNumberFormat="1" applyFont="1" applyFill="1" applyBorder="1" applyAlignment="1" applyProtection="1">
      <alignment horizontal="center" vertical="center" wrapText="1"/>
      <protection locked="0"/>
    </xf>
    <xf numFmtId="3" fontId="15" fillId="0" borderId="20" xfId="5" applyNumberFormat="1" applyFont="1" applyFill="1" applyBorder="1" applyAlignment="1" applyProtection="1">
      <alignment horizontal="center" vertical="center" wrapText="1"/>
      <protection locked="0"/>
    </xf>
    <xf numFmtId="0" fontId="15" fillId="0" borderId="47" xfId="2" applyFont="1" applyFill="1" applyBorder="1" applyAlignment="1" applyProtection="1">
      <alignment horizontal="left" vertical="center" wrapText="1"/>
    </xf>
    <xf numFmtId="0" fontId="15" fillId="0" borderId="46" xfId="2" applyFont="1" applyFill="1" applyBorder="1" applyAlignment="1" applyProtection="1">
      <alignment horizontal="left" vertical="center" wrapText="1"/>
    </xf>
    <xf numFmtId="3" fontId="15" fillId="0" borderId="47" xfId="6" applyNumberFormat="1" applyFont="1" applyFill="1" applyBorder="1" applyAlignment="1">
      <alignment horizontal="left" vertical="center" wrapText="1"/>
    </xf>
    <xf numFmtId="3" fontId="15" fillId="0" borderId="46" xfId="6" applyNumberFormat="1" applyFont="1" applyFill="1" applyBorder="1" applyAlignment="1">
      <alignment horizontal="left" vertical="center" wrapText="1"/>
    </xf>
    <xf numFmtId="0" fontId="15" fillId="0" borderId="0" xfId="5" applyFont="1" applyFill="1" applyAlignment="1">
      <alignment horizontal="left" wrapText="1"/>
    </xf>
    <xf numFmtId="0" fontId="5" fillId="0" borderId="2" xfId="2" applyFont="1" applyFill="1" applyBorder="1" applyAlignment="1">
      <alignment horizontal="center" vertical="center" wrapText="1"/>
    </xf>
    <xf numFmtId="0" fontId="5" fillId="0" borderId="3" xfId="2" applyFont="1" applyFill="1" applyBorder="1" applyAlignment="1">
      <alignment horizontal="center" vertical="center" wrapText="1"/>
    </xf>
    <xf numFmtId="0" fontId="15" fillId="0" borderId="92" xfId="2" applyFont="1" applyFill="1" applyBorder="1" applyAlignment="1" applyProtection="1">
      <alignment horizontal="left" vertical="center" wrapText="1"/>
    </xf>
    <xf numFmtId="0" fontId="15" fillId="0" borderId="91" xfId="2" applyFont="1" applyFill="1" applyBorder="1" applyAlignment="1" applyProtection="1">
      <alignment horizontal="left" vertical="center" wrapText="1"/>
    </xf>
    <xf numFmtId="0" fontId="15" fillId="0" borderId="74" xfId="2" applyFont="1" applyFill="1" applyBorder="1" applyAlignment="1" applyProtection="1">
      <alignment horizontal="left" vertical="center" wrapText="1"/>
    </xf>
    <xf numFmtId="0" fontId="15" fillId="0" borderId="73" xfId="2" applyFont="1" applyFill="1" applyBorder="1" applyAlignment="1" applyProtection="1">
      <alignment horizontal="left" vertical="center" wrapText="1"/>
    </xf>
    <xf numFmtId="0" fontId="15" fillId="0" borderId="74" xfId="2" applyFont="1" applyFill="1" applyBorder="1" applyAlignment="1">
      <alignment horizontal="left" vertical="center" wrapText="1"/>
    </xf>
    <xf numFmtId="0" fontId="15" fillId="0" borderId="99" xfId="2" applyFont="1" applyFill="1" applyBorder="1" applyAlignment="1">
      <alignment horizontal="left" vertical="center" wrapText="1"/>
    </xf>
    <xf numFmtId="0" fontId="23" fillId="0" borderId="0" xfId="2" applyFont="1" applyBorder="1" applyAlignment="1">
      <alignment horizontal="center" wrapText="1"/>
    </xf>
    <xf numFmtId="0" fontId="7" fillId="0" borderId="82" xfId="2" applyFont="1" applyFill="1" applyBorder="1" applyAlignment="1">
      <alignment horizontal="left" vertical="center"/>
    </xf>
    <xf numFmtId="0" fontId="7" fillId="0" borderId="82" xfId="2" applyFont="1" applyFill="1" applyBorder="1" applyAlignment="1">
      <alignment horizontal="left" vertical="center" wrapText="1"/>
    </xf>
    <xf numFmtId="3" fontId="15" fillId="0" borderId="1" xfId="5" applyNumberFormat="1" applyFont="1" applyFill="1" applyBorder="1" applyAlignment="1" applyProtection="1">
      <alignment horizontal="center" vertical="center" wrapText="1"/>
      <protection locked="0"/>
    </xf>
    <xf numFmtId="0" fontId="15" fillId="0" borderId="0" xfId="5" applyFont="1" applyFill="1" applyAlignment="1">
      <alignment horizontal="left" vertical="center" wrapText="1"/>
    </xf>
    <xf numFmtId="0" fontId="15" fillId="0" borderId="0" xfId="2" applyFont="1" applyFill="1" applyBorder="1" applyAlignment="1" applyProtection="1">
      <alignment horizontal="left" vertical="center" wrapText="1"/>
      <protection locked="0"/>
    </xf>
    <xf numFmtId="0" fontId="14" fillId="0" borderId="47" xfId="5" applyFont="1" applyFill="1" applyBorder="1" applyAlignment="1">
      <alignment horizontal="right" vertical="center" wrapText="1"/>
    </xf>
    <xf numFmtId="0" fontId="14" fillId="0" borderId="8" xfId="5" applyFont="1" applyFill="1" applyBorder="1" applyAlignment="1">
      <alignment horizontal="right" vertical="center" wrapText="1"/>
    </xf>
    <xf numFmtId="0" fontId="14" fillId="0" borderId="46" xfId="5" applyFont="1" applyFill="1" applyBorder="1" applyAlignment="1">
      <alignment horizontal="right" vertical="center" wrapText="1"/>
    </xf>
    <xf numFmtId="0" fontId="15" fillId="0" borderId="47" xfId="5" applyFont="1" applyFill="1" applyBorder="1" applyAlignment="1" applyProtection="1">
      <alignment horizontal="left" vertical="center" wrapText="1"/>
      <protection locked="0"/>
    </xf>
    <xf numFmtId="0" fontId="15" fillId="0" borderId="46" xfId="5" applyFont="1" applyFill="1" applyBorder="1" applyAlignment="1" applyProtection="1">
      <alignment horizontal="left" vertical="center" wrapText="1"/>
      <protection locked="0"/>
    </xf>
    <xf numFmtId="0" fontId="15" fillId="0" borderId="2" xfId="5" applyFont="1" applyFill="1" applyBorder="1" applyAlignment="1" applyProtection="1">
      <alignment horizontal="center" vertical="center" wrapText="1"/>
      <protection locked="0"/>
    </xf>
    <xf numFmtId="0" fontId="15" fillId="0" borderId="3" xfId="5" applyFont="1" applyFill="1" applyBorder="1" applyAlignment="1" applyProtection="1">
      <alignment horizontal="center" vertical="center" wrapText="1"/>
      <protection locked="0"/>
    </xf>
    <xf numFmtId="0" fontId="15" fillId="0" borderId="92" xfId="5" applyFont="1" applyFill="1" applyBorder="1" applyAlignment="1" applyProtection="1">
      <alignment horizontal="left" vertical="center" wrapText="1"/>
      <protection locked="0"/>
    </xf>
    <xf numFmtId="0" fontId="15" fillId="0" borderId="91" xfId="5" applyFont="1" applyFill="1" applyBorder="1" applyAlignment="1" applyProtection="1">
      <alignment horizontal="left" vertical="center" wrapText="1"/>
      <protection locked="0"/>
    </xf>
    <xf numFmtId="0" fontId="15" fillId="0" borderId="74" xfId="5" applyFont="1" applyFill="1" applyBorder="1" applyAlignment="1" applyProtection="1">
      <alignment horizontal="left" vertical="center" wrapText="1"/>
      <protection locked="0"/>
    </xf>
    <xf numFmtId="0" fontId="15" fillId="0" borderId="73" xfId="5" applyFont="1" applyFill="1" applyBorder="1" applyAlignment="1" applyProtection="1">
      <alignment horizontal="left" vertical="center" wrapText="1"/>
      <protection locked="0"/>
    </xf>
    <xf numFmtId="0" fontId="15" fillId="0" borderId="0" xfId="5" applyFont="1" applyFill="1" applyAlignment="1">
      <alignment horizontal="left" vertical="center"/>
    </xf>
    <xf numFmtId="0" fontId="7" fillId="0" borderId="0" xfId="5" applyFont="1" applyFill="1" applyAlignment="1">
      <alignment horizontal="center" vertical="center"/>
    </xf>
    <xf numFmtId="0" fontId="15" fillId="0" borderId="0" xfId="2" applyFont="1" applyAlignment="1">
      <alignment horizontal="left"/>
    </xf>
    <xf numFmtId="0" fontId="14" fillId="0" borderId="47" xfId="2" applyFont="1" applyBorder="1" applyAlignment="1">
      <alignment horizontal="right" wrapText="1"/>
    </xf>
    <xf numFmtId="0" fontId="14" fillId="0" borderId="8" xfId="2" applyFont="1" applyBorder="1" applyAlignment="1">
      <alignment horizontal="right" wrapText="1"/>
    </xf>
    <xf numFmtId="3" fontId="15" fillId="7" borderId="2" xfId="9" applyNumberFormat="1" applyFont="1" applyFill="1" applyBorder="1" applyAlignment="1">
      <alignment horizontal="center" vertical="center" wrapText="1"/>
    </xf>
    <xf numFmtId="3" fontId="15" fillId="7" borderId="20" xfId="9" applyNumberFormat="1" applyFont="1" applyFill="1" applyBorder="1" applyAlignment="1">
      <alignment horizontal="center" vertical="center" wrapText="1"/>
    </xf>
    <xf numFmtId="3" fontId="15" fillId="7" borderId="3" xfId="9" applyNumberFormat="1" applyFont="1" applyFill="1" applyBorder="1" applyAlignment="1">
      <alignment horizontal="center" vertical="center" wrapText="1"/>
    </xf>
    <xf numFmtId="3" fontId="15" fillId="0" borderId="2" xfId="8" applyNumberFormat="1" applyFont="1" applyBorder="1" applyAlignment="1" applyProtection="1">
      <alignment horizontal="center" vertical="center" wrapText="1"/>
      <protection locked="0"/>
    </xf>
    <xf numFmtId="3" fontId="15" fillId="0" borderId="3" xfId="8" applyNumberFormat="1" applyFont="1" applyBorder="1" applyAlignment="1" applyProtection="1">
      <alignment horizontal="center" vertical="center" wrapText="1"/>
      <protection locked="0"/>
    </xf>
    <xf numFmtId="0" fontId="15" fillId="0" borderId="2" xfId="2" applyFont="1" applyBorder="1" applyAlignment="1">
      <alignment horizontal="left" wrapText="1"/>
    </xf>
    <xf numFmtId="0" fontId="15" fillId="0" borderId="3" xfId="2" applyFont="1" applyBorder="1" applyAlignment="1">
      <alignment horizontal="left" wrapText="1"/>
    </xf>
    <xf numFmtId="0" fontId="15" fillId="0" borderId="2" xfId="2" applyFont="1" applyBorder="1" applyAlignment="1" applyProtection="1">
      <alignment horizontal="center" wrapText="1"/>
      <protection locked="0"/>
    </xf>
    <xf numFmtId="0" fontId="15" fillId="0" borderId="3" xfId="2" applyFont="1" applyBorder="1" applyAlignment="1" applyProtection="1">
      <alignment horizontal="center" wrapText="1"/>
      <protection locked="0"/>
    </xf>
    <xf numFmtId="3" fontId="15" fillId="0" borderId="2" xfId="9" applyNumberFormat="1" applyFont="1" applyFill="1" applyBorder="1" applyAlignment="1">
      <alignment horizontal="center" vertical="center" wrapText="1"/>
    </xf>
    <xf numFmtId="3" fontId="15" fillId="0" borderId="20" xfId="9" applyNumberFormat="1" applyFont="1" applyFill="1" applyBorder="1" applyAlignment="1">
      <alignment horizontal="center" vertical="center" wrapText="1"/>
    </xf>
    <xf numFmtId="3" fontId="15" fillId="0" borderId="3" xfId="9" applyNumberFormat="1" applyFont="1" applyFill="1" applyBorder="1" applyAlignment="1">
      <alignment horizontal="center" vertical="center" wrapText="1"/>
    </xf>
    <xf numFmtId="0" fontId="15" fillId="0" borderId="2" xfId="8" applyFont="1" applyBorder="1" applyAlignment="1" applyProtection="1">
      <alignment horizontal="center" vertical="center" wrapText="1"/>
      <protection locked="0"/>
    </xf>
    <xf numFmtId="0" fontId="15" fillId="0" borderId="3" xfId="8" applyFont="1" applyBorder="1" applyAlignment="1" applyProtection="1">
      <alignment horizontal="center" vertical="center" wrapText="1"/>
      <protection locked="0"/>
    </xf>
    <xf numFmtId="3" fontId="15" fillId="0" borderId="2" xfId="8" applyNumberFormat="1" applyFont="1" applyBorder="1" applyAlignment="1">
      <alignment horizontal="left" vertical="center" wrapText="1"/>
    </xf>
    <xf numFmtId="3" fontId="15" fillId="0" borderId="3" xfId="8" applyNumberFormat="1" applyFont="1" applyBorder="1" applyAlignment="1">
      <alignment horizontal="left" vertical="center" wrapText="1"/>
    </xf>
    <xf numFmtId="0" fontId="15" fillId="0" borderId="20" xfId="8" applyFont="1" applyBorder="1" applyAlignment="1" applyProtection="1">
      <alignment horizontal="center" vertical="center" wrapText="1"/>
      <protection locked="0"/>
    </xf>
    <xf numFmtId="0" fontId="15" fillId="0" borderId="2" xfId="8" applyFont="1" applyBorder="1" applyAlignment="1" applyProtection="1">
      <alignment horizontal="left" vertical="center" wrapText="1"/>
      <protection locked="0"/>
    </xf>
    <xf numFmtId="0" fontId="15" fillId="0" borderId="20" xfId="8" applyFont="1" applyBorder="1" applyAlignment="1" applyProtection="1">
      <alignment horizontal="left" vertical="center" wrapText="1"/>
      <protection locked="0"/>
    </xf>
    <xf numFmtId="0" fontId="15" fillId="0" borderId="3" xfId="8" applyFont="1" applyBorder="1" applyAlignment="1" applyProtection="1">
      <alignment horizontal="left" vertical="center" wrapText="1"/>
      <protection locked="0"/>
    </xf>
    <xf numFmtId="3" fontId="15" fillId="0" borderId="92" xfId="8" applyNumberFormat="1" applyFont="1" applyBorder="1" applyAlignment="1">
      <alignment horizontal="left" vertical="center" wrapText="1"/>
    </xf>
    <xf numFmtId="3" fontId="15" fillId="0" borderId="74" xfId="8" applyNumberFormat="1" applyFont="1" applyBorder="1" applyAlignment="1">
      <alignment horizontal="left" vertical="center" wrapText="1"/>
    </xf>
    <xf numFmtId="3" fontId="15" fillId="0" borderId="2" xfId="8" applyNumberFormat="1" applyFont="1" applyFill="1" applyBorder="1" applyAlignment="1" applyProtection="1">
      <alignment horizontal="center" vertical="center" wrapText="1"/>
      <protection locked="0"/>
    </xf>
    <xf numFmtId="3" fontId="15" fillId="0" borderId="20" xfId="8" applyNumberFormat="1" applyFont="1" applyFill="1" applyBorder="1" applyAlignment="1" applyProtection="1">
      <alignment horizontal="center" vertical="center" wrapText="1"/>
      <protection locked="0"/>
    </xf>
    <xf numFmtId="3" fontId="15" fillId="0" borderId="3" xfId="8" applyNumberFormat="1" applyFont="1" applyFill="1" applyBorder="1" applyAlignment="1" applyProtection="1">
      <alignment horizontal="center" vertical="center" wrapText="1"/>
      <protection locked="0"/>
    </xf>
    <xf numFmtId="0" fontId="7" fillId="0" borderId="0" xfId="2" applyFont="1" applyAlignment="1">
      <alignment horizontal="center"/>
    </xf>
    <xf numFmtId="0" fontId="15" fillId="0" borderId="0" xfId="5" applyFont="1" applyFill="1" applyAlignment="1">
      <alignment horizontal="left" vertical="top" wrapText="1"/>
    </xf>
    <xf numFmtId="0" fontId="15" fillId="0" borderId="0" xfId="5" applyFont="1" applyFill="1" applyBorder="1" applyAlignment="1">
      <alignment horizontal="left" vertical="center" wrapText="1"/>
    </xf>
    <xf numFmtId="0" fontId="14" fillId="0" borderId="0" xfId="5" applyFont="1" applyFill="1" applyBorder="1" applyAlignment="1">
      <alignment horizontal="left" vertical="center" wrapText="1"/>
    </xf>
    <xf numFmtId="0" fontId="15" fillId="0" borderId="0" xfId="5" applyFont="1" applyFill="1" applyBorder="1" applyAlignment="1" applyProtection="1">
      <alignment horizontal="left" vertical="center" wrapText="1"/>
      <protection locked="0"/>
    </xf>
    <xf numFmtId="0" fontId="14" fillId="0" borderId="0" xfId="5" applyFont="1" applyFill="1" applyBorder="1" applyAlignment="1" applyProtection="1">
      <alignment horizontal="left" vertical="center" wrapText="1"/>
      <protection locked="0"/>
    </xf>
    <xf numFmtId="0" fontId="14" fillId="0" borderId="0" xfId="5" applyFont="1" applyFill="1" applyAlignment="1">
      <alignment horizontal="left" vertical="center"/>
    </xf>
    <xf numFmtId="0" fontId="22" fillId="0" borderId="0" xfId="5" applyFont="1" applyFill="1" applyAlignment="1">
      <alignment horizontal="left" vertical="center" wrapText="1"/>
    </xf>
    <xf numFmtId="0" fontId="34" fillId="0" borderId="0" xfId="5" applyFont="1" applyFill="1" applyAlignment="1">
      <alignment horizontal="left" vertical="center" wrapText="1"/>
    </xf>
    <xf numFmtId="0" fontId="15" fillId="0" borderId="1" xfId="5" applyFont="1" applyFill="1" applyBorder="1" applyAlignment="1">
      <alignment horizontal="center" vertical="center" wrapText="1"/>
    </xf>
    <xf numFmtId="0" fontId="15" fillId="0" borderId="1" xfId="5" applyFont="1" applyFill="1" applyBorder="1" applyAlignment="1" applyProtection="1">
      <alignment horizontal="center" vertical="center" wrapText="1"/>
      <protection locked="0"/>
    </xf>
    <xf numFmtId="0" fontId="15" fillId="0" borderId="35" xfId="5" applyFont="1" applyFill="1" applyBorder="1" applyAlignment="1" applyProtection="1">
      <alignment horizontal="left" vertical="center" wrapText="1"/>
      <protection locked="0"/>
    </xf>
    <xf numFmtId="0" fontId="15" fillId="0" borderId="21" xfId="5" applyFont="1" applyFill="1" applyBorder="1" applyAlignment="1" applyProtection="1">
      <alignment horizontal="left" vertical="center" wrapText="1"/>
      <protection locked="0"/>
    </xf>
    <xf numFmtId="0" fontId="15" fillId="0" borderId="1" xfId="5" applyFont="1" applyFill="1" applyBorder="1" applyAlignment="1">
      <alignment horizontal="left" vertical="center" wrapText="1"/>
    </xf>
    <xf numFmtId="0" fontId="15" fillId="0" borderId="47" xfId="2" applyFont="1" applyFill="1" applyBorder="1" applyAlignment="1" applyProtection="1">
      <alignment horizontal="left" vertical="center" wrapText="1"/>
      <protection locked="0"/>
    </xf>
    <xf numFmtId="0" fontId="15" fillId="0" borderId="46" xfId="2" applyFont="1" applyFill="1" applyBorder="1" applyAlignment="1" applyProtection="1">
      <alignment horizontal="left" vertical="center" wrapText="1"/>
      <protection locked="0"/>
    </xf>
    <xf numFmtId="3" fontId="15" fillId="0" borderId="1" xfId="5" applyNumberFormat="1" applyFont="1" applyFill="1" applyBorder="1" applyAlignment="1" applyProtection="1">
      <alignment horizontal="center" vertical="center"/>
      <protection locked="0"/>
    </xf>
    <xf numFmtId="0" fontId="7" fillId="0" borderId="0" xfId="5" applyFont="1" applyFill="1" applyBorder="1" applyAlignment="1">
      <alignment horizontal="center"/>
    </xf>
    <xf numFmtId="0" fontId="15" fillId="0" borderId="0" xfId="5" applyFont="1" applyFill="1" applyBorder="1" applyAlignment="1">
      <alignment horizontal="left"/>
    </xf>
    <xf numFmtId="0" fontId="14" fillId="0" borderId="47" xfId="5" applyFont="1" applyBorder="1" applyAlignment="1">
      <alignment horizontal="left" wrapText="1"/>
    </xf>
    <xf numFmtId="0" fontId="14" fillId="0" borderId="46" xfId="5" applyFont="1" applyBorder="1" applyAlignment="1">
      <alignment horizontal="left" wrapText="1"/>
    </xf>
    <xf numFmtId="0" fontId="15" fillId="0" borderId="0" xfId="5" applyFont="1" applyAlignment="1">
      <alignment horizontal="left"/>
    </xf>
    <xf numFmtId="0" fontId="7" fillId="0" borderId="0" xfId="5" applyFont="1" applyAlignment="1">
      <alignment horizontal="center"/>
    </xf>
    <xf numFmtId="0" fontId="15" fillId="0" borderId="47" xfId="5" applyFont="1" applyBorder="1" applyAlignment="1">
      <alignment horizontal="center" vertical="center" wrapText="1"/>
    </xf>
    <xf numFmtId="0" fontId="15" fillId="0" borderId="46" xfId="5" applyFont="1" applyBorder="1" applyAlignment="1">
      <alignment horizontal="center" vertical="center" wrapText="1"/>
    </xf>
    <xf numFmtId="0" fontId="14" fillId="0" borderId="47" xfId="5" applyFont="1" applyBorder="1" applyAlignment="1">
      <alignment horizontal="right" wrapText="1"/>
    </xf>
    <xf numFmtId="0" fontId="14" fillId="0" borderId="8" xfId="5" applyFont="1" applyBorder="1" applyAlignment="1">
      <alignment horizontal="right" wrapText="1"/>
    </xf>
    <xf numFmtId="0" fontId="14" fillId="0" borderId="46" xfId="5" applyFont="1" applyBorder="1" applyAlignment="1">
      <alignment horizontal="right" wrapText="1"/>
    </xf>
    <xf numFmtId="0" fontId="15" fillId="0" borderId="1" xfId="5" applyFont="1" applyBorder="1" applyAlignment="1" applyProtection="1">
      <alignment horizontal="center" vertical="center"/>
      <protection locked="0"/>
    </xf>
    <xf numFmtId="0" fontId="15" fillId="0" borderId="35" xfId="5" applyFont="1" applyBorder="1" applyAlignment="1" applyProtection="1">
      <alignment horizontal="left" vertical="center" wrapText="1"/>
      <protection locked="0"/>
    </xf>
    <xf numFmtId="0" fontId="15" fillId="0" borderId="21" xfId="5" applyFont="1" applyBorder="1" applyAlignment="1" applyProtection="1">
      <alignment horizontal="left" vertical="center" wrapText="1"/>
      <protection locked="0"/>
    </xf>
    <xf numFmtId="3" fontId="15" fillId="0" borderId="2" xfId="5" applyNumberFormat="1" applyFont="1" applyBorder="1" applyAlignment="1" applyProtection="1">
      <alignment horizontal="center" vertical="center" wrapText="1"/>
      <protection locked="0"/>
    </xf>
    <xf numFmtId="3" fontId="15" fillId="0" borderId="20" xfId="5" applyNumberFormat="1" applyFont="1" applyBorder="1" applyAlignment="1" applyProtection="1">
      <alignment horizontal="center" vertical="center" wrapText="1"/>
      <protection locked="0"/>
    </xf>
    <xf numFmtId="3" fontId="15" fillId="0" borderId="3" xfId="5" applyNumberFormat="1" applyFont="1" applyBorder="1" applyAlignment="1" applyProtection="1">
      <alignment horizontal="center" vertical="center" wrapText="1"/>
      <protection locked="0"/>
    </xf>
    <xf numFmtId="0" fontId="15" fillId="0" borderId="92" xfId="5" applyFont="1" applyBorder="1" applyAlignment="1" applyProtection="1">
      <alignment horizontal="left" vertical="center"/>
      <protection locked="0"/>
    </xf>
    <xf numFmtId="0" fontId="15" fillId="0" borderId="91" xfId="5" applyFont="1" applyBorder="1" applyAlignment="1" applyProtection="1">
      <alignment horizontal="left" vertical="center"/>
      <protection locked="0"/>
    </xf>
    <xf numFmtId="0" fontId="15" fillId="0" borderId="35" xfId="5" applyFont="1" applyBorder="1" applyAlignment="1" applyProtection="1">
      <alignment horizontal="left" vertical="center"/>
      <protection locked="0"/>
    </xf>
    <xf numFmtId="0" fontId="15" fillId="0" borderId="21" xfId="5" applyFont="1" applyBorder="1" applyAlignment="1" applyProtection="1">
      <alignment horizontal="left" vertical="center"/>
      <protection locked="0"/>
    </xf>
    <xf numFmtId="0" fontId="15" fillId="0" borderId="74" xfId="5" applyFont="1" applyBorder="1" applyAlignment="1" applyProtection="1">
      <alignment horizontal="left" vertical="center"/>
      <protection locked="0"/>
    </xf>
    <xf numFmtId="0" fontId="15" fillId="0" borderId="73" xfId="5" applyFont="1" applyBorder="1" applyAlignment="1" applyProtection="1">
      <alignment horizontal="left" vertical="center"/>
      <protection locked="0"/>
    </xf>
    <xf numFmtId="0" fontId="15" fillId="0" borderId="1" xfId="5" applyFont="1" applyBorder="1" applyAlignment="1" applyProtection="1">
      <alignment horizontal="center" vertical="center" wrapText="1"/>
      <protection locked="0"/>
    </xf>
    <xf numFmtId="0" fontId="15" fillId="0" borderId="92" xfId="5" applyFont="1" applyBorder="1" applyAlignment="1" applyProtection="1">
      <alignment horizontal="left" vertical="center" wrapText="1"/>
      <protection locked="0"/>
    </xf>
    <xf numFmtId="0" fontId="15" fillId="0" borderId="91" xfId="5" applyFont="1" applyBorder="1" applyAlignment="1" applyProtection="1">
      <alignment horizontal="left" vertical="center" wrapText="1"/>
      <protection locked="0"/>
    </xf>
    <xf numFmtId="0" fontId="15" fillId="0" borderId="74" xfId="5" applyFont="1" applyBorder="1" applyAlignment="1" applyProtection="1">
      <alignment horizontal="left" vertical="center" wrapText="1"/>
      <protection locked="0"/>
    </xf>
    <xf numFmtId="0" fontId="15" fillId="0" borderId="73" xfId="5" applyFont="1" applyBorder="1" applyAlignment="1" applyProtection="1">
      <alignment horizontal="left" vertical="center" wrapText="1"/>
      <protection locked="0"/>
    </xf>
    <xf numFmtId="0" fontId="14" fillId="0" borderId="47" xfId="5" applyFont="1" applyBorder="1" applyAlignment="1" applyProtection="1">
      <alignment horizontal="left" vertical="center" wrapText="1"/>
      <protection locked="0"/>
    </xf>
    <xf numFmtId="0" fontId="14" fillId="0" borderId="46" xfId="5" applyFont="1" applyBorder="1" applyAlignment="1" applyProtection="1">
      <alignment horizontal="left" vertical="center" wrapText="1"/>
      <protection locked="0"/>
    </xf>
    <xf numFmtId="3" fontId="15" fillId="0" borderId="1" xfId="5" applyNumberFormat="1" applyFont="1" applyBorder="1" applyAlignment="1" applyProtection="1">
      <alignment horizontal="center" vertical="center" wrapText="1"/>
      <protection locked="0"/>
    </xf>
    <xf numFmtId="0" fontId="15" fillId="0" borderId="2" xfId="5" applyFont="1" applyBorder="1" applyAlignment="1" applyProtection="1">
      <alignment horizontal="center" vertical="center" wrapText="1"/>
      <protection locked="0"/>
    </xf>
    <xf numFmtId="0" fontId="15" fillId="0" borderId="20" xfId="5" applyFont="1" applyBorder="1" applyAlignment="1" applyProtection="1">
      <alignment horizontal="center" vertical="center" wrapText="1"/>
      <protection locked="0"/>
    </xf>
    <xf numFmtId="0" fontId="15" fillId="0" borderId="3" xfId="5" applyFont="1" applyBorder="1" applyAlignment="1" applyProtection="1">
      <alignment horizontal="center" vertical="center" wrapText="1"/>
      <protection locked="0"/>
    </xf>
    <xf numFmtId="0" fontId="15" fillId="0" borderId="47" xfId="5" applyFont="1" applyBorder="1" applyAlignment="1" applyProtection="1">
      <alignment horizontal="left" vertical="center" wrapText="1"/>
      <protection locked="0"/>
    </xf>
    <xf numFmtId="0" fontId="15" fillId="0" borderId="46" xfId="5" applyFont="1" applyBorder="1" applyAlignment="1" applyProtection="1">
      <alignment horizontal="left" vertical="center" wrapText="1"/>
      <protection locked="0"/>
    </xf>
    <xf numFmtId="166" fontId="15" fillId="0" borderId="0" xfId="11" applyNumberFormat="1" applyFont="1" applyAlignment="1">
      <alignment horizontal="left" vertical="center" wrapText="1"/>
    </xf>
    <xf numFmtId="0" fontId="14" fillId="0" borderId="1" xfId="5" applyFont="1" applyBorder="1" applyAlignment="1" applyProtection="1">
      <alignment horizontal="right" vertical="center" wrapText="1"/>
      <protection locked="0"/>
    </xf>
    <xf numFmtId="0" fontId="15" fillId="0" borderId="1" xfId="5" applyFont="1" applyBorder="1" applyAlignment="1" applyProtection="1">
      <alignment horizontal="left" vertical="center" wrapText="1"/>
      <protection locked="0"/>
    </xf>
    <xf numFmtId="166" fontId="15" fillId="0" borderId="0" xfId="11" applyNumberFormat="1" applyFont="1" applyAlignment="1">
      <alignment horizontal="center" vertical="center" wrapText="1"/>
    </xf>
  </cellXfs>
  <cellStyles count="12">
    <cellStyle name="Comma 2" xfId="7"/>
    <cellStyle name="Normal" xfId="0" builtinId="0"/>
    <cellStyle name="Normal 11" xfId="5"/>
    <cellStyle name="Normal 2" xfId="2"/>
    <cellStyle name="Normal 2 2" xfId="8"/>
    <cellStyle name="Normal 2 3" xfId="11"/>
    <cellStyle name="Normal 2 3 2 2" xfId="4"/>
    <cellStyle name="Normal 3 2 2 2 2" xfId="1"/>
    <cellStyle name="Normal 3 3" xfId="6"/>
    <cellStyle name="Normal 5" xfId="3"/>
    <cellStyle name="Normal 6" xfId="10"/>
    <cellStyle name="Normal_budžeta nod.2" xfId="9"/>
  </cellStyles>
  <dxfs count="0"/>
  <tableStyles count="0" defaultTableStyle="TableStyleMedium2" defaultPivotStyle="PivotStyleLight16"/>
  <colors>
    <mruColors>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85"/>
  <sheetViews>
    <sheetView showGridLines="0" view="pageLayout" zoomScaleNormal="100" workbookViewId="0">
      <selection activeCell="R1" sqref="R1"/>
    </sheetView>
  </sheetViews>
  <sheetFormatPr defaultColWidth="9.140625" defaultRowHeight="12" outlineLevelCol="1" x14ac:dyDescent="0.25"/>
  <cols>
    <col min="1" max="1" width="10.85546875" style="78" customWidth="1"/>
    <col min="2" max="2" width="28" style="78" customWidth="1"/>
    <col min="3" max="3" width="8" style="78" customWidth="1"/>
    <col min="4" max="5" width="8.7109375" style="78" hidden="1" customWidth="1" outlineLevel="1"/>
    <col min="6" max="6" width="8.7109375" style="78" customWidth="1" collapsed="1"/>
    <col min="7" max="8" width="8.7109375" style="78" hidden="1" customWidth="1" outlineLevel="1"/>
    <col min="9" max="9" width="8.7109375" style="78" customWidth="1" collapsed="1"/>
    <col min="10" max="11" width="8.28515625" style="78" hidden="1" customWidth="1" outlineLevel="1"/>
    <col min="12" max="12" width="8.28515625" style="78" customWidth="1" collapsed="1"/>
    <col min="13" max="14" width="7.42578125" style="78" hidden="1" customWidth="1" outlineLevel="1"/>
    <col min="15" max="15" width="7.42578125" style="78" customWidth="1" collapsed="1"/>
    <col min="16" max="16" width="26.7109375" style="78" hidden="1" customWidth="1" outlineLevel="1"/>
    <col min="17" max="17" width="9.140625" style="78" collapsed="1"/>
    <col min="18" max="16384" width="9.140625" style="78"/>
  </cols>
  <sheetData>
    <row r="1" spans="1:17" x14ac:dyDescent="0.25">
      <c r="A1" s="77"/>
      <c r="B1" s="77"/>
      <c r="C1" s="77"/>
      <c r="D1" s="77"/>
      <c r="E1" s="77"/>
      <c r="F1" s="77"/>
      <c r="G1" s="77"/>
      <c r="H1" s="77"/>
      <c r="I1" s="77"/>
      <c r="J1" s="77"/>
      <c r="K1" s="77"/>
      <c r="L1" s="77"/>
      <c r="M1" s="77"/>
      <c r="N1" s="77"/>
      <c r="O1" s="434" t="s">
        <v>138</v>
      </c>
      <c r="P1" s="77"/>
    </row>
    <row r="2" spans="1:17" ht="35.25" customHeight="1" x14ac:dyDescent="0.25">
      <c r="A2" s="1286" t="s">
        <v>139</v>
      </c>
      <c r="B2" s="1287"/>
      <c r="C2" s="1287"/>
      <c r="D2" s="1287"/>
      <c r="E2" s="1287"/>
      <c r="F2" s="1287"/>
      <c r="G2" s="1287"/>
      <c r="H2" s="1287"/>
      <c r="I2" s="1287"/>
      <c r="J2" s="1287"/>
      <c r="K2" s="1287"/>
      <c r="L2" s="1287"/>
      <c r="M2" s="1287"/>
      <c r="N2" s="1287"/>
      <c r="O2" s="1287"/>
      <c r="P2" s="1288"/>
      <c r="Q2" s="464"/>
    </row>
    <row r="3" spans="1:17" ht="12.75" customHeight="1" x14ac:dyDescent="0.25">
      <c r="A3" s="79" t="s">
        <v>140</v>
      </c>
      <c r="B3" s="80"/>
      <c r="C3" s="1284" t="s">
        <v>141</v>
      </c>
      <c r="D3" s="1284"/>
      <c r="E3" s="1284"/>
      <c r="F3" s="1284"/>
      <c r="G3" s="1284"/>
      <c r="H3" s="1284"/>
      <c r="I3" s="1284"/>
      <c r="J3" s="1284"/>
      <c r="K3" s="1284"/>
      <c r="L3" s="1284"/>
      <c r="M3" s="1284"/>
      <c r="N3" s="1284"/>
      <c r="O3" s="1284"/>
      <c r="P3" s="1285"/>
      <c r="Q3" s="464"/>
    </row>
    <row r="4" spans="1:17" ht="12.75" customHeight="1" x14ac:dyDescent="0.25">
      <c r="A4" s="79" t="s">
        <v>142</v>
      </c>
      <c r="B4" s="80"/>
      <c r="C4" s="1284" t="s">
        <v>143</v>
      </c>
      <c r="D4" s="1284"/>
      <c r="E4" s="1284"/>
      <c r="F4" s="1284"/>
      <c r="G4" s="1284"/>
      <c r="H4" s="1284"/>
      <c r="I4" s="1284"/>
      <c r="J4" s="1284"/>
      <c r="K4" s="1284"/>
      <c r="L4" s="1284"/>
      <c r="M4" s="1284"/>
      <c r="N4" s="1284"/>
      <c r="O4" s="1284"/>
      <c r="P4" s="1285"/>
      <c r="Q4" s="464"/>
    </row>
    <row r="5" spans="1:17" ht="12.75" customHeight="1" x14ac:dyDescent="0.25">
      <c r="A5" s="81" t="s">
        <v>144</v>
      </c>
      <c r="B5" s="82"/>
      <c r="C5" s="1289" t="s">
        <v>145</v>
      </c>
      <c r="D5" s="1289"/>
      <c r="E5" s="1289"/>
      <c r="F5" s="1289"/>
      <c r="G5" s="1289"/>
      <c r="H5" s="1289"/>
      <c r="I5" s="1289"/>
      <c r="J5" s="1289"/>
      <c r="K5" s="1289"/>
      <c r="L5" s="1289"/>
      <c r="M5" s="1289"/>
      <c r="N5" s="1289"/>
      <c r="O5" s="1289"/>
      <c r="P5" s="1290"/>
      <c r="Q5" s="464"/>
    </row>
    <row r="6" spans="1:17" ht="12.75" customHeight="1" x14ac:dyDescent="0.25">
      <c r="A6" s="81" t="s">
        <v>146</v>
      </c>
      <c r="B6" s="82"/>
      <c r="C6" s="1289" t="s">
        <v>147</v>
      </c>
      <c r="D6" s="1289"/>
      <c r="E6" s="1289"/>
      <c r="F6" s="1289"/>
      <c r="G6" s="1289"/>
      <c r="H6" s="1289"/>
      <c r="I6" s="1289"/>
      <c r="J6" s="1289"/>
      <c r="K6" s="1289"/>
      <c r="L6" s="1289"/>
      <c r="M6" s="1289"/>
      <c r="N6" s="1289"/>
      <c r="O6" s="1289"/>
      <c r="P6" s="1290"/>
      <c r="Q6" s="464"/>
    </row>
    <row r="7" spans="1:17" x14ac:dyDescent="0.25">
      <c r="A7" s="81" t="s">
        <v>148</v>
      </c>
      <c r="B7" s="82"/>
      <c r="C7" s="1284" t="s">
        <v>149</v>
      </c>
      <c r="D7" s="1284"/>
      <c r="E7" s="1284"/>
      <c r="F7" s="1284"/>
      <c r="G7" s="1284"/>
      <c r="H7" s="1284"/>
      <c r="I7" s="1284"/>
      <c r="J7" s="1284"/>
      <c r="K7" s="1284"/>
      <c r="L7" s="1284"/>
      <c r="M7" s="1284"/>
      <c r="N7" s="1284"/>
      <c r="O7" s="1284"/>
      <c r="P7" s="1285"/>
      <c r="Q7" s="464"/>
    </row>
    <row r="8" spans="1:17" ht="12.75" customHeight="1" x14ac:dyDescent="0.25">
      <c r="A8" s="83" t="s">
        <v>150</v>
      </c>
      <c r="B8" s="82"/>
      <c r="C8" s="1299"/>
      <c r="D8" s="1299"/>
      <c r="E8" s="1299"/>
      <c r="F8" s="1299"/>
      <c r="G8" s="1299"/>
      <c r="H8" s="1299"/>
      <c r="I8" s="1299"/>
      <c r="J8" s="1299"/>
      <c r="K8" s="1299"/>
      <c r="L8" s="1299"/>
      <c r="M8" s="1299"/>
      <c r="N8" s="1299"/>
      <c r="O8" s="1299"/>
      <c r="P8" s="1300"/>
      <c r="Q8" s="464"/>
    </row>
    <row r="9" spans="1:17" ht="12.75" customHeight="1" x14ac:dyDescent="0.25">
      <c r="A9" s="81"/>
      <c r="B9" s="82" t="s">
        <v>151</v>
      </c>
      <c r="C9" s="1289" t="s">
        <v>152</v>
      </c>
      <c r="D9" s="1289"/>
      <c r="E9" s="1289"/>
      <c r="F9" s="1289"/>
      <c r="G9" s="1289"/>
      <c r="H9" s="1289"/>
      <c r="I9" s="1289"/>
      <c r="J9" s="1289"/>
      <c r="K9" s="1289"/>
      <c r="L9" s="1289"/>
      <c r="M9" s="1289"/>
      <c r="N9" s="1289"/>
      <c r="O9" s="1289"/>
      <c r="P9" s="1290"/>
      <c r="Q9" s="464"/>
    </row>
    <row r="10" spans="1:17" ht="12.75" customHeight="1" x14ac:dyDescent="0.25">
      <c r="A10" s="81"/>
      <c r="B10" s="82" t="s">
        <v>153</v>
      </c>
      <c r="C10" s="1289"/>
      <c r="D10" s="1289"/>
      <c r="E10" s="1289"/>
      <c r="F10" s="1289"/>
      <c r="G10" s="1289"/>
      <c r="H10" s="1289"/>
      <c r="I10" s="1289"/>
      <c r="J10" s="1289"/>
      <c r="K10" s="1289"/>
      <c r="L10" s="1289"/>
      <c r="M10" s="1289"/>
      <c r="N10" s="1289"/>
      <c r="O10" s="1289"/>
      <c r="P10" s="1290"/>
      <c r="Q10" s="464"/>
    </row>
    <row r="11" spans="1:17" ht="12.75" customHeight="1" x14ac:dyDescent="0.25">
      <c r="A11" s="81"/>
      <c r="B11" s="82" t="s">
        <v>154</v>
      </c>
      <c r="C11" s="1299"/>
      <c r="D11" s="1299"/>
      <c r="E11" s="1299"/>
      <c r="F11" s="1299"/>
      <c r="G11" s="1299"/>
      <c r="H11" s="1299"/>
      <c r="I11" s="1299"/>
      <c r="J11" s="1299"/>
      <c r="K11" s="1299"/>
      <c r="L11" s="1299"/>
      <c r="M11" s="1299"/>
      <c r="N11" s="1299"/>
      <c r="O11" s="1299"/>
      <c r="P11" s="1300"/>
      <c r="Q11" s="464"/>
    </row>
    <row r="12" spans="1:17" ht="12.75" customHeight="1" x14ac:dyDescent="0.25">
      <c r="A12" s="81"/>
      <c r="B12" s="82" t="s">
        <v>155</v>
      </c>
      <c r="C12" s="1289"/>
      <c r="D12" s="1289"/>
      <c r="E12" s="1289"/>
      <c r="F12" s="1289"/>
      <c r="G12" s="1289"/>
      <c r="H12" s="1289"/>
      <c r="I12" s="1289"/>
      <c r="J12" s="1289"/>
      <c r="K12" s="1289"/>
      <c r="L12" s="1289"/>
      <c r="M12" s="1289"/>
      <c r="N12" s="1289"/>
      <c r="O12" s="1289"/>
      <c r="P12" s="1290"/>
      <c r="Q12" s="464"/>
    </row>
    <row r="13" spans="1:17" ht="12.75" customHeight="1" x14ac:dyDescent="0.25">
      <c r="A13" s="81"/>
      <c r="B13" s="82" t="s">
        <v>156</v>
      </c>
      <c r="C13" s="1289"/>
      <c r="D13" s="1289"/>
      <c r="E13" s="1289"/>
      <c r="F13" s="1289"/>
      <c r="G13" s="1289"/>
      <c r="H13" s="1289"/>
      <c r="I13" s="1289"/>
      <c r="J13" s="1289"/>
      <c r="K13" s="1289"/>
      <c r="L13" s="1289"/>
      <c r="M13" s="1289"/>
      <c r="N13" s="1289"/>
      <c r="O13" s="1289"/>
      <c r="P13" s="1290"/>
      <c r="Q13" s="464"/>
    </row>
    <row r="14" spans="1:17" ht="12.75" customHeight="1" x14ac:dyDescent="0.25">
      <c r="A14" s="84"/>
      <c r="B14" s="85"/>
      <c r="C14" s="86"/>
      <c r="D14" s="86"/>
      <c r="E14" s="86"/>
      <c r="F14" s="86"/>
      <c r="G14" s="86"/>
      <c r="H14" s="86"/>
      <c r="I14" s="86"/>
      <c r="J14" s="86"/>
      <c r="K14" s="86"/>
      <c r="L14" s="86"/>
      <c r="M14" s="86"/>
      <c r="N14" s="86"/>
      <c r="O14" s="86"/>
      <c r="P14" s="87"/>
      <c r="Q14" s="464"/>
    </row>
    <row r="15" spans="1:17" s="88" customFormat="1" ht="12.75" customHeight="1" x14ac:dyDescent="0.25">
      <c r="A15" s="1307" t="s">
        <v>157</v>
      </c>
      <c r="B15" s="1309" t="s">
        <v>158</v>
      </c>
      <c r="C15" s="1312" t="s">
        <v>159</v>
      </c>
      <c r="D15" s="1313"/>
      <c r="E15" s="1313"/>
      <c r="F15" s="1313"/>
      <c r="G15" s="1313"/>
      <c r="H15" s="1313"/>
      <c r="I15" s="1313"/>
      <c r="J15" s="1313"/>
      <c r="K15" s="1313"/>
      <c r="L15" s="1313"/>
      <c r="M15" s="1313"/>
      <c r="N15" s="1313"/>
      <c r="O15" s="1313"/>
      <c r="P15" s="1314"/>
      <c r="Q15" s="465"/>
    </row>
    <row r="16" spans="1:17" s="88" customFormat="1" ht="12.75" customHeight="1" x14ac:dyDescent="0.25">
      <c r="A16" s="1308"/>
      <c r="B16" s="1310"/>
      <c r="C16" s="1315" t="s">
        <v>160</v>
      </c>
      <c r="D16" s="1293" t="s">
        <v>161</v>
      </c>
      <c r="E16" s="1317" t="s">
        <v>162</v>
      </c>
      <c r="F16" s="1319" t="s">
        <v>163</v>
      </c>
      <c r="G16" s="1293" t="s">
        <v>164</v>
      </c>
      <c r="H16" s="1295" t="s">
        <v>165</v>
      </c>
      <c r="I16" s="1305" t="s">
        <v>166</v>
      </c>
      <c r="J16" s="1293" t="s">
        <v>167</v>
      </c>
      <c r="K16" s="1295" t="s">
        <v>168</v>
      </c>
      <c r="L16" s="1305" t="s">
        <v>169</v>
      </c>
      <c r="M16" s="1293" t="s">
        <v>170</v>
      </c>
      <c r="N16" s="1295" t="s">
        <v>171</v>
      </c>
      <c r="O16" s="1297" t="s">
        <v>172</v>
      </c>
      <c r="P16" s="1291" t="s">
        <v>9</v>
      </c>
      <c r="Q16" s="465"/>
    </row>
    <row r="17" spans="1:17" s="89" customFormat="1" ht="61.5" customHeight="1" thickBot="1" x14ac:dyDescent="0.3">
      <c r="A17" s="1292"/>
      <c r="B17" s="1311"/>
      <c r="C17" s="1316"/>
      <c r="D17" s="1294"/>
      <c r="E17" s="1318"/>
      <c r="F17" s="1320"/>
      <c r="G17" s="1294"/>
      <c r="H17" s="1296"/>
      <c r="I17" s="1306"/>
      <c r="J17" s="1294"/>
      <c r="K17" s="1296"/>
      <c r="L17" s="1306"/>
      <c r="M17" s="1294"/>
      <c r="N17" s="1296"/>
      <c r="O17" s="1298"/>
      <c r="P17" s="1292"/>
      <c r="Q17" s="466"/>
    </row>
    <row r="18" spans="1:17" s="89" customFormat="1" ht="9.75" customHeight="1" thickTop="1" x14ac:dyDescent="0.25">
      <c r="A18" s="90" t="s">
        <v>173</v>
      </c>
      <c r="B18" s="90">
        <v>2</v>
      </c>
      <c r="C18" s="90">
        <v>8</v>
      </c>
      <c r="D18" s="91"/>
      <c r="E18" s="92"/>
      <c r="F18" s="93">
        <v>9</v>
      </c>
      <c r="G18" s="91"/>
      <c r="H18" s="92"/>
      <c r="I18" s="93">
        <v>10</v>
      </c>
      <c r="J18" s="94"/>
      <c r="K18" s="92"/>
      <c r="L18" s="93">
        <v>11</v>
      </c>
      <c r="M18" s="91"/>
      <c r="N18" s="92"/>
      <c r="O18" s="93"/>
      <c r="P18" s="95">
        <v>12</v>
      </c>
    </row>
    <row r="19" spans="1:17" s="105" customFormat="1" hidden="1" x14ac:dyDescent="0.25">
      <c r="A19" s="96"/>
      <c r="B19" s="97" t="s">
        <v>174</v>
      </c>
      <c r="C19" s="243"/>
      <c r="D19" s="98"/>
      <c r="E19" s="99"/>
      <c r="F19" s="100"/>
      <c r="G19" s="101"/>
      <c r="H19" s="102"/>
      <c r="I19" s="100"/>
      <c r="J19" s="103"/>
      <c r="K19" s="102"/>
      <c r="L19" s="100"/>
      <c r="M19" s="101"/>
      <c r="N19" s="102"/>
      <c r="O19" s="100"/>
      <c r="P19" s="104"/>
    </row>
    <row r="20" spans="1:17" s="105" customFormat="1" ht="12.75" thickBot="1" x14ac:dyDescent="0.3">
      <c r="A20" s="106"/>
      <c r="B20" s="107" t="s">
        <v>175</v>
      </c>
      <c r="C20" s="437">
        <f>F20+I20+L20+O20</f>
        <v>235988</v>
      </c>
      <c r="D20" s="108">
        <f t="shared" ref="D20:E20" si="0">SUM(D21,D24,D25,D41,D43)</f>
        <v>212680</v>
      </c>
      <c r="E20" s="109">
        <f t="shared" si="0"/>
        <v>0</v>
      </c>
      <c r="F20" s="110">
        <f>SUM(F21,F24,F25,F41,F43)</f>
        <v>212680</v>
      </c>
      <c r="G20" s="108">
        <f t="shared" ref="G20:H20" si="1">SUM(G21,G24,G43)</f>
        <v>0</v>
      </c>
      <c r="H20" s="109">
        <f t="shared" si="1"/>
        <v>0</v>
      </c>
      <c r="I20" s="110">
        <f>SUM(I21,I24,I43)</f>
        <v>0</v>
      </c>
      <c r="J20" s="111">
        <f t="shared" ref="J20:K20" si="2">SUM(J21,J26,J43)</f>
        <v>23308</v>
      </c>
      <c r="K20" s="109">
        <f t="shared" si="2"/>
        <v>0</v>
      </c>
      <c r="L20" s="110">
        <f>SUM(L21,L26,L43)</f>
        <v>23308</v>
      </c>
      <c r="M20" s="108">
        <f t="shared" ref="M20:O20" si="3">SUM(M21,M45)</f>
        <v>0</v>
      </c>
      <c r="N20" s="109">
        <f t="shared" si="3"/>
        <v>0</v>
      </c>
      <c r="O20" s="110">
        <f t="shared" si="3"/>
        <v>0</v>
      </c>
      <c r="P20" s="112"/>
    </row>
    <row r="21" spans="1:17" ht="12.75" thickTop="1" x14ac:dyDescent="0.25">
      <c r="A21" s="113"/>
      <c r="B21" s="114" t="s">
        <v>176</v>
      </c>
      <c r="C21" s="438">
        <f t="shared" ref="C21:C84" si="4">F21+I21+L21+O21</f>
        <v>6028</v>
      </c>
      <c r="D21" s="115">
        <f t="shared" ref="D21:E21" si="5">SUM(D22:D23)</f>
        <v>0</v>
      </c>
      <c r="E21" s="116">
        <f t="shared" si="5"/>
        <v>0</v>
      </c>
      <c r="F21" s="117">
        <f>SUM(F22:F23)</f>
        <v>0</v>
      </c>
      <c r="G21" s="115">
        <f t="shared" ref="G21:H21" si="6">SUM(G22:G23)</f>
        <v>0</v>
      </c>
      <c r="H21" s="116">
        <f t="shared" si="6"/>
        <v>0</v>
      </c>
      <c r="I21" s="117">
        <f>SUM(I22:I23)</f>
        <v>0</v>
      </c>
      <c r="J21" s="118">
        <f t="shared" ref="J21:K21" si="7">SUM(J22:J23)</f>
        <v>6028</v>
      </c>
      <c r="K21" s="116">
        <f t="shared" si="7"/>
        <v>0</v>
      </c>
      <c r="L21" s="117">
        <f>SUM(L22:L23)</f>
        <v>6028</v>
      </c>
      <c r="M21" s="115">
        <f t="shared" ref="M21:O21" si="8">SUM(M22:M23)</f>
        <v>0</v>
      </c>
      <c r="N21" s="116">
        <f t="shared" si="8"/>
        <v>0</v>
      </c>
      <c r="O21" s="117">
        <f t="shared" si="8"/>
        <v>0</v>
      </c>
      <c r="P21" s="119"/>
    </row>
    <row r="22" spans="1:17" hidden="1" x14ac:dyDescent="0.25">
      <c r="A22" s="120"/>
      <c r="B22" s="121" t="s">
        <v>177</v>
      </c>
      <c r="C22" s="439">
        <f t="shared" si="4"/>
        <v>0</v>
      </c>
      <c r="D22" s="122"/>
      <c r="E22" s="123"/>
      <c r="F22" s="124">
        <f>D22+E22</f>
        <v>0</v>
      </c>
      <c r="G22" s="122"/>
      <c r="H22" s="123"/>
      <c r="I22" s="124">
        <f>G22+H22</f>
        <v>0</v>
      </c>
      <c r="J22" s="125"/>
      <c r="K22" s="123"/>
      <c r="L22" s="124">
        <f>J22+K22</f>
        <v>0</v>
      </c>
      <c r="M22" s="122"/>
      <c r="N22" s="123"/>
      <c r="O22" s="124">
        <f>M22+N22</f>
        <v>0</v>
      </c>
      <c r="P22" s="126"/>
    </row>
    <row r="23" spans="1:17" x14ac:dyDescent="0.25">
      <c r="A23" s="127"/>
      <c r="B23" s="128" t="s">
        <v>178</v>
      </c>
      <c r="C23" s="440">
        <f t="shared" si="4"/>
        <v>6028</v>
      </c>
      <c r="D23" s="129"/>
      <c r="E23" s="130"/>
      <c r="F23" s="131">
        <f t="shared" ref="F23:F25" si="9">D23+E23</f>
        <v>0</v>
      </c>
      <c r="G23" s="129"/>
      <c r="H23" s="130"/>
      <c r="I23" s="131">
        <f t="shared" ref="I23:I24" si="10">G23+H23</f>
        <v>0</v>
      </c>
      <c r="J23" s="132">
        <f>6837-809</f>
        <v>6028</v>
      </c>
      <c r="K23" s="130"/>
      <c r="L23" s="131">
        <f>J23+K23</f>
        <v>6028</v>
      </c>
      <c r="M23" s="129"/>
      <c r="N23" s="130"/>
      <c r="O23" s="131">
        <f>M23+N23</f>
        <v>0</v>
      </c>
      <c r="P23" s="133"/>
    </row>
    <row r="24" spans="1:17" s="105" customFormat="1" ht="24.75" thickBot="1" x14ac:dyDescent="0.3">
      <c r="A24" s="134">
        <v>19300</v>
      </c>
      <c r="B24" s="134" t="s">
        <v>179</v>
      </c>
      <c r="C24" s="441">
        <f>F24+I24</f>
        <v>212680</v>
      </c>
      <c r="D24" s="135">
        <f>200280+12400</f>
        <v>212680</v>
      </c>
      <c r="E24" s="136"/>
      <c r="F24" s="137">
        <f t="shared" si="9"/>
        <v>212680</v>
      </c>
      <c r="G24" s="135"/>
      <c r="H24" s="136"/>
      <c r="I24" s="137">
        <f t="shared" si="10"/>
        <v>0</v>
      </c>
      <c r="J24" s="138" t="s">
        <v>180</v>
      </c>
      <c r="K24" s="139" t="s">
        <v>180</v>
      </c>
      <c r="L24" s="142" t="s">
        <v>180</v>
      </c>
      <c r="M24" s="140" t="s">
        <v>180</v>
      </c>
      <c r="N24" s="141" t="s">
        <v>180</v>
      </c>
      <c r="O24" s="142" t="s">
        <v>180</v>
      </c>
      <c r="P24" s="143"/>
    </row>
    <row r="25" spans="1:17" s="105" customFormat="1" ht="24.75" hidden="1" thickTop="1" x14ac:dyDescent="0.25">
      <c r="A25" s="144"/>
      <c r="B25" s="145" t="s">
        <v>181</v>
      </c>
      <c r="C25" s="442">
        <f>F25</f>
        <v>0</v>
      </c>
      <c r="D25" s="146"/>
      <c r="E25" s="147"/>
      <c r="F25" s="148">
        <f t="shared" si="9"/>
        <v>0</v>
      </c>
      <c r="G25" s="149" t="s">
        <v>180</v>
      </c>
      <c r="H25" s="150" t="s">
        <v>180</v>
      </c>
      <c r="I25" s="151" t="s">
        <v>180</v>
      </c>
      <c r="J25" s="152" t="s">
        <v>180</v>
      </c>
      <c r="K25" s="153" t="s">
        <v>180</v>
      </c>
      <c r="L25" s="151" t="s">
        <v>180</v>
      </c>
      <c r="M25" s="154" t="s">
        <v>180</v>
      </c>
      <c r="N25" s="153" t="s">
        <v>180</v>
      </c>
      <c r="O25" s="151" t="s">
        <v>180</v>
      </c>
      <c r="P25" s="155"/>
    </row>
    <row r="26" spans="1:17" s="105" customFormat="1" ht="36.75" thickTop="1" x14ac:dyDescent="0.25">
      <c r="A26" s="145">
        <v>21300</v>
      </c>
      <c r="B26" s="145" t="s">
        <v>182</v>
      </c>
      <c r="C26" s="442">
        <f>L26</f>
        <v>17280</v>
      </c>
      <c r="D26" s="154" t="s">
        <v>180</v>
      </c>
      <c r="E26" s="153" t="s">
        <v>180</v>
      </c>
      <c r="F26" s="151" t="s">
        <v>180</v>
      </c>
      <c r="G26" s="154" t="s">
        <v>180</v>
      </c>
      <c r="H26" s="153" t="s">
        <v>180</v>
      </c>
      <c r="I26" s="151" t="s">
        <v>180</v>
      </c>
      <c r="J26" s="152">
        <f t="shared" ref="J26:K26" si="11">SUM(J27,J31,J33,J36)</f>
        <v>17280</v>
      </c>
      <c r="K26" s="153">
        <f t="shared" si="11"/>
        <v>0</v>
      </c>
      <c r="L26" s="253">
        <f>SUM(L27,L31,L33,L36)</f>
        <v>17280</v>
      </c>
      <c r="M26" s="154" t="s">
        <v>180</v>
      </c>
      <c r="N26" s="153" t="s">
        <v>180</v>
      </c>
      <c r="O26" s="151" t="s">
        <v>180</v>
      </c>
      <c r="P26" s="155"/>
    </row>
    <row r="27" spans="1:17" s="105" customFormat="1" ht="24" hidden="1" x14ac:dyDescent="0.25">
      <c r="A27" s="156">
        <v>21350</v>
      </c>
      <c r="B27" s="145" t="s">
        <v>183</v>
      </c>
      <c r="C27" s="442">
        <f>L27</f>
        <v>0</v>
      </c>
      <c r="D27" s="154" t="s">
        <v>180</v>
      </c>
      <c r="E27" s="153" t="s">
        <v>180</v>
      </c>
      <c r="F27" s="151" t="s">
        <v>180</v>
      </c>
      <c r="G27" s="154" t="s">
        <v>180</v>
      </c>
      <c r="H27" s="153" t="s">
        <v>180</v>
      </c>
      <c r="I27" s="151" t="s">
        <v>180</v>
      </c>
      <c r="J27" s="152">
        <f t="shared" ref="J27:K27" si="12">SUM(J28:J30)</f>
        <v>0</v>
      </c>
      <c r="K27" s="153">
        <f t="shared" si="12"/>
        <v>0</v>
      </c>
      <c r="L27" s="253">
        <f>SUM(L28:L30)</f>
        <v>0</v>
      </c>
      <c r="M27" s="154" t="s">
        <v>180</v>
      </c>
      <c r="N27" s="153" t="s">
        <v>180</v>
      </c>
      <c r="O27" s="151" t="s">
        <v>180</v>
      </c>
      <c r="P27" s="155"/>
    </row>
    <row r="28" spans="1:17" hidden="1" x14ac:dyDescent="0.25">
      <c r="A28" s="120">
        <v>21351</v>
      </c>
      <c r="B28" s="157" t="s">
        <v>184</v>
      </c>
      <c r="C28" s="443">
        <f t="shared" ref="C28:C40" si="13">L28</f>
        <v>0</v>
      </c>
      <c r="D28" s="158" t="s">
        <v>180</v>
      </c>
      <c r="E28" s="159" t="s">
        <v>180</v>
      </c>
      <c r="F28" s="160" t="s">
        <v>180</v>
      </c>
      <c r="G28" s="158" t="s">
        <v>180</v>
      </c>
      <c r="H28" s="159" t="s">
        <v>180</v>
      </c>
      <c r="I28" s="160" t="s">
        <v>180</v>
      </c>
      <c r="J28" s="161"/>
      <c r="K28" s="162"/>
      <c r="L28" s="262">
        <f t="shared" ref="L28:L30" si="14">J28+K28</f>
        <v>0</v>
      </c>
      <c r="M28" s="163" t="s">
        <v>180</v>
      </c>
      <c r="N28" s="162" t="s">
        <v>180</v>
      </c>
      <c r="O28" s="160" t="s">
        <v>180</v>
      </c>
      <c r="P28" s="164"/>
    </row>
    <row r="29" spans="1:17" hidden="1" x14ac:dyDescent="0.25">
      <c r="A29" s="127">
        <v>21352</v>
      </c>
      <c r="B29" s="165" t="s">
        <v>185</v>
      </c>
      <c r="C29" s="444">
        <f t="shared" si="13"/>
        <v>0</v>
      </c>
      <c r="D29" s="166" t="s">
        <v>180</v>
      </c>
      <c r="E29" s="167" t="s">
        <v>180</v>
      </c>
      <c r="F29" s="168" t="s">
        <v>180</v>
      </c>
      <c r="G29" s="166" t="s">
        <v>180</v>
      </c>
      <c r="H29" s="167" t="s">
        <v>180</v>
      </c>
      <c r="I29" s="168" t="s">
        <v>180</v>
      </c>
      <c r="J29" s="169"/>
      <c r="K29" s="170"/>
      <c r="L29" s="267">
        <f t="shared" si="14"/>
        <v>0</v>
      </c>
      <c r="M29" s="171" t="s">
        <v>180</v>
      </c>
      <c r="N29" s="170" t="s">
        <v>180</v>
      </c>
      <c r="O29" s="168" t="s">
        <v>180</v>
      </c>
      <c r="P29" s="172"/>
    </row>
    <row r="30" spans="1:17" ht="24" hidden="1" x14ac:dyDescent="0.25">
      <c r="A30" s="127">
        <v>21359</v>
      </c>
      <c r="B30" s="165" t="s">
        <v>186</v>
      </c>
      <c r="C30" s="444">
        <f t="shared" si="13"/>
        <v>0</v>
      </c>
      <c r="D30" s="166" t="s">
        <v>180</v>
      </c>
      <c r="E30" s="167" t="s">
        <v>180</v>
      </c>
      <c r="F30" s="168" t="s">
        <v>180</v>
      </c>
      <c r="G30" s="166" t="s">
        <v>180</v>
      </c>
      <c r="H30" s="167" t="s">
        <v>180</v>
      </c>
      <c r="I30" s="168" t="s">
        <v>180</v>
      </c>
      <c r="J30" s="169"/>
      <c r="K30" s="170"/>
      <c r="L30" s="267">
        <f t="shared" si="14"/>
        <v>0</v>
      </c>
      <c r="M30" s="171" t="s">
        <v>180</v>
      </c>
      <c r="N30" s="170" t="s">
        <v>180</v>
      </c>
      <c r="O30" s="168" t="s">
        <v>180</v>
      </c>
      <c r="P30" s="172"/>
    </row>
    <row r="31" spans="1:17" s="105" customFormat="1" ht="36" hidden="1" x14ac:dyDescent="0.25">
      <c r="A31" s="156">
        <v>21370</v>
      </c>
      <c r="B31" s="145" t="s">
        <v>187</v>
      </c>
      <c r="C31" s="442">
        <f t="shared" si="13"/>
        <v>0</v>
      </c>
      <c r="D31" s="154" t="s">
        <v>180</v>
      </c>
      <c r="E31" s="153" t="s">
        <v>180</v>
      </c>
      <c r="F31" s="151" t="s">
        <v>180</v>
      </c>
      <c r="G31" s="154" t="s">
        <v>180</v>
      </c>
      <c r="H31" s="153" t="s">
        <v>180</v>
      </c>
      <c r="I31" s="151" t="s">
        <v>180</v>
      </c>
      <c r="J31" s="152">
        <f t="shared" ref="J31:K31" si="15">SUM(J32)</f>
        <v>0</v>
      </c>
      <c r="K31" s="153">
        <f t="shared" si="15"/>
        <v>0</v>
      </c>
      <c r="L31" s="253">
        <f>SUM(L32)</f>
        <v>0</v>
      </c>
      <c r="M31" s="154" t="s">
        <v>180</v>
      </c>
      <c r="N31" s="153" t="s">
        <v>180</v>
      </c>
      <c r="O31" s="151" t="s">
        <v>180</v>
      </c>
      <c r="P31" s="155"/>
    </row>
    <row r="32" spans="1:17" ht="36" hidden="1" x14ac:dyDescent="0.25">
      <c r="A32" s="173">
        <v>21379</v>
      </c>
      <c r="B32" s="174" t="s">
        <v>188</v>
      </c>
      <c r="C32" s="445">
        <f t="shared" si="13"/>
        <v>0</v>
      </c>
      <c r="D32" s="175" t="s">
        <v>180</v>
      </c>
      <c r="E32" s="176" t="s">
        <v>180</v>
      </c>
      <c r="F32" s="177" t="s">
        <v>180</v>
      </c>
      <c r="G32" s="175" t="s">
        <v>180</v>
      </c>
      <c r="H32" s="176" t="s">
        <v>180</v>
      </c>
      <c r="I32" s="177" t="s">
        <v>180</v>
      </c>
      <c r="J32" s="178"/>
      <c r="K32" s="179"/>
      <c r="L32" s="317">
        <f>J32+K32</f>
        <v>0</v>
      </c>
      <c r="M32" s="180" t="s">
        <v>180</v>
      </c>
      <c r="N32" s="179" t="s">
        <v>180</v>
      </c>
      <c r="O32" s="177" t="s">
        <v>180</v>
      </c>
      <c r="P32" s="181"/>
    </row>
    <row r="33" spans="1:16" s="105" customFormat="1" hidden="1" x14ac:dyDescent="0.25">
      <c r="A33" s="156">
        <v>21380</v>
      </c>
      <c r="B33" s="145" t="s">
        <v>189</v>
      </c>
      <c r="C33" s="442">
        <f t="shared" si="13"/>
        <v>0</v>
      </c>
      <c r="D33" s="154" t="s">
        <v>180</v>
      </c>
      <c r="E33" s="153" t="s">
        <v>180</v>
      </c>
      <c r="F33" s="151" t="s">
        <v>180</v>
      </c>
      <c r="G33" s="154" t="s">
        <v>180</v>
      </c>
      <c r="H33" s="153" t="s">
        <v>180</v>
      </c>
      <c r="I33" s="151" t="s">
        <v>180</v>
      </c>
      <c r="J33" s="152">
        <f t="shared" ref="J33:K33" si="16">SUM(J34:J35)</f>
        <v>0</v>
      </c>
      <c r="K33" s="153">
        <f t="shared" si="16"/>
        <v>0</v>
      </c>
      <c r="L33" s="253">
        <f>SUM(L34:L35)</f>
        <v>0</v>
      </c>
      <c r="M33" s="154" t="s">
        <v>180</v>
      </c>
      <c r="N33" s="153" t="s">
        <v>180</v>
      </c>
      <c r="O33" s="151" t="s">
        <v>180</v>
      </c>
      <c r="P33" s="155"/>
    </row>
    <row r="34" spans="1:16" hidden="1" x14ac:dyDescent="0.25">
      <c r="A34" s="121">
        <v>21381</v>
      </c>
      <c r="B34" s="157" t="s">
        <v>190</v>
      </c>
      <c r="C34" s="443">
        <f t="shared" si="13"/>
        <v>0</v>
      </c>
      <c r="D34" s="158" t="s">
        <v>180</v>
      </c>
      <c r="E34" s="159" t="s">
        <v>180</v>
      </c>
      <c r="F34" s="160" t="s">
        <v>180</v>
      </c>
      <c r="G34" s="158" t="s">
        <v>180</v>
      </c>
      <c r="H34" s="159" t="s">
        <v>180</v>
      </c>
      <c r="I34" s="160" t="s">
        <v>180</v>
      </c>
      <c r="J34" s="161"/>
      <c r="K34" s="162"/>
      <c r="L34" s="262">
        <f t="shared" ref="L34:L35" si="17">J34+K34</f>
        <v>0</v>
      </c>
      <c r="M34" s="163" t="s">
        <v>180</v>
      </c>
      <c r="N34" s="162" t="s">
        <v>180</v>
      </c>
      <c r="O34" s="160" t="s">
        <v>180</v>
      </c>
      <c r="P34" s="164"/>
    </row>
    <row r="35" spans="1:16" ht="24" hidden="1" x14ac:dyDescent="0.25">
      <c r="A35" s="128">
        <v>21383</v>
      </c>
      <c r="B35" s="165" t="s">
        <v>191</v>
      </c>
      <c r="C35" s="444">
        <f t="shared" si="13"/>
        <v>0</v>
      </c>
      <c r="D35" s="166" t="s">
        <v>180</v>
      </c>
      <c r="E35" s="167" t="s">
        <v>180</v>
      </c>
      <c r="F35" s="168" t="s">
        <v>180</v>
      </c>
      <c r="G35" s="166" t="s">
        <v>180</v>
      </c>
      <c r="H35" s="167" t="s">
        <v>180</v>
      </c>
      <c r="I35" s="168" t="s">
        <v>180</v>
      </c>
      <c r="J35" s="169"/>
      <c r="K35" s="170"/>
      <c r="L35" s="267">
        <f t="shared" si="17"/>
        <v>0</v>
      </c>
      <c r="M35" s="171" t="s">
        <v>180</v>
      </c>
      <c r="N35" s="170" t="s">
        <v>180</v>
      </c>
      <c r="O35" s="168" t="s">
        <v>180</v>
      </c>
      <c r="P35" s="172"/>
    </row>
    <row r="36" spans="1:16" s="105" customFormat="1" ht="25.5" customHeight="1" x14ac:dyDescent="0.25">
      <c r="A36" s="156">
        <v>21390</v>
      </c>
      <c r="B36" s="145" t="s">
        <v>192</v>
      </c>
      <c r="C36" s="442">
        <f t="shared" si="13"/>
        <v>17280</v>
      </c>
      <c r="D36" s="154" t="s">
        <v>180</v>
      </c>
      <c r="E36" s="153" t="s">
        <v>180</v>
      </c>
      <c r="F36" s="151" t="s">
        <v>180</v>
      </c>
      <c r="G36" s="154" t="s">
        <v>180</v>
      </c>
      <c r="H36" s="153" t="s">
        <v>180</v>
      </c>
      <c r="I36" s="151" t="s">
        <v>180</v>
      </c>
      <c r="J36" s="152">
        <f t="shared" ref="J36:K36" si="18">SUM(J37:J40)</f>
        <v>17280</v>
      </c>
      <c r="K36" s="153">
        <f t="shared" si="18"/>
        <v>0</v>
      </c>
      <c r="L36" s="253">
        <f>SUM(L37:L40)</f>
        <v>17280</v>
      </c>
      <c r="M36" s="154" t="s">
        <v>180</v>
      </c>
      <c r="N36" s="153" t="s">
        <v>180</v>
      </c>
      <c r="O36" s="151" t="s">
        <v>180</v>
      </c>
      <c r="P36" s="155"/>
    </row>
    <row r="37" spans="1:16" ht="24" hidden="1" x14ac:dyDescent="0.25">
      <c r="A37" s="121">
        <v>21391</v>
      </c>
      <c r="B37" s="157" t="s">
        <v>193</v>
      </c>
      <c r="C37" s="443">
        <f t="shared" si="13"/>
        <v>0</v>
      </c>
      <c r="D37" s="158" t="s">
        <v>180</v>
      </c>
      <c r="E37" s="159" t="s">
        <v>180</v>
      </c>
      <c r="F37" s="160" t="s">
        <v>180</v>
      </c>
      <c r="G37" s="158" t="s">
        <v>180</v>
      </c>
      <c r="H37" s="159" t="s">
        <v>180</v>
      </c>
      <c r="I37" s="160" t="s">
        <v>180</v>
      </c>
      <c r="J37" s="161"/>
      <c r="K37" s="162"/>
      <c r="L37" s="262">
        <f t="shared" ref="L37:L40" si="19">J37+K37</f>
        <v>0</v>
      </c>
      <c r="M37" s="163" t="s">
        <v>180</v>
      </c>
      <c r="N37" s="162" t="s">
        <v>180</v>
      </c>
      <c r="O37" s="160" t="s">
        <v>180</v>
      </c>
      <c r="P37" s="164"/>
    </row>
    <row r="38" spans="1:16" hidden="1" x14ac:dyDescent="0.25">
      <c r="A38" s="128">
        <v>21393</v>
      </c>
      <c r="B38" s="165" t="s">
        <v>194</v>
      </c>
      <c r="C38" s="444">
        <f t="shared" si="13"/>
        <v>0</v>
      </c>
      <c r="D38" s="166" t="s">
        <v>180</v>
      </c>
      <c r="E38" s="167" t="s">
        <v>180</v>
      </c>
      <c r="F38" s="168" t="s">
        <v>180</v>
      </c>
      <c r="G38" s="166" t="s">
        <v>180</v>
      </c>
      <c r="H38" s="167" t="s">
        <v>180</v>
      </c>
      <c r="I38" s="168" t="s">
        <v>180</v>
      </c>
      <c r="J38" s="169"/>
      <c r="K38" s="170"/>
      <c r="L38" s="267">
        <f t="shared" si="19"/>
        <v>0</v>
      </c>
      <c r="M38" s="171" t="s">
        <v>180</v>
      </c>
      <c r="N38" s="170" t="s">
        <v>180</v>
      </c>
      <c r="O38" s="168" t="s">
        <v>180</v>
      </c>
      <c r="P38" s="172"/>
    </row>
    <row r="39" spans="1:16" hidden="1" x14ac:dyDescent="0.25">
      <c r="A39" s="128">
        <v>21395</v>
      </c>
      <c r="B39" s="165" t="s">
        <v>195</v>
      </c>
      <c r="C39" s="444">
        <f t="shared" si="13"/>
        <v>0</v>
      </c>
      <c r="D39" s="166" t="s">
        <v>180</v>
      </c>
      <c r="E39" s="167" t="s">
        <v>180</v>
      </c>
      <c r="F39" s="168" t="s">
        <v>180</v>
      </c>
      <c r="G39" s="166" t="s">
        <v>180</v>
      </c>
      <c r="H39" s="167" t="s">
        <v>180</v>
      </c>
      <c r="I39" s="168" t="s">
        <v>180</v>
      </c>
      <c r="J39" s="169"/>
      <c r="K39" s="170"/>
      <c r="L39" s="267">
        <f t="shared" si="19"/>
        <v>0</v>
      </c>
      <c r="M39" s="171" t="s">
        <v>180</v>
      </c>
      <c r="N39" s="170" t="s">
        <v>180</v>
      </c>
      <c r="O39" s="168" t="s">
        <v>180</v>
      </c>
      <c r="P39" s="172"/>
    </row>
    <row r="40" spans="1:16" ht="24" x14ac:dyDescent="0.25">
      <c r="A40" s="182">
        <v>21399</v>
      </c>
      <c r="B40" s="183" t="s">
        <v>196</v>
      </c>
      <c r="C40" s="446">
        <f t="shared" si="13"/>
        <v>17280</v>
      </c>
      <c r="D40" s="184" t="s">
        <v>180</v>
      </c>
      <c r="E40" s="185" t="s">
        <v>180</v>
      </c>
      <c r="F40" s="186" t="s">
        <v>180</v>
      </c>
      <c r="G40" s="184" t="s">
        <v>180</v>
      </c>
      <c r="H40" s="185" t="s">
        <v>180</v>
      </c>
      <c r="I40" s="186" t="s">
        <v>180</v>
      </c>
      <c r="J40" s="187">
        <v>17280</v>
      </c>
      <c r="K40" s="188"/>
      <c r="L40" s="291">
        <f t="shared" si="19"/>
        <v>17280</v>
      </c>
      <c r="M40" s="189" t="s">
        <v>180</v>
      </c>
      <c r="N40" s="188" t="s">
        <v>180</v>
      </c>
      <c r="O40" s="186" t="s">
        <v>180</v>
      </c>
      <c r="P40" s="190"/>
    </row>
    <row r="41" spans="1:16" s="105" customFormat="1" ht="26.25" hidden="1" customHeight="1" x14ac:dyDescent="0.25">
      <c r="A41" s="191">
        <v>21420</v>
      </c>
      <c r="B41" s="192" t="s">
        <v>197</v>
      </c>
      <c r="C41" s="447">
        <f>F41</f>
        <v>0</v>
      </c>
      <c r="D41" s="193">
        <f t="shared" ref="D41:E41" si="20">SUM(D42)</f>
        <v>0</v>
      </c>
      <c r="E41" s="194">
        <f t="shared" si="20"/>
        <v>0</v>
      </c>
      <c r="F41" s="195">
        <f>SUM(F42)</f>
        <v>0</v>
      </c>
      <c r="G41" s="193" t="s">
        <v>180</v>
      </c>
      <c r="H41" s="194" t="s">
        <v>180</v>
      </c>
      <c r="I41" s="196" t="s">
        <v>180</v>
      </c>
      <c r="J41" s="197" t="s">
        <v>180</v>
      </c>
      <c r="K41" s="198" t="s">
        <v>180</v>
      </c>
      <c r="L41" s="196" t="s">
        <v>180</v>
      </c>
      <c r="M41" s="199" t="s">
        <v>180</v>
      </c>
      <c r="N41" s="198" t="s">
        <v>180</v>
      </c>
      <c r="O41" s="196" t="s">
        <v>180</v>
      </c>
      <c r="P41" s="200"/>
    </row>
    <row r="42" spans="1:16" s="105" customFormat="1" ht="26.25" hidden="1" customHeight="1" x14ac:dyDescent="0.25">
      <c r="A42" s="182">
        <v>21429</v>
      </c>
      <c r="B42" s="183" t="s">
        <v>198</v>
      </c>
      <c r="C42" s="446">
        <f>F42</f>
        <v>0</v>
      </c>
      <c r="D42" s="201"/>
      <c r="E42" s="202"/>
      <c r="F42" s="203">
        <f>D42+E42</f>
        <v>0</v>
      </c>
      <c r="G42" s="204" t="s">
        <v>180</v>
      </c>
      <c r="H42" s="205" t="s">
        <v>180</v>
      </c>
      <c r="I42" s="186" t="s">
        <v>180</v>
      </c>
      <c r="J42" s="206" t="s">
        <v>180</v>
      </c>
      <c r="K42" s="185" t="s">
        <v>180</v>
      </c>
      <c r="L42" s="186" t="s">
        <v>180</v>
      </c>
      <c r="M42" s="184" t="s">
        <v>180</v>
      </c>
      <c r="N42" s="185" t="s">
        <v>180</v>
      </c>
      <c r="O42" s="186" t="s">
        <v>180</v>
      </c>
      <c r="P42" s="190"/>
    </row>
    <row r="43" spans="1:16" s="105" customFormat="1" ht="24" hidden="1" x14ac:dyDescent="0.25">
      <c r="A43" s="156">
        <v>21490</v>
      </c>
      <c r="B43" s="145" t="s">
        <v>199</v>
      </c>
      <c r="C43" s="448">
        <f>F43+I43+L43</f>
        <v>0</v>
      </c>
      <c r="D43" s="207">
        <f t="shared" ref="D43:E43" si="21">D44</f>
        <v>0</v>
      </c>
      <c r="E43" s="208">
        <f t="shared" si="21"/>
        <v>0</v>
      </c>
      <c r="F43" s="148">
        <f>F44</f>
        <v>0</v>
      </c>
      <c r="G43" s="207">
        <f t="shared" ref="G43:L43" si="22">G44</f>
        <v>0</v>
      </c>
      <c r="H43" s="208">
        <f t="shared" si="22"/>
        <v>0</v>
      </c>
      <c r="I43" s="148">
        <f t="shared" si="22"/>
        <v>0</v>
      </c>
      <c r="J43" s="209">
        <f t="shared" si="22"/>
        <v>0</v>
      </c>
      <c r="K43" s="208">
        <f t="shared" si="22"/>
        <v>0</v>
      </c>
      <c r="L43" s="148">
        <f t="shared" si="22"/>
        <v>0</v>
      </c>
      <c r="M43" s="154" t="s">
        <v>180</v>
      </c>
      <c r="N43" s="153" t="s">
        <v>180</v>
      </c>
      <c r="O43" s="151" t="s">
        <v>180</v>
      </c>
      <c r="P43" s="155"/>
    </row>
    <row r="44" spans="1:16" s="105" customFormat="1" ht="24" hidden="1" x14ac:dyDescent="0.25">
      <c r="A44" s="128">
        <v>21499</v>
      </c>
      <c r="B44" s="165" t="s">
        <v>200</v>
      </c>
      <c r="C44" s="449">
        <f>F44+I44+L44</f>
        <v>0</v>
      </c>
      <c r="D44" s="210"/>
      <c r="E44" s="211"/>
      <c r="F44" s="124">
        <f>D44+E44</f>
        <v>0</v>
      </c>
      <c r="G44" s="122"/>
      <c r="H44" s="123"/>
      <c r="I44" s="124">
        <f>G44+H44</f>
        <v>0</v>
      </c>
      <c r="J44" s="161"/>
      <c r="K44" s="162"/>
      <c r="L44" s="124">
        <f>J44+K44</f>
        <v>0</v>
      </c>
      <c r="M44" s="180" t="s">
        <v>180</v>
      </c>
      <c r="N44" s="179" t="s">
        <v>180</v>
      </c>
      <c r="O44" s="177" t="s">
        <v>180</v>
      </c>
      <c r="P44" s="181"/>
    </row>
    <row r="45" spans="1:16" ht="12.75" hidden="1" customHeight="1" x14ac:dyDescent="0.25">
      <c r="A45" s="212">
        <v>23000</v>
      </c>
      <c r="B45" s="213" t="s">
        <v>201</v>
      </c>
      <c r="C45" s="448">
        <f>O45</f>
        <v>0</v>
      </c>
      <c r="D45" s="214" t="s">
        <v>180</v>
      </c>
      <c r="E45" s="215" t="s">
        <v>180</v>
      </c>
      <c r="F45" s="186" t="s">
        <v>180</v>
      </c>
      <c r="G45" s="184" t="s">
        <v>180</v>
      </c>
      <c r="H45" s="185" t="s">
        <v>180</v>
      </c>
      <c r="I45" s="186" t="s">
        <v>180</v>
      </c>
      <c r="J45" s="206" t="s">
        <v>180</v>
      </c>
      <c r="K45" s="185" t="s">
        <v>180</v>
      </c>
      <c r="L45" s="186" t="s">
        <v>180</v>
      </c>
      <c r="M45" s="214">
        <f t="shared" ref="M45:O45" si="23">SUM(M46:M47)</f>
        <v>0</v>
      </c>
      <c r="N45" s="215">
        <f t="shared" si="23"/>
        <v>0</v>
      </c>
      <c r="O45" s="203">
        <f t="shared" si="23"/>
        <v>0</v>
      </c>
      <c r="P45" s="216"/>
    </row>
    <row r="46" spans="1:16" ht="24" hidden="1" x14ac:dyDescent="0.25">
      <c r="A46" s="217">
        <v>23410</v>
      </c>
      <c r="B46" s="218" t="s">
        <v>202</v>
      </c>
      <c r="C46" s="447">
        <f t="shared" ref="C46:C47" si="24">O46</f>
        <v>0</v>
      </c>
      <c r="D46" s="193" t="s">
        <v>180</v>
      </c>
      <c r="E46" s="194" t="s">
        <v>180</v>
      </c>
      <c r="F46" s="196" t="s">
        <v>180</v>
      </c>
      <c r="G46" s="199" t="s">
        <v>180</v>
      </c>
      <c r="H46" s="198" t="s">
        <v>180</v>
      </c>
      <c r="I46" s="196" t="s">
        <v>180</v>
      </c>
      <c r="J46" s="197" t="s">
        <v>180</v>
      </c>
      <c r="K46" s="198" t="s">
        <v>180</v>
      </c>
      <c r="L46" s="196" t="s">
        <v>180</v>
      </c>
      <c r="M46" s="219"/>
      <c r="N46" s="220"/>
      <c r="O46" s="195">
        <f t="shared" ref="O46:O47" si="25">M46+N46</f>
        <v>0</v>
      </c>
      <c r="P46" s="221"/>
    </row>
    <row r="47" spans="1:16" ht="24" hidden="1" x14ac:dyDescent="0.25">
      <c r="A47" s="217">
        <v>23510</v>
      </c>
      <c r="B47" s="218" t="s">
        <v>203</v>
      </c>
      <c r="C47" s="447">
        <f t="shared" si="24"/>
        <v>0</v>
      </c>
      <c r="D47" s="193" t="s">
        <v>180</v>
      </c>
      <c r="E47" s="194" t="s">
        <v>180</v>
      </c>
      <c r="F47" s="196" t="s">
        <v>180</v>
      </c>
      <c r="G47" s="199" t="s">
        <v>180</v>
      </c>
      <c r="H47" s="198" t="s">
        <v>180</v>
      </c>
      <c r="I47" s="196" t="s">
        <v>180</v>
      </c>
      <c r="J47" s="197" t="s">
        <v>180</v>
      </c>
      <c r="K47" s="198" t="s">
        <v>180</v>
      </c>
      <c r="L47" s="196" t="s">
        <v>180</v>
      </c>
      <c r="M47" s="219"/>
      <c r="N47" s="220"/>
      <c r="O47" s="195">
        <f t="shared" si="25"/>
        <v>0</v>
      </c>
      <c r="P47" s="221"/>
    </row>
    <row r="48" spans="1:16" hidden="1" x14ac:dyDescent="0.25">
      <c r="A48" s="222"/>
      <c r="B48" s="218"/>
      <c r="C48" s="450"/>
      <c r="D48" s="223"/>
      <c r="E48" s="224"/>
      <c r="F48" s="196"/>
      <c r="G48" s="199"/>
      <c r="H48" s="198"/>
      <c r="I48" s="196"/>
      <c r="J48" s="197"/>
      <c r="K48" s="198"/>
      <c r="L48" s="195"/>
      <c r="M48" s="193"/>
      <c r="N48" s="194"/>
      <c r="O48" s="195"/>
      <c r="P48" s="221"/>
    </row>
    <row r="49" spans="1:16" s="105" customFormat="1" hidden="1" x14ac:dyDescent="0.25">
      <c r="A49" s="96"/>
      <c r="B49" s="97" t="s">
        <v>204</v>
      </c>
      <c r="C49" s="451"/>
      <c r="D49" s="225"/>
      <c r="E49" s="226"/>
      <c r="F49" s="227"/>
      <c r="G49" s="225"/>
      <c r="H49" s="226"/>
      <c r="I49" s="227"/>
      <c r="J49" s="228"/>
      <c r="K49" s="226"/>
      <c r="L49" s="227"/>
      <c r="M49" s="225"/>
      <c r="N49" s="226"/>
      <c r="O49" s="227"/>
      <c r="P49" s="229"/>
    </row>
    <row r="50" spans="1:16" s="105" customFormat="1" ht="12.75" thickBot="1" x14ac:dyDescent="0.3">
      <c r="A50" s="230"/>
      <c r="B50" s="106" t="s">
        <v>205</v>
      </c>
      <c r="C50" s="436">
        <f t="shared" si="4"/>
        <v>235988</v>
      </c>
      <c r="D50" s="231">
        <f t="shared" ref="D50:E50" si="26">SUM(D51,D269)</f>
        <v>212680</v>
      </c>
      <c r="E50" s="232">
        <f t="shared" si="26"/>
        <v>0</v>
      </c>
      <c r="F50" s="233">
        <f>SUM(F51,F269)</f>
        <v>212680</v>
      </c>
      <c r="G50" s="231">
        <f t="shared" ref="G50:O50" si="27">SUM(G51,G269)</f>
        <v>0</v>
      </c>
      <c r="H50" s="232">
        <f t="shared" si="27"/>
        <v>0</v>
      </c>
      <c r="I50" s="233">
        <f t="shared" si="27"/>
        <v>0</v>
      </c>
      <c r="J50" s="234">
        <f t="shared" si="27"/>
        <v>23308</v>
      </c>
      <c r="K50" s="232">
        <f t="shared" si="27"/>
        <v>0</v>
      </c>
      <c r="L50" s="233">
        <f t="shared" si="27"/>
        <v>23308</v>
      </c>
      <c r="M50" s="231">
        <f t="shared" si="27"/>
        <v>0</v>
      </c>
      <c r="N50" s="232">
        <f t="shared" si="27"/>
        <v>0</v>
      </c>
      <c r="O50" s="233">
        <f t="shared" si="27"/>
        <v>0</v>
      </c>
      <c r="P50" s="235"/>
    </row>
    <row r="51" spans="1:16" s="105" customFormat="1" ht="36.75" thickTop="1" x14ac:dyDescent="0.25">
      <c r="A51" s="236"/>
      <c r="B51" s="237" t="s">
        <v>206</v>
      </c>
      <c r="C51" s="452">
        <f t="shared" si="4"/>
        <v>235988</v>
      </c>
      <c r="D51" s="238">
        <f t="shared" ref="D51:E51" si="28">SUM(D52,D181)</f>
        <v>212680</v>
      </c>
      <c r="E51" s="239">
        <f t="shared" si="28"/>
        <v>0</v>
      </c>
      <c r="F51" s="240">
        <f>SUM(F52,F181)</f>
        <v>212680</v>
      </c>
      <c r="G51" s="238">
        <f t="shared" ref="G51:H51" si="29">SUM(G52,G181)</f>
        <v>0</v>
      </c>
      <c r="H51" s="239">
        <f t="shared" si="29"/>
        <v>0</v>
      </c>
      <c r="I51" s="240">
        <f>SUM(I52,I181)</f>
        <v>0</v>
      </c>
      <c r="J51" s="241">
        <f t="shared" ref="J51:K51" si="30">SUM(J52,J181)</f>
        <v>23308</v>
      </c>
      <c r="K51" s="239">
        <f t="shared" si="30"/>
        <v>0</v>
      </c>
      <c r="L51" s="240">
        <f>SUM(L52,L181)</f>
        <v>23308</v>
      </c>
      <c r="M51" s="238">
        <f t="shared" ref="M51:O51" si="31">SUM(M52,M181)</f>
        <v>0</v>
      </c>
      <c r="N51" s="239">
        <f t="shared" si="31"/>
        <v>0</v>
      </c>
      <c r="O51" s="240">
        <f t="shared" si="31"/>
        <v>0</v>
      </c>
      <c r="P51" s="242"/>
    </row>
    <row r="52" spans="1:16" s="105" customFormat="1" ht="24" x14ac:dyDescent="0.25">
      <c r="A52" s="243"/>
      <c r="B52" s="96" t="s">
        <v>207</v>
      </c>
      <c r="C52" s="451">
        <f t="shared" si="4"/>
        <v>74588</v>
      </c>
      <c r="D52" s="225">
        <f t="shared" ref="D52:E52" si="32">SUM(D53,D75,D160,D174)</f>
        <v>51280</v>
      </c>
      <c r="E52" s="226">
        <f t="shared" si="32"/>
        <v>0</v>
      </c>
      <c r="F52" s="227">
        <f>SUM(F53,F75,F160,F174)</f>
        <v>51280</v>
      </c>
      <c r="G52" s="225">
        <f t="shared" ref="G52:H52" si="33">SUM(G53,G75,G160,G174)</f>
        <v>0</v>
      </c>
      <c r="H52" s="226">
        <f t="shared" si="33"/>
        <v>0</v>
      </c>
      <c r="I52" s="227">
        <f>SUM(I53,I75,I160,I174)</f>
        <v>0</v>
      </c>
      <c r="J52" s="228">
        <f t="shared" ref="J52:K52" si="34">SUM(J53,J75,J160,J174)</f>
        <v>23308</v>
      </c>
      <c r="K52" s="226">
        <f t="shared" si="34"/>
        <v>0</v>
      </c>
      <c r="L52" s="227">
        <f>SUM(L53,L75,L160,L174)</f>
        <v>23308</v>
      </c>
      <c r="M52" s="225">
        <f t="shared" ref="M52:O52" si="35">SUM(M53,M75,M160,M174)</f>
        <v>0</v>
      </c>
      <c r="N52" s="226">
        <f t="shared" si="35"/>
        <v>0</v>
      </c>
      <c r="O52" s="227">
        <f t="shared" si="35"/>
        <v>0</v>
      </c>
      <c r="P52" s="229"/>
    </row>
    <row r="53" spans="1:16" s="105" customFormat="1" hidden="1" x14ac:dyDescent="0.25">
      <c r="A53" s="244">
        <v>1000</v>
      </c>
      <c r="B53" s="244" t="s">
        <v>208</v>
      </c>
      <c r="C53" s="453">
        <f t="shared" si="4"/>
        <v>0</v>
      </c>
      <c r="D53" s="245">
        <f t="shared" ref="D53:E53" si="36">SUM(D54,D67)</f>
        <v>17250</v>
      </c>
      <c r="E53" s="246">
        <f t="shared" si="36"/>
        <v>-17250</v>
      </c>
      <c r="F53" s="247">
        <f>SUM(F54,F67)</f>
        <v>0</v>
      </c>
      <c r="G53" s="245">
        <f t="shared" ref="G53:H53" si="37">SUM(G54,G67)</f>
        <v>0</v>
      </c>
      <c r="H53" s="246">
        <f t="shared" si="37"/>
        <v>0</v>
      </c>
      <c r="I53" s="247">
        <f>SUM(I54,I67)</f>
        <v>0</v>
      </c>
      <c r="J53" s="248">
        <f t="shared" ref="J53:K53" si="38">SUM(J54,J67)</f>
        <v>10931</v>
      </c>
      <c r="K53" s="246">
        <f t="shared" si="38"/>
        <v>-10931</v>
      </c>
      <c r="L53" s="247">
        <f>SUM(L54,L67)</f>
        <v>0</v>
      </c>
      <c r="M53" s="245">
        <f t="shared" ref="M53:O53" si="39">SUM(M54,M67)</f>
        <v>0</v>
      </c>
      <c r="N53" s="246">
        <f t="shared" si="39"/>
        <v>0</v>
      </c>
      <c r="O53" s="247">
        <f t="shared" si="39"/>
        <v>0</v>
      </c>
      <c r="P53" s="249"/>
    </row>
    <row r="54" spans="1:16" hidden="1" x14ac:dyDescent="0.25">
      <c r="A54" s="145">
        <v>1100</v>
      </c>
      <c r="B54" s="250" t="s">
        <v>209</v>
      </c>
      <c r="C54" s="442">
        <f t="shared" si="4"/>
        <v>0</v>
      </c>
      <c r="D54" s="251">
        <f t="shared" ref="D54:E54" si="40">SUM(D55,D58,D66)</f>
        <v>11779</v>
      </c>
      <c r="E54" s="252">
        <f t="shared" si="40"/>
        <v>-11779</v>
      </c>
      <c r="F54" s="253">
        <f>SUM(F55,F58,F66)</f>
        <v>0</v>
      </c>
      <c r="G54" s="251">
        <f t="shared" ref="G54:H54" si="41">SUM(G55,G58,G66)</f>
        <v>0</v>
      </c>
      <c r="H54" s="252">
        <f t="shared" si="41"/>
        <v>0</v>
      </c>
      <c r="I54" s="253">
        <f>SUM(I55,I58,I66)</f>
        <v>0</v>
      </c>
      <c r="J54" s="254">
        <f t="shared" ref="J54:K54" si="42">SUM(J55,J58,J66)</f>
        <v>10931</v>
      </c>
      <c r="K54" s="252">
        <f t="shared" si="42"/>
        <v>-10931</v>
      </c>
      <c r="L54" s="253">
        <f>SUM(L55,L58,L66)</f>
        <v>0</v>
      </c>
      <c r="M54" s="251">
        <f t="shared" ref="M54:O54" si="43">SUM(M55,M58,M66)</f>
        <v>0</v>
      </c>
      <c r="N54" s="252">
        <f t="shared" si="43"/>
        <v>0</v>
      </c>
      <c r="O54" s="253">
        <f t="shared" si="43"/>
        <v>0</v>
      </c>
      <c r="P54" s="255"/>
    </row>
    <row r="55" spans="1:16" hidden="1" x14ac:dyDescent="0.25">
      <c r="A55" s="256">
        <v>1110</v>
      </c>
      <c r="B55" s="218" t="s">
        <v>210</v>
      </c>
      <c r="C55" s="450">
        <f t="shared" si="4"/>
        <v>0</v>
      </c>
      <c r="D55" s="223">
        <f t="shared" ref="D55:E55" si="44">SUM(D56:D57)</f>
        <v>0</v>
      </c>
      <c r="E55" s="224">
        <f t="shared" si="44"/>
        <v>0</v>
      </c>
      <c r="F55" s="257">
        <f>SUM(F56:F57)</f>
        <v>0</v>
      </c>
      <c r="G55" s="223">
        <f t="shared" ref="G55:H55" si="45">SUM(G56:G57)</f>
        <v>0</v>
      </c>
      <c r="H55" s="224">
        <f t="shared" si="45"/>
        <v>0</v>
      </c>
      <c r="I55" s="257">
        <f>SUM(I56:I57)</f>
        <v>0</v>
      </c>
      <c r="J55" s="258">
        <f t="shared" ref="J55:K55" si="46">SUM(J56:J57)</f>
        <v>0</v>
      </c>
      <c r="K55" s="224">
        <f t="shared" si="46"/>
        <v>0</v>
      </c>
      <c r="L55" s="257">
        <f>SUM(L56:L57)</f>
        <v>0</v>
      </c>
      <c r="M55" s="223">
        <f t="shared" ref="M55:O55" si="47">SUM(M56:M57)</f>
        <v>0</v>
      </c>
      <c r="N55" s="224">
        <f t="shared" si="47"/>
        <v>0</v>
      </c>
      <c r="O55" s="257">
        <f t="shared" si="47"/>
        <v>0</v>
      </c>
      <c r="P55" s="259"/>
    </row>
    <row r="56" spans="1:16" hidden="1" x14ac:dyDescent="0.25">
      <c r="A56" s="121">
        <v>1111</v>
      </c>
      <c r="B56" s="157" t="s">
        <v>211</v>
      </c>
      <c r="C56" s="443">
        <f t="shared" si="4"/>
        <v>0</v>
      </c>
      <c r="D56" s="260"/>
      <c r="E56" s="261"/>
      <c r="F56" s="262">
        <f t="shared" ref="F56:F57" si="48">D56+E56</f>
        <v>0</v>
      </c>
      <c r="G56" s="260"/>
      <c r="H56" s="261"/>
      <c r="I56" s="262">
        <f t="shared" ref="I56:I57" si="49">G56+H56</f>
        <v>0</v>
      </c>
      <c r="J56" s="263"/>
      <c r="K56" s="261"/>
      <c r="L56" s="262">
        <f t="shared" ref="L56:L57" si="50">J56+K56</f>
        <v>0</v>
      </c>
      <c r="M56" s="260"/>
      <c r="N56" s="261"/>
      <c r="O56" s="262">
        <f t="shared" ref="O56:O57" si="51">M56+N56</f>
        <v>0</v>
      </c>
      <c r="P56" s="264"/>
    </row>
    <row r="57" spans="1:16" ht="24" hidden="1" customHeight="1" x14ac:dyDescent="0.25">
      <c r="A57" s="128">
        <v>1119</v>
      </c>
      <c r="B57" s="165" t="s">
        <v>212</v>
      </c>
      <c r="C57" s="444">
        <f t="shared" si="4"/>
        <v>0</v>
      </c>
      <c r="D57" s="265"/>
      <c r="E57" s="266"/>
      <c r="F57" s="267">
        <f t="shared" si="48"/>
        <v>0</v>
      </c>
      <c r="G57" s="265"/>
      <c r="H57" s="266"/>
      <c r="I57" s="267">
        <f t="shared" si="49"/>
        <v>0</v>
      </c>
      <c r="J57" s="268"/>
      <c r="K57" s="266"/>
      <c r="L57" s="267">
        <f t="shared" si="50"/>
        <v>0</v>
      </c>
      <c r="M57" s="265"/>
      <c r="N57" s="266"/>
      <c r="O57" s="267">
        <f t="shared" si="51"/>
        <v>0</v>
      </c>
      <c r="P57" s="269"/>
    </row>
    <row r="58" spans="1:16" hidden="1" x14ac:dyDescent="0.25">
      <c r="A58" s="270">
        <v>1140</v>
      </c>
      <c r="B58" s="165" t="s">
        <v>213</v>
      </c>
      <c r="C58" s="444">
        <f t="shared" si="4"/>
        <v>0</v>
      </c>
      <c r="D58" s="271">
        <f t="shared" ref="D58:E58" si="52">SUM(D59:D65)</f>
        <v>9249</v>
      </c>
      <c r="E58" s="272">
        <f t="shared" si="52"/>
        <v>-9249</v>
      </c>
      <c r="F58" s="267">
        <f>SUM(F59:F65)</f>
        <v>0</v>
      </c>
      <c r="G58" s="271">
        <f t="shared" ref="G58:H58" si="53">SUM(G59:G65)</f>
        <v>0</v>
      </c>
      <c r="H58" s="272">
        <f t="shared" si="53"/>
        <v>0</v>
      </c>
      <c r="I58" s="267">
        <f>SUM(I59:I65)</f>
        <v>0</v>
      </c>
      <c r="J58" s="273">
        <f t="shared" ref="J58:K58" si="54">SUM(J59:J65)</f>
        <v>6661</v>
      </c>
      <c r="K58" s="272">
        <f t="shared" si="54"/>
        <v>-6661</v>
      </c>
      <c r="L58" s="267">
        <f>SUM(L59:L65)</f>
        <v>0</v>
      </c>
      <c r="M58" s="271">
        <f t="shared" ref="M58:O58" si="55">SUM(M59:M65)</f>
        <v>0</v>
      </c>
      <c r="N58" s="272">
        <f t="shared" si="55"/>
        <v>0</v>
      </c>
      <c r="O58" s="267">
        <f t="shared" si="55"/>
        <v>0</v>
      </c>
      <c r="P58" s="269"/>
    </row>
    <row r="59" spans="1:16" hidden="1" x14ac:dyDescent="0.25">
      <c r="A59" s="128">
        <v>1141</v>
      </c>
      <c r="B59" s="165" t="s">
        <v>214</v>
      </c>
      <c r="C59" s="444">
        <f t="shared" si="4"/>
        <v>0</v>
      </c>
      <c r="D59" s="265"/>
      <c r="E59" s="266"/>
      <c r="F59" s="267">
        <f t="shared" ref="F59:F66" si="56">D59+E59</f>
        <v>0</v>
      </c>
      <c r="G59" s="265"/>
      <c r="H59" s="266"/>
      <c r="I59" s="267">
        <f t="shared" ref="I59:I66" si="57">G59+H59</f>
        <v>0</v>
      </c>
      <c r="J59" s="268"/>
      <c r="K59" s="266"/>
      <c r="L59" s="267">
        <f t="shared" ref="L59:L66" si="58">J59+K59</f>
        <v>0</v>
      </c>
      <c r="M59" s="265"/>
      <c r="N59" s="266"/>
      <c r="O59" s="267">
        <f t="shared" ref="O59:O66" si="59">M59+N59</f>
        <v>0</v>
      </c>
      <c r="P59" s="269"/>
    </row>
    <row r="60" spans="1:16" ht="24.75" hidden="1" customHeight="1" x14ac:dyDescent="0.25">
      <c r="A60" s="128">
        <v>1142</v>
      </c>
      <c r="B60" s="165" t="s">
        <v>215</v>
      </c>
      <c r="C60" s="444">
        <f t="shared" si="4"/>
        <v>0</v>
      </c>
      <c r="D60" s="265">
        <v>5249</v>
      </c>
      <c r="E60" s="274">
        <v>-5249</v>
      </c>
      <c r="F60" s="267">
        <f t="shared" si="56"/>
        <v>0</v>
      </c>
      <c r="G60" s="265"/>
      <c r="H60" s="266"/>
      <c r="I60" s="267">
        <f t="shared" si="57"/>
        <v>0</v>
      </c>
      <c r="J60" s="268">
        <v>3651</v>
      </c>
      <c r="K60" s="274">
        <v>-3651</v>
      </c>
      <c r="L60" s="267">
        <f t="shared" si="58"/>
        <v>0</v>
      </c>
      <c r="M60" s="265"/>
      <c r="N60" s="266"/>
      <c r="O60" s="267">
        <f t="shared" si="59"/>
        <v>0</v>
      </c>
      <c r="P60" s="269"/>
    </row>
    <row r="61" spans="1:16" ht="24" hidden="1" x14ac:dyDescent="0.25">
      <c r="A61" s="128">
        <v>1145</v>
      </c>
      <c r="B61" s="165" t="s">
        <v>216</v>
      </c>
      <c r="C61" s="444">
        <f t="shared" si="4"/>
        <v>0</v>
      </c>
      <c r="D61" s="265"/>
      <c r="E61" s="274"/>
      <c r="F61" s="267">
        <f t="shared" si="56"/>
        <v>0</v>
      </c>
      <c r="G61" s="265"/>
      <c r="H61" s="266"/>
      <c r="I61" s="267">
        <f t="shared" si="57"/>
        <v>0</v>
      </c>
      <c r="J61" s="268"/>
      <c r="K61" s="266"/>
      <c r="L61" s="267">
        <f t="shared" si="58"/>
        <v>0</v>
      </c>
      <c r="M61" s="265"/>
      <c r="N61" s="266"/>
      <c r="O61" s="267">
        <f t="shared" si="59"/>
        <v>0</v>
      </c>
      <c r="P61" s="269"/>
    </row>
    <row r="62" spans="1:16" ht="27.75" hidden="1" customHeight="1" x14ac:dyDescent="0.25">
      <c r="A62" s="128">
        <v>1146</v>
      </c>
      <c r="B62" s="165" t="s">
        <v>217</v>
      </c>
      <c r="C62" s="444">
        <f t="shared" si="4"/>
        <v>0</v>
      </c>
      <c r="D62" s="265"/>
      <c r="E62" s="274"/>
      <c r="F62" s="267">
        <f t="shared" si="56"/>
        <v>0</v>
      </c>
      <c r="G62" s="265"/>
      <c r="H62" s="266"/>
      <c r="I62" s="267">
        <f t="shared" si="57"/>
        <v>0</v>
      </c>
      <c r="J62" s="268"/>
      <c r="K62" s="266"/>
      <c r="L62" s="267">
        <f t="shared" si="58"/>
        <v>0</v>
      </c>
      <c r="M62" s="265"/>
      <c r="N62" s="266"/>
      <c r="O62" s="267">
        <f t="shared" si="59"/>
        <v>0</v>
      </c>
      <c r="P62" s="269"/>
    </row>
    <row r="63" spans="1:16" hidden="1" x14ac:dyDescent="0.25">
      <c r="A63" s="128">
        <v>1147</v>
      </c>
      <c r="B63" s="165" t="s">
        <v>218</v>
      </c>
      <c r="C63" s="444">
        <f t="shared" si="4"/>
        <v>0</v>
      </c>
      <c r="D63" s="265">
        <v>4000</v>
      </c>
      <c r="E63" s="274">
        <v>-4000</v>
      </c>
      <c r="F63" s="267">
        <f t="shared" si="56"/>
        <v>0</v>
      </c>
      <c r="G63" s="265"/>
      <c r="H63" s="266"/>
      <c r="I63" s="267">
        <f t="shared" si="57"/>
        <v>0</v>
      </c>
      <c r="J63" s="268">
        <v>3010</v>
      </c>
      <c r="K63" s="274">
        <v>-3010</v>
      </c>
      <c r="L63" s="267">
        <f t="shared" si="58"/>
        <v>0</v>
      </c>
      <c r="M63" s="265"/>
      <c r="N63" s="266"/>
      <c r="O63" s="267">
        <f t="shared" si="59"/>
        <v>0</v>
      </c>
      <c r="P63" s="269"/>
    </row>
    <row r="64" spans="1:16" hidden="1" x14ac:dyDescent="0.25">
      <c r="A64" s="128">
        <v>1148</v>
      </c>
      <c r="B64" s="165" t="s">
        <v>219</v>
      </c>
      <c r="C64" s="444">
        <f t="shared" si="4"/>
        <v>0</v>
      </c>
      <c r="D64" s="265"/>
      <c r="E64" s="274"/>
      <c r="F64" s="267">
        <f t="shared" si="56"/>
        <v>0</v>
      </c>
      <c r="G64" s="265"/>
      <c r="H64" s="266"/>
      <c r="I64" s="267">
        <f t="shared" si="57"/>
        <v>0</v>
      </c>
      <c r="J64" s="268"/>
      <c r="K64" s="266"/>
      <c r="L64" s="267">
        <f t="shared" si="58"/>
        <v>0</v>
      </c>
      <c r="M64" s="265"/>
      <c r="N64" s="266"/>
      <c r="O64" s="267">
        <f t="shared" si="59"/>
        <v>0</v>
      </c>
      <c r="P64" s="269"/>
    </row>
    <row r="65" spans="1:16" ht="24" hidden="1" customHeight="1" x14ac:dyDescent="0.25">
      <c r="A65" s="128">
        <v>1149</v>
      </c>
      <c r="B65" s="165" t="s">
        <v>220</v>
      </c>
      <c r="C65" s="444">
        <f t="shared" si="4"/>
        <v>0</v>
      </c>
      <c r="D65" s="265"/>
      <c r="E65" s="274"/>
      <c r="F65" s="267">
        <f t="shared" si="56"/>
        <v>0</v>
      </c>
      <c r="G65" s="265"/>
      <c r="H65" s="266"/>
      <c r="I65" s="267">
        <f t="shared" si="57"/>
        <v>0</v>
      </c>
      <c r="J65" s="268"/>
      <c r="K65" s="266"/>
      <c r="L65" s="267">
        <f t="shared" si="58"/>
        <v>0</v>
      </c>
      <c r="M65" s="265"/>
      <c r="N65" s="266"/>
      <c r="O65" s="267">
        <f t="shared" si="59"/>
        <v>0</v>
      </c>
      <c r="P65" s="269"/>
    </row>
    <row r="66" spans="1:16" ht="36" hidden="1" x14ac:dyDescent="0.25">
      <c r="A66" s="256">
        <v>1150</v>
      </c>
      <c r="B66" s="218" t="s">
        <v>221</v>
      </c>
      <c r="C66" s="450">
        <f t="shared" si="4"/>
        <v>0</v>
      </c>
      <c r="D66" s="275">
        <v>2530</v>
      </c>
      <c r="E66" s="276">
        <v>-2530</v>
      </c>
      <c r="F66" s="257">
        <f t="shared" si="56"/>
        <v>0</v>
      </c>
      <c r="G66" s="275"/>
      <c r="H66" s="277"/>
      <c r="I66" s="257">
        <f t="shared" si="57"/>
        <v>0</v>
      </c>
      <c r="J66" s="278">
        <v>4270</v>
      </c>
      <c r="K66" s="276">
        <v>-4270</v>
      </c>
      <c r="L66" s="257">
        <f t="shared" si="58"/>
        <v>0</v>
      </c>
      <c r="M66" s="275"/>
      <c r="N66" s="277"/>
      <c r="O66" s="257">
        <f t="shared" si="59"/>
        <v>0</v>
      </c>
      <c r="P66" s="259"/>
    </row>
    <row r="67" spans="1:16" ht="36" hidden="1" x14ac:dyDescent="0.25">
      <c r="A67" s="145">
        <v>1200</v>
      </c>
      <c r="B67" s="250" t="s">
        <v>222</v>
      </c>
      <c r="C67" s="442">
        <f t="shared" si="4"/>
        <v>0</v>
      </c>
      <c r="D67" s="251">
        <f t="shared" ref="D67:E67" si="60">SUM(D68:D69)</f>
        <v>5471</v>
      </c>
      <c r="E67" s="252">
        <f t="shared" si="60"/>
        <v>-5471</v>
      </c>
      <c r="F67" s="253">
        <f>SUM(F68:F69)</f>
        <v>0</v>
      </c>
      <c r="G67" s="251">
        <f t="shared" ref="G67:H67" si="61">SUM(G68:G69)</f>
        <v>0</v>
      </c>
      <c r="H67" s="252">
        <f t="shared" si="61"/>
        <v>0</v>
      </c>
      <c r="I67" s="253">
        <f>SUM(I68:I69)</f>
        <v>0</v>
      </c>
      <c r="J67" s="254">
        <f t="shared" ref="J67:K67" si="62">SUM(J68:J69)</f>
        <v>0</v>
      </c>
      <c r="K67" s="252">
        <f t="shared" si="62"/>
        <v>0</v>
      </c>
      <c r="L67" s="253">
        <f>SUM(L68:L69)</f>
        <v>0</v>
      </c>
      <c r="M67" s="251">
        <f t="shared" ref="M67:O67" si="63">SUM(M68:M69)</f>
        <v>0</v>
      </c>
      <c r="N67" s="252">
        <f t="shared" si="63"/>
        <v>0</v>
      </c>
      <c r="O67" s="253">
        <f t="shared" si="63"/>
        <v>0</v>
      </c>
      <c r="P67" s="279"/>
    </row>
    <row r="68" spans="1:16" ht="24" hidden="1" x14ac:dyDescent="0.25">
      <c r="A68" s="280">
        <v>1210</v>
      </c>
      <c r="B68" s="157" t="s">
        <v>223</v>
      </c>
      <c r="C68" s="443">
        <f t="shared" si="4"/>
        <v>0</v>
      </c>
      <c r="D68" s="260">
        <v>5471</v>
      </c>
      <c r="E68" s="281">
        <v>-5471</v>
      </c>
      <c r="F68" s="262">
        <f>D68+E68</f>
        <v>0</v>
      </c>
      <c r="G68" s="260"/>
      <c r="H68" s="261"/>
      <c r="I68" s="262">
        <f>G68+H68</f>
        <v>0</v>
      </c>
      <c r="J68" s="263"/>
      <c r="K68" s="261"/>
      <c r="L68" s="262">
        <f>J68+K68</f>
        <v>0</v>
      </c>
      <c r="M68" s="260"/>
      <c r="N68" s="261"/>
      <c r="O68" s="262">
        <f t="shared" ref="O68" si="64">M68+N68</f>
        <v>0</v>
      </c>
      <c r="P68" s="264"/>
    </row>
    <row r="69" spans="1:16" ht="24" hidden="1" x14ac:dyDescent="0.25">
      <c r="A69" s="270">
        <v>1220</v>
      </c>
      <c r="B69" s="165" t="s">
        <v>224</v>
      </c>
      <c r="C69" s="444">
        <f t="shared" si="4"/>
        <v>0</v>
      </c>
      <c r="D69" s="271">
        <f t="shared" ref="D69:E69" si="65">SUM(D70:D74)</f>
        <v>0</v>
      </c>
      <c r="E69" s="272">
        <f t="shared" si="65"/>
        <v>0</v>
      </c>
      <c r="F69" s="267">
        <f>SUM(F70:F74)</f>
        <v>0</v>
      </c>
      <c r="G69" s="271">
        <f t="shared" ref="G69:H69" si="66">SUM(G70:G74)</f>
        <v>0</v>
      </c>
      <c r="H69" s="272">
        <f t="shared" si="66"/>
        <v>0</v>
      </c>
      <c r="I69" s="267">
        <f>SUM(I70:I74)</f>
        <v>0</v>
      </c>
      <c r="J69" s="273">
        <f t="shared" ref="J69:K69" si="67">SUM(J70:J74)</f>
        <v>0</v>
      </c>
      <c r="K69" s="272">
        <f t="shared" si="67"/>
        <v>0</v>
      </c>
      <c r="L69" s="267">
        <f>SUM(L70:L74)</f>
        <v>0</v>
      </c>
      <c r="M69" s="271">
        <f t="shared" ref="M69:O69" si="68">SUM(M70:M74)</f>
        <v>0</v>
      </c>
      <c r="N69" s="272">
        <f t="shared" si="68"/>
        <v>0</v>
      </c>
      <c r="O69" s="267">
        <f t="shared" si="68"/>
        <v>0</v>
      </c>
      <c r="P69" s="269"/>
    </row>
    <row r="70" spans="1:16" ht="60" hidden="1" x14ac:dyDescent="0.25">
      <c r="A70" s="128">
        <v>1221</v>
      </c>
      <c r="B70" s="165" t="s">
        <v>225</v>
      </c>
      <c r="C70" s="444">
        <f t="shared" si="4"/>
        <v>0</v>
      </c>
      <c r="D70" s="265"/>
      <c r="E70" s="266"/>
      <c r="F70" s="267">
        <f t="shared" ref="F70:F74" si="69">D70+E70</f>
        <v>0</v>
      </c>
      <c r="G70" s="265"/>
      <c r="H70" s="266"/>
      <c r="I70" s="267">
        <f t="shared" ref="I70:I74" si="70">G70+H70</f>
        <v>0</v>
      </c>
      <c r="J70" s="268"/>
      <c r="K70" s="266"/>
      <c r="L70" s="267">
        <f t="shared" ref="L70:L74" si="71">J70+K70</f>
        <v>0</v>
      </c>
      <c r="M70" s="265"/>
      <c r="N70" s="266"/>
      <c r="O70" s="267">
        <f t="shared" ref="O70:O74" si="72">M70+N70</f>
        <v>0</v>
      </c>
      <c r="P70" s="269"/>
    </row>
    <row r="71" spans="1:16" hidden="1" x14ac:dyDescent="0.25">
      <c r="A71" s="128">
        <v>1223</v>
      </c>
      <c r="B71" s="165" t="s">
        <v>226</v>
      </c>
      <c r="C71" s="444">
        <f t="shared" si="4"/>
        <v>0</v>
      </c>
      <c r="D71" s="265"/>
      <c r="E71" s="266"/>
      <c r="F71" s="267">
        <f t="shared" si="69"/>
        <v>0</v>
      </c>
      <c r="G71" s="265"/>
      <c r="H71" s="266"/>
      <c r="I71" s="267">
        <f t="shared" si="70"/>
        <v>0</v>
      </c>
      <c r="J71" s="268"/>
      <c r="K71" s="266"/>
      <c r="L71" s="267">
        <f t="shared" si="71"/>
        <v>0</v>
      </c>
      <c r="M71" s="265"/>
      <c r="N71" s="266"/>
      <c r="O71" s="267">
        <f t="shared" si="72"/>
        <v>0</v>
      </c>
      <c r="P71" s="269"/>
    </row>
    <row r="72" spans="1:16" ht="24" hidden="1" x14ac:dyDescent="0.25">
      <c r="A72" s="128">
        <v>1225</v>
      </c>
      <c r="B72" s="165" t="s">
        <v>227</v>
      </c>
      <c r="C72" s="444">
        <f t="shared" si="4"/>
        <v>0</v>
      </c>
      <c r="D72" s="265"/>
      <c r="E72" s="266"/>
      <c r="F72" s="267">
        <f t="shared" si="69"/>
        <v>0</v>
      </c>
      <c r="G72" s="265"/>
      <c r="H72" s="266"/>
      <c r="I72" s="267">
        <f t="shared" si="70"/>
        <v>0</v>
      </c>
      <c r="J72" s="268"/>
      <c r="K72" s="266"/>
      <c r="L72" s="267">
        <f t="shared" si="71"/>
        <v>0</v>
      </c>
      <c r="M72" s="265"/>
      <c r="N72" s="266"/>
      <c r="O72" s="267">
        <f t="shared" si="72"/>
        <v>0</v>
      </c>
      <c r="P72" s="269"/>
    </row>
    <row r="73" spans="1:16" ht="36" hidden="1" x14ac:dyDescent="0.25">
      <c r="A73" s="128">
        <v>1227</v>
      </c>
      <c r="B73" s="165" t="s">
        <v>228</v>
      </c>
      <c r="C73" s="444">
        <f t="shared" si="4"/>
        <v>0</v>
      </c>
      <c r="D73" s="265"/>
      <c r="E73" s="266"/>
      <c r="F73" s="267">
        <f t="shared" si="69"/>
        <v>0</v>
      </c>
      <c r="G73" s="265"/>
      <c r="H73" s="266"/>
      <c r="I73" s="267">
        <f t="shared" si="70"/>
        <v>0</v>
      </c>
      <c r="J73" s="268"/>
      <c r="K73" s="266"/>
      <c r="L73" s="267">
        <f t="shared" si="71"/>
        <v>0</v>
      </c>
      <c r="M73" s="265"/>
      <c r="N73" s="266"/>
      <c r="O73" s="267">
        <f t="shared" si="72"/>
        <v>0</v>
      </c>
      <c r="P73" s="269"/>
    </row>
    <row r="74" spans="1:16" ht="60" hidden="1" x14ac:dyDescent="0.25">
      <c r="A74" s="128">
        <v>1228</v>
      </c>
      <c r="B74" s="165" t="s">
        <v>229</v>
      </c>
      <c r="C74" s="444">
        <f t="shared" si="4"/>
        <v>0</v>
      </c>
      <c r="D74" s="265"/>
      <c r="E74" s="266"/>
      <c r="F74" s="267">
        <f t="shared" si="69"/>
        <v>0</v>
      </c>
      <c r="G74" s="265"/>
      <c r="H74" s="266"/>
      <c r="I74" s="267">
        <f t="shared" si="70"/>
        <v>0</v>
      </c>
      <c r="J74" s="268"/>
      <c r="K74" s="266"/>
      <c r="L74" s="267">
        <f t="shared" si="71"/>
        <v>0</v>
      </c>
      <c r="M74" s="265"/>
      <c r="N74" s="266"/>
      <c r="O74" s="267">
        <f t="shared" si="72"/>
        <v>0</v>
      </c>
      <c r="P74" s="269"/>
    </row>
    <row r="75" spans="1:16" x14ac:dyDescent="0.25">
      <c r="A75" s="244">
        <v>2000</v>
      </c>
      <c r="B75" s="244" t="s">
        <v>230</v>
      </c>
      <c r="C75" s="453">
        <f t="shared" si="4"/>
        <v>74588</v>
      </c>
      <c r="D75" s="245">
        <f t="shared" ref="D75:O75" si="73">SUM(D76,D83,D120,D151,D152)</f>
        <v>34030</v>
      </c>
      <c r="E75" s="246">
        <f t="shared" si="73"/>
        <v>17250</v>
      </c>
      <c r="F75" s="247">
        <f t="shared" si="73"/>
        <v>51280</v>
      </c>
      <c r="G75" s="245">
        <f t="shared" si="73"/>
        <v>0</v>
      </c>
      <c r="H75" s="246">
        <f t="shared" si="73"/>
        <v>0</v>
      </c>
      <c r="I75" s="247">
        <f t="shared" si="73"/>
        <v>0</v>
      </c>
      <c r="J75" s="248">
        <f t="shared" si="73"/>
        <v>12377</v>
      </c>
      <c r="K75" s="246">
        <f t="shared" si="73"/>
        <v>10931</v>
      </c>
      <c r="L75" s="247">
        <f t="shared" si="73"/>
        <v>23308</v>
      </c>
      <c r="M75" s="245">
        <f t="shared" si="73"/>
        <v>0</v>
      </c>
      <c r="N75" s="246">
        <f t="shared" si="73"/>
        <v>0</v>
      </c>
      <c r="O75" s="247">
        <f t="shared" si="73"/>
        <v>0</v>
      </c>
      <c r="P75" s="249"/>
    </row>
    <row r="76" spans="1:16" ht="24" hidden="1" x14ac:dyDescent="0.25">
      <c r="A76" s="145">
        <v>2100</v>
      </c>
      <c r="B76" s="250" t="s">
        <v>231</v>
      </c>
      <c r="C76" s="442">
        <f t="shared" si="4"/>
        <v>0</v>
      </c>
      <c r="D76" s="251">
        <f t="shared" ref="D76:E76" si="74">SUM(D77,D80)</f>
        <v>0</v>
      </c>
      <c r="E76" s="252">
        <f t="shared" si="74"/>
        <v>0</v>
      </c>
      <c r="F76" s="253">
        <f>SUM(F77,F80)</f>
        <v>0</v>
      </c>
      <c r="G76" s="251">
        <f t="shared" ref="G76:H76" si="75">SUM(G77,G80)</f>
        <v>0</v>
      </c>
      <c r="H76" s="252">
        <f t="shared" si="75"/>
        <v>0</v>
      </c>
      <c r="I76" s="253">
        <f>SUM(I77,I80)</f>
        <v>0</v>
      </c>
      <c r="J76" s="254">
        <f t="shared" ref="J76:K76" si="76">SUM(J77,J80)</f>
        <v>0</v>
      </c>
      <c r="K76" s="252">
        <f t="shared" si="76"/>
        <v>0</v>
      </c>
      <c r="L76" s="253">
        <f>SUM(L77,L80)</f>
        <v>0</v>
      </c>
      <c r="M76" s="251">
        <f t="shared" ref="M76:O76" si="77">SUM(M77,M80)</f>
        <v>0</v>
      </c>
      <c r="N76" s="252">
        <f t="shared" si="77"/>
        <v>0</v>
      </c>
      <c r="O76" s="253">
        <f t="shared" si="77"/>
        <v>0</v>
      </c>
      <c r="P76" s="279"/>
    </row>
    <row r="77" spans="1:16" ht="24" hidden="1" x14ac:dyDescent="0.25">
      <c r="A77" s="280">
        <v>2110</v>
      </c>
      <c r="B77" s="157" t="s">
        <v>232</v>
      </c>
      <c r="C77" s="443">
        <f t="shared" si="4"/>
        <v>0</v>
      </c>
      <c r="D77" s="282">
        <f t="shared" ref="D77:E77" si="78">SUM(D78:D79)</f>
        <v>0</v>
      </c>
      <c r="E77" s="283">
        <f t="shared" si="78"/>
        <v>0</v>
      </c>
      <c r="F77" s="262">
        <f>SUM(F78:F79)</f>
        <v>0</v>
      </c>
      <c r="G77" s="282">
        <f t="shared" ref="G77:H77" si="79">SUM(G78:G79)</f>
        <v>0</v>
      </c>
      <c r="H77" s="283">
        <f t="shared" si="79"/>
        <v>0</v>
      </c>
      <c r="I77" s="262">
        <f>SUM(I78:I79)</f>
        <v>0</v>
      </c>
      <c r="J77" s="284">
        <f t="shared" ref="J77:K77" si="80">SUM(J78:J79)</f>
        <v>0</v>
      </c>
      <c r="K77" s="283">
        <f t="shared" si="80"/>
        <v>0</v>
      </c>
      <c r="L77" s="262">
        <f>SUM(L78:L79)</f>
        <v>0</v>
      </c>
      <c r="M77" s="282">
        <f t="shared" ref="M77:O77" si="81">SUM(M78:M79)</f>
        <v>0</v>
      </c>
      <c r="N77" s="283">
        <f t="shared" si="81"/>
        <v>0</v>
      </c>
      <c r="O77" s="262">
        <f t="shared" si="81"/>
        <v>0</v>
      </c>
      <c r="P77" s="264"/>
    </row>
    <row r="78" spans="1:16" hidden="1" x14ac:dyDescent="0.25">
      <c r="A78" s="128">
        <v>2111</v>
      </c>
      <c r="B78" s="165" t="s">
        <v>233</v>
      </c>
      <c r="C78" s="444">
        <f t="shared" si="4"/>
        <v>0</v>
      </c>
      <c r="D78" s="265"/>
      <c r="E78" s="266"/>
      <c r="F78" s="267">
        <f t="shared" ref="F78:F79" si="82">D78+E78</f>
        <v>0</v>
      </c>
      <c r="G78" s="265"/>
      <c r="H78" s="266"/>
      <c r="I78" s="267">
        <f t="shared" ref="I78:I79" si="83">G78+H78</f>
        <v>0</v>
      </c>
      <c r="J78" s="268"/>
      <c r="K78" s="266"/>
      <c r="L78" s="267">
        <f t="shared" ref="L78:L79" si="84">J78+K78</f>
        <v>0</v>
      </c>
      <c r="M78" s="265"/>
      <c r="N78" s="266"/>
      <c r="O78" s="267">
        <f t="shared" ref="O78:O79" si="85">M78+N78</f>
        <v>0</v>
      </c>
      <c r="P78" s="269"/>
    </row>
    <row r="79" spans="1:16" ht="24" hidden="1" x14ac:dyDescent="0.25">
      <c r="A79" s="128">
        <v>2112</v>
      </c>
      <c r="B79" s="165" t="s">
        <v>234</v>
      </c>
      <c r="C79" s="444">
        <f t="shared" si="4"/>
        <v>0</v>
      </c>
      <c r="D79" s="265"/>
      <c r="E79" s="266"/>
      <c r="F79" s="267">
        <f t="shared" si="82"/>
        <v>0</v>
      </c>
      <c r="G79" s="265"/>
      <c r="H79" s="266"/>
      <c r="I79" s="267">
        <f t="shared" si="83"/>
        <v>0</v>
      </c>
      <c r="J79" s="268"/>
      <c r="K79" s="266"/>
      <c r="L79" s="267">
        <f t="shared" si="84"/>
        <v>0</v>
      </c>
      <c r="M79" s="265"/>
      <c r="N79" s="266"/>
      <c r="O79" s="267">
        <f t="shared" si="85"/>
        <v>0</v>
      </c>
      <c r="P79" s="269"/>
    </row>
    <row r="80" spans="1:16" ht="24" hidden="1" x14ac:dyDescent="0.25">
      <c r="A80" s="270">
        <v>2120</v>
      </c>
      <c r="B80" s="165" t="s">
        <v>235</v>
      </c>
      <c r="C80" s="444">
        <f t="shared" si="4"/>
        <v>0</v>
      </c>
      <c r="D80" s="271">
        <f t="shared" ref="D80:E80" si="86">SUM(D81:D82)</f>
        <v>0</v>
      </c>
      <c r="E80" s="272">
        <f t="shared" si="86"/>
        <v>0</v>
      </c>
      <c r="F80" s="267">
        <f>SUM(F81:F82)</f>
        <v>0</v>
      </c>
      <c r="G80" s="271">
        <f t="shared" ref="G80:H80" si="87">SUM(G81:G82)</f>
        <v>0</v>
      </c>
      <c r="H80" s="272">
        <f t="shared" si="87"/>
        <v>0</v>
      </c>
      <c r="I80" s="267">
        <f>SUM(I81:I82)</f>
        <v>0</v>
      </c>
      <c r="J80" s="273">
        <f t="shared" ref="J80:K80" si="88">SUM(J81:J82)</f>
        <v>0</v>
      </c>
      <c r="K80" s="272">
        <f t="shared" si="88"/>
        <v>0</v>
      </c>
      <c r="L80" s="267">
        <f>SUM(L81:L82)</f>
        <v>0</v>
      </c>
      <c r="M80" s="271">
        <f t="shared" ref="M80:O80" si="89">SUM(M81:M82)</f>
        <v>0</v>
      </c>
      <c r="N80" s="272">
        <f t="shared" si="89"/>
        <v>0</v>
      </c>
      <c r="O80" s="267">
        <f t="shared" si="89"/>
        <v>0</v>
      </c>
      <c r="P80" s="269"/>
    </row>
    <row r="81" spans="1:16" hidden="1" x14ac:dyDescent="0.25">
      <c r="A81" s="128">
        <v>2121</v>
      </c>
      <c r="B81" s="165" t="s">
        <v>233</v>
      </c>
      <c r="C81" s="444">
        <f t="shared" si="4"/>
        <v>0</v>
      </c>
      <c r="D81" s="265"/>
      <c r="E81" s="266"/>
      <c r="F81" s="267">
        <f t="shared" ref="F81:F82" si="90">D81+E81</f>
        <v>0</v>
      </c>
      <c r="G81" s="265"/>
      <c r="H81" s="266"/>
      <c r="I81" s="267">
        <f t="shared" ref="I81:I82" si="91">G81+H81</f>
        <v>0</v>
      </c>
      <c r="J81" s="268"/>
      <c r="K81" s="266"/>
      <c r="L81" s="267">
        <f t="shared" ref="L81:L82" si="92">J81+K81</f>
        <v>0</v>
      </c>
      <c r="M81" s="265"/>
      <c r="N81" s="266"/>
      <c r="O81" s="267">
        <f t="shared" ref="O81:O82" si="93">M81+N81</f>
        <v>0</v>
      </c>
      <c r="P81" s="269"/>
    </row>
    <row r="82" spans="1:16" ht="24" hidden="1" x14ac:dyDescent="0.25">
      <c r="A82" s="128">
        <v>2122</v>
      </c>
      <c r="B82" s="165" t="s">
        <v>234</v>
      </c>
      <c r="C82" s="444">
        <f t="shared" si="4"/>
        <v>0</v>
      </c>
      <c r="D82" s="265"/>
      <c r="E82" s="266"/>
      <c r="F82" s="267">
        <f t="shared" si="90"/>
        <v>0</v>
      </c>
      <c r="G82" s="265"/>
      <c r="H82" s="266"/>
      <c r="I82" s="267">
        <f t="shared" si="91"/>
        <v>0</v>
      </c>
      <c r="J82" s="268"/>
      <c r="K82" s="266"/>
      <c r="L82" s="267">
        <f t="shared" si="92"/>
        <v>0</v>
      </c>
      <c r="M82" s="265"/>
      <c r="N82" s="266"/>
      <c r="O82" s="267">
        <f t="shared" si="93"/>
        <v>0</v>
      </c>
      <c r="P82" s="269"/>
    </row>
    <row r="83" spans="1:16" x14ac:dyDescent="0.25">
      <c r="A83" s="145">
        <v>2200</v>
      </c>
      <c r="B83" s="250" t="s">
        <v>236</v>
      </c>
      <c r="C83" s="442">
        <f t="shared" si="4"/>
        <v>61211</v>
      </c>
      <c r="D83" s="251">
        <f t="shared" ref="D83:E83" si="94">SUM(D84,D85,D91,D99,D107,D108,D114,D119)</f>
        <v>33030</v>
      </c>
      <c r="E83" s="252">
        <f t="shared" si="94"/>
        <v>17250</v>
      </c>
      <c r="F83" s="253">
        <f>SUM(F84,F85,F91,F99,F107,F108,F114,F119)</f>
        <v>50280</v>
      </c>
      <c r="G83" s="251">
        <f t="shared" ref="G83:H83" si="95">SUM(G84,G85,G91,G99,G107,G108,G114,G119)</f>
        <v>0</v>
      </c>
      <c r="H83" s="252">
        <f t="shared" si="95"/>
        <v>0</v>
      </c>
      <c r="I83" s="253">
        <f>SUM(I84,I85,I91,I99,I107,I108,I114,I119)</f>
        <v>0</v>
      </c>
      <c r="J83" s="254">
        <f t="shared" ref="J83:K83" si="96">SUM(J84,J85,J91,J99,J107,J108,J114,J119)</f>
        <v>0</v>
      </c>
      <c r="K83" s="252">
        <f t="shared" si="96"/>
        <v>10931</v>
      </c>
      <c r="L83" s="253">
        <f>SUM(L84,L85,L91,L99,L107,L108,L114,L119)</f>
        <v>10931</v>
      </c>
      <c r="M83" s="251">
        <f t="shared" ref="M83:O83" si="97">SUM(M84,M85,M91,M99,M107,M108,M114,M119)</f>
        <v>0</v>
      </c>
      <c r="N83" s="252">
        <f t="shared" si="97"/>
        <v>0</v>
      </c>
      <c r="O83" s="253">
        <f t="shared" si="97"/>
        <v>0</v>
      </c>
      <c r="P83" s="285"/>
    </row>
    <row r="84" spans="1:16" hidden="1" x14ac:dyDescent="0.25">
      <c r="A84" s="256">
        <v>2210</v>
      </c>
      <c r="B84" s="218" t="s">
        <v>237</v>
      </c>
      <c r="C84" s="450">
        <f t="shared" si="4"/>
        <v>0</v>
      </c>
      <c r="D84" s="275"/>
      <c r="E84" s="277"/>
      <c r="F84" s="257">
        <f>D84+E84</f>
        <v>0</v>
      </c>
      <c r="G84" s="275"/>
      <c r="H84" s="277"/>
      <c r="I84" s="257">
        <f>G84+H84</f>
        <v>0</v>
      </c>
      <c r="J84" s="278"/>
      <c r="K84" s="277"/>
      <c r="L84" s="257">
        <f>J84+K84</f>
        <v>0</v>
      </c>
      <c r="M84" s="275"/>
      <c r="N84" s="277"/>
      <c r="O84" s="257">
        <f t="shared" ref="O84" si="98">M84+N84</f>
        <v>0</v>
      </c>
      <c r="P84" s="259"/>
    </row>
    <row r="85" spans="1:16" ht="24" x14ac:dyDescent="0.25">
      <c r="A85" s="270">
        <v>2220</v>
      </c>
      <c r="B85" s="165" t="s">
        <v>238</v>
      </c>
      <c r="C85" s="444">
        <f t="shared" ref="C85:C148" si="99">F85+I85+L85+O85</f>
        <v>3100</v>
      </c>
      <c r="D85" s="271">
        <f t="shared" ref="D85:E85" si="100">SUM(D86:D90)</f>
        <v>3100</v>
      </c>
      <c r="E85" s="272">
        <f t="shared" si="100"/>
        <v>0</v>
      </c>
      <c r="F85" s="267">
        <f>SUM(F86:F90)</f>
        <v>3100</v>
      </c>
      <c r="G85" s="271">
        <f t="shared" ref="G85:H85" si="101">SUM(G86:G90)</f>
        <v>0</v>
      </c>
      <c r="H85" s="272">
        <f t="shared" si="101"/>
        <v>0</v>
      </c>
      <c r="I85" s="267">
        <f>SUM(I86:I90)</f>
        <v>0</v>
      </c>
      <c r="J85" s="273">
        <f t="shared" ref="J85:K85" si="102">SUM(J86:J90)</f>
        <v>0</v>
      </c>
      <c r="K85" s="272">
        <f t="shared" si="102"/>
        <v>0</v>
      </c>
      <c r="L85" s="267">
        <f>SUM(L86:L90)</f>
        <v>0</v>
      </c>
      <c r="M85" s="271">
        <f t="shared" ref="M85:O85" si="103">SUM(M86:M90)</f>
        <v>0</v>
      </c>
      <c r="N85" s="272">
        <f t="shared" si="103"/>
        <v>0</v>
      </c>
      <c r="O85" s="267">
        <f t="shared" si="103"/>
        <v>0</v>
      </c>
      <c r="P85" s="269"/>
    </row>
    <row r="86" spans="1:16" hidden="1" x14ac:dyDescent="0.25">
      <c r="A86" s="128">
        <v>2221</v>
      </c>
      <c r="B86" s="165" t="s">
        <v>239</v>
      </c>
      <c r="C86" s="444">
        <f t="shared" si="99"/>
        <v>0</v>
      </c>
      <c r="D86" s="265"/>
      <c r="E86" s="266"/>
      <c r="F86" s="267">
        <f t="shared" ref="F86:F90" si="104">D86+E86</f>
        <v>0</v>
      </c>
      <c r="G86" s="265"/>
      <c r="H86" s="266"/>
      <c r="I86" s="267">
        <f t="shared" ref="I86:I90" si="105">G86+H86</f>
        <v>0</v>
      </c>
      <c r="J86" s="268"/>
      <c r="K86" s="266"/>
      <c r="L86" s="267">
        <f t="shared" ref="L86:L90" si="106">J86+K86</f>
        <v>0</v>
      </c>
      <c r="M86" s="265"/>
      <c r="N86" s="266"/>
      <c r="O86" s="267">
        <f t="shared" ref="O86:O90" si="107">M86+N86</f>
        <v>0</v>
      </c>
      <c r="P86" s="269"/>
    </row>
    <row r="87" spans="1:16" ht="24" hidden="1" x14ac:dyDescent="0.25">
      <c r="A87" s="128">
        <v>2222</v>
      </c>
      <c r="B87" s="165" t="s">
        <v>240</v>
      </c>
      <c r="C87" s="444">
        <f t="shared" si="99"/>
        <v>0</v>
      </c>
      <c r="D87" s="265"/>
      <c r="E87" s="266"/>
      <c r="F87" s="267">
        <f t="shared" si="104"/>
        <v>0</v>
      </c>
      <c r="G87" s="265"/>
      <c r="H87" s="266"/>
      <c r="I87" s="267">
        <f t="shared" si="105"/>
        <v>0</v>
      </c>
      <c r="J87" s="268"/>
      <c r="K87" s="266"/>
      <c r="L87" s="267">
        <f t="shared" si="106"/>
        <v>0</v>
      </c>
      <c r="M87" s="265"/>
      <c r="N87" s="266"/>
      <c r="O87" s="267">
        <f t="shared" si="107"/>
        <v>0</v>
      </c>
      <c r="P87" s="269"/>
    </row>
    <row r="88" spans="1:16" x14ac:dyDescent="0.25">
      <c r="A88" s="128">
        <v>2223</v>
      </c>
      <c r="B88" s="165" t="s">
        <v>241</v>
      </c>
      <c r="C88" s="444">
        <f t="shared" si="99"/>
        <v>3100</v>
      </c>
      <c r="D88" s="265">
        <v>3100</v>
      </c>
      <c r="E88" s="266"/>
      <c r="F88" s="267">
        <f t="shared" si="104"/>
        <v>3100</v>
      </c>
      <c r="G88" s="265"/>
      <c r="H88" s="266"/>
      <c r="I88" s="267">
        <f t="shared" si="105"/>
        <v>0</v>
      </c>
      <c r="J88" s="268"/>
      <c r="K88" s="266"/>
      <c r="L88" s="267">
        <f t="shared" si="106"/>
        <v>0</v>
      </c>
      <c r="M88" s="265"/>
      <c r="N88" s="266"/>
      <c r="O88" s="267">
        <f t="shared" si="107"/>
        <v>0</v>
      </c>
      <c r="P88" s="269"/>
    </row>
    <row r="89" spans="1:16" ht="48" hidden="1" x14ac:dyDescent="0.25">
      <c r="A89" s="128">
        <v>2224</v>
      </c>
      <c r="B89" s="165" t="s">
        <v>242</v>
      </c>
      <c r="C89" s="444">
        <f t="shared" si="99"/>
        <v>0</v>
      </c>
      <c r="D89" s="265"/>
      <c r="E89" s="266"/>
      <c r="F89" s="267">
        <f t="shared" si="104"/>
        <v>0</v>
      </c>
      <c r="G89" s="265"/>
      <c r="H89" s="266"/>
      <c r="I89" s="267">
        <f t="shared" si="105"/>
        <v>0</v>
      </c>
      <c r="J89" s="268"/>
      <c r="K89" s="266"/>
      <c r="L89" s="267">
        <f t="shared" si="106"/>
        <v>0</v>
      </c>
      <c r="M89" s="265"/>
      <c r="N89" s="266"/>
      <c r="O89" s="267">
        <f t="shared" si="107"/>
        <v>0</v>
      </c>
      <c r="P89" s="269"/>
    </row>
    <row r="90" spans="1:16" ht="24" hidden="1" x14ac:dyDescent="0.25">
      <c r="A90" s="128">
        <v>2229</v>
      </c>
      <c r="B90" s="165" t="s">
        <v>243</v>
      </c>
      <c r="C90" s="444">
        <f t="shared" si="99"/>
        <v>0</v>
      </c>
      <c r="D90" s="265"/>
      <c r="E90" s="266"/>
      <c r="F90" s="267">
        <f t="shared" si="104"/>
        <v>0</v>
      </c>
      <c r="G90" s="265"/>
      <c r="H90" s="266"/>
      <c r="I90" s="267">
        <f t="shared" si="105"/>
        <v>0</v>
      </c>
      <c r="J90" s="268"/>
      <c r="K90" s="266"/>
      <c r="L90" s="267">
        <f t="shared" si="106"/>
        <v>0</v>
      </c>
      <c r="M90" s="265"/>
      <c r="N90" s="266"/>
      <c r="O90" s="267">
        <f t="shared" si="107"/>
        <v>0</v>
      </c>
      <c r="P90" s="269"/>
    </row>
    <row r="91" spans="1:16" x14ac:dyDescent="0.25">
      <c r="A91" s="270">
        <v>2230</v>
      </c>
      <c r="B91" s="165" t="s">
        <v>244</v>
      </c>
      <c r="C91" s="444">
        <f t="shared" si="99"/>
        <v>12400</v>
      </c>
      <c r="D91" s="271">
        <f t="shared" ref="D91:E91" si="108">SUM(D92:D98)</f>
        <v>12400</v>
      </c>
      <c r="E91" s="272">
        <f t="shared" si="108"/>
        <v>0</v>
      </c>
      <c r="F91" s="267">
        <f>SUM(F92:F98)</f>
        <v>12400</v>
      </c>
      <c r="G91" s="271">
        <f t="shared" ref="G91:H91" si="109">SUM(G92:G98)</f>
        <v>0</v>
      </c>
      <c r="H91" s="272">
        <f t="shared" si="109"/>
        <v>0</v>
      </c>
      <c r="I91" s="267">
        <f>SUM(I92:I98)</f>
        <v>0</v>
      </c>
      <c r="J91" s="273">
        <f t="shared" ref="J91:K91" si="110">SUM(J92:J98)</f>
        <v>0</v>
      </c>
      <c r="K91" s="272">
        <f t="shared" si="110"/>
        <v>0</v>
      </c>
      <c r="L91" s="267">
        <f>SUM(L92:L98)</f>
        <v>0</v>
      </c>
      <c r="M91" s="271">
        <f t="shared" ref="M91:O91" si="111">SUM(M92:M98)</f>
        <v>0</v>
      </c>
      <c r="N91" s="272">
        <f t="shared" si="111"/>
        <v>0</v>
      </c>
      <c r="O91" s="267">
        <f t="shared" si="111"/>
        <v>0</v>
      </c>
      <c r="P91" s="269"/>
    </row>
    <row r="92" spans="1:16" ht="24" hidden="1" x14ac:dyDescent="0.25">
      <c r="A92" s="128">
        <v>2231</v>
      </c>
      <c r="B92" s="165" t="s">
        <v>245</v>
      </c>
      <c r="C92" s="444">
        <f t="shared" si="99"/>
        <v>0</v>
      </c>
      <c r="D92" s="265"/>
      <c r="E92" s="266"/>
      <c r="F92" s="267">
        <f t="shared" ref="F92:F98" si="112">D92+E92</f>
        <v>0</v>
      </c>
      <c r="G92" s="265"/>
      <c r="H92" s="266"/>
      <c r="I92" s="267">
        <f t="shared" ref="I92:I98" si="113">G92+H92</f>
        <v>0</v>
      </c>
      <c r="J92" s="268"/>
      <c r="K92" s="266"/>
      <c r="L92" s="267">
        <f t="shared" ref="L92:L98" si="114">J92+K92</f>
        <v>0</v>
      </c>
      <c r="M92" s="265"/>
      <c r="N92" s="266"/>
      <c r="O92" s="267">
        <f t="shared" ref="O92:O98" si="115">M92+N92</f>
        <v>0</v>
      </c>
      <c r="P92" s="269"/>
    </row>
    <row r="93" spans="1:16" ht="24.75" hidden="1" customHeight="1" x14ac:dyDescent="0.25">
      <c r="A93" s="128">
        <v>2232</v>
      </c>
      <c r="B93" s="165" t="s">
        <v>246</v>
      </c>
      <c r="C93" s="444">
        <f t="shared" si="99"/>
        <v>0</v>
      </c>
      <c r="D93" s="265"/>
      <c r="E93" s="266"/>
      <c r="F93" s="267">
        <f t="shared" si="112"/>
        <v>0</v>
      </c>
      <c r="G93" s="265"/>
      <c r="H93" s="266"/>
      <c r="I93" s="267">
        <f t="shared" si="113"/>
        <v>0</v>
      </c>
      <c r="J93" s="268"/>
      <c r="K93" s="266"/>
      <c r="L93" s="267">
        <f t="shared" si="114"/>
        <v>0</v>
      </c>
      <c r="M93" s="265"/>
      <c r="N93" s="266"/>
      <c r="O93" s="267">
        <f t="shared" si="115"/>
        <v>0</v>
      </c>
      <c r="P93" s="269"/>
    </row>
    <row r="94" spans="1:16" ht="24" hidden="1" x14ac:dyDescent="0.25">
      <c r="A94" s="121">
        <v>2233</v>
      </c>
      <c r="B94" s="157" t="s">
        <v>247</v>
      </c>
      <c r="C94" s="443">
        <f t="shared" si="99"/>
        <v>0</v>
      </c>
      <c r="D94" s="260"/>
      <c r="E94" s="261"/>
      <c r="F94" s="262">
        <f t="shared" si="112"/>
        <v>0</v>
      </c>
      <c r="G94" s="260"/>
      <c r="H94" s="261"/>
      <c r="I94" s="262">
        <f t="shared" si="113"/>
        <v>0</v>
      </c>
      <c r="J94" s="263"/>
      <c r="K94" s="261"/>
      <c r="L94" s="262">
        <f t="shared" si="114"/>
        <v>0</v>
      </c>
      <c r="M94" s="260"/>
      <c r="N94" s="261"/>
      <c r="O94" s="262">
        <f t="shared" si="115"/>
        <v>0</v>
      </c>
      <c r="P94" s="264"/>
    </row>
    <row r="95" spans="1:16" ht="36" hidden="1" x14ac:dyDescent="0.25">
      <c r="A95" s="128">
        <v>2234</v>
      </c>
      <c r="B95" s="165" t="s">
        <v>248</v>
      </c>
      <c r="C95" s="444">
        <f t="shared" si="99"/>
        <v>0</v>
      </c>
      <c r="D95" s="265"/>
      <c r="E95" s="266"/>
      <c r="F95" s="267">
        <f t="shared" si="112"/>
        <v>0</v>
      </c>
      <c r="G95" s="265"/>
      <c r="H95" s="266"/>
      <c r="I95" s="267">
        <f t="shared" si="113"/>
        <v>0</v>
      </c>
      <c r="J95" s="268"/>
      <c r="K95" s="266"/>
      <c r="L95" s="267">
        <f t="shared" si="114"/>
        <v>0</v>
      </c>
      <c r="M95" s="265"/>
      <c r="N95" s="266"/>
      <c r="O95" s="267">
        <f t="shared" si="115"/>
        <v>0</v>
      </c>
      <c r="P95" s="269"/>
    </row>
    <row r="96" spans="1:16" ht="24" hidden="1" x14ac:dyDescent="0.25">
      <c r="A96" s="128">
        <v>2235</v>
      </c>
      <c r="B96" s="165" t="s">
        <v>249</v>
      </c>
      <c r="C96" s="444">
        <f t="shared" si="99"/>
        <v>0</v>
      </c>
      <c r="D96" s="265"/>
      <c r="E96" s="266"/>
      <c r="F96" s="267">
        <f t="shared" si="112"/>
        <v>0</v>
      </c>
      <c r="G96" s="265"/>
      <c r="H96" s="266"/>
      <c r="I96" s="267">
        <f t="shared" si="113"/>
        <v>0</v>
      </c>
      <c r="J96" s="268"/>
      <c r="K96" s="266"/>
      <c r="L96" s="267">
        <f t="shared" si="114"/>
        <v>0</v>
      </c>
      <c r="M96" s="265"/>
      <c r="N96" s="266"/>
      <c r="O96" s="267">
        <f t="shared" si="115"/>
        <v>0</v>
      </c>
      <c r="P96" s="269"/>
    </row>
    <row r="97" spans="1:16" x14ac:dyDescent="0.25">
      <c r="A97" s="128">
        <v>2236</v>
      </c>
      <c r="B97" s="165" t="s">
        <v>250</v>
      </c>
      <c r="C97" s="444">
        <f t="shared" si="99"/>
        <v>12400</v>
      </c>
      <c r="D97" s="265">
        <v>12400</v>
      </c>
      <c r="E97" s="266"/>
      <c r="F97" s="267">
        <f t="shared" si="112"/>
        <v>12400</v>
      </c>
      <c r="G97" s="265"/>
      <c r="H97" s="266"/>
      <c r="I97" s="267">
        <f t="shared" si="113"/>
        <v>0</v>
      </c>
      <c r="J97" s="268"/>
      <c r="K97" s="266"/>
      <c r="L97" s="267">
        <f t="shared" si="114"/>
        <v>0</v>
      </c>
      <c r="M97" s="265"/>
      <c r="N97" s="266"/>
      <c r="O97" s="267">
        <f t="shared" si="115"/>
        <v>0</v>
      </c>
      <c r="P97" s="269"/>
    </row>
    <row r="98" spans="1:16" hidden="1" x14ac:dyDescent="0.25">
      <c r="A98" s="128">
        <v>2239</v>
      </c>
      <c r="B98" s="165" t="s">
        <v>251</v>
      </c>
      <c r="C98" s="444">
        <f t="shared" si="99"/>
        <v>0</v>
      </c>
      <c r="D98" s="265"/>
      <c r="E98" s="266"/>
      <c r="F98" s="267">
        <f t="shared" si="112"/>
        <v>0</v>
      </c>
      <c r="G98" s="265"/>
      <c r="H98" s="266"/>
      <c r="I98" s="267">
        <f t="shared" si="113"/>
        <v>0</v>
      </c>
      <c r="J98" s="268"/>
      <c r="K98" s="266"/>
      <c r="L98" s="267">
        <f t="shared" si="114"/>
        <v>0</v>
      </c>
      <c r="M98" s="265"/>
      <c r="N98" s="266"/>
      <c r="O98" s="267">
        <f t="shared" si="115"/>
        <v>0</v>
      </c>
      <c r="P98" s="269"/>
    </row>
    <row r="99" spans="1:16" ht="34.9" customHeight="1" x14ac:dyDescent="0.25">
      <c r="A99" s="270">
        <v>2240</v>
      </c>
      <c r="B99" s="165" t="s">
        <v>252</v>
      </c>
      <c r="C99" s="444">
        <f t="shared" si="99"/>
        <v>40981</v>
      </c>
      <c r="D99" s="271">
        <f t="shared" ref="D99:E99" si="116">SUM(D100:D106)</f>
        <v>12800</v>
      </c>
      <c r="E99" s="272">
        <f t="shared" si="116"/>
        <v>17250</v>
      </c>
      <c r="F99" s="267">
        <f>SUM(F100:F106)</f>
        <v>30050</v>
      </c>
      <c r="G99" s="271">
        <f t="shared" ref="G99:H99" si="117">SUM(G100:G106)</f>
        <v>0</v>
      </c>
      <c r="H99" s="272">
        <f t="shared" si="117"/>
        <v>0</v>
      </c>
      <c r="I99" s="267">
        <f>SUM(I100:I106)</f>
        <v>0</v>
      </c>
      <c r="J99" s="273">
        <f t="shared" ref="J99:K99" si="118">SUM(J100:J106)</f>
        <v>0</v>
      </c>
      <c r="K99" s="272">
        <f t="shared" si="118"/>
        <v>10931</v>
      </c>
      <c r="L99" s="267">
        <f>SUM(L100:L106)</f>
        <v>10931</v>
      </c>
      <c r="M99" s="271">
        <f t="shared" ref="M99:O99" si="119">SUM(M100:M106)</f>
        <v>0</v>
      </c>
      <c r="N99" s="272">
        <f t="shared" si="119"/>
        <v>0</v>
      </c>
      <c r="O99" s="267">
        <f t="shared" si="119"/>
        <v>0</v>
      </c>
      <c r="P99" s="461" t="s">
        <v>253</v>
      </c>
    </row>
    <row r="100" spans="1:16" hidden="1" x14ac:dyDescent="0.25">
      <c r="A100" s="128">
        <v>2241</v>
      </c>
      <c r="B100" s="165" t="s">
        <v>254</v>
      </c>
      <c r="C100" s="444">
        <f t="shared" si="99"/>
        <v>0</v>
      </c>
      <c r="D100" s="265"/>
      <c r="E100" s="266"/>
      <c r="F100" s="267">
        <f t="shared" ref="F100:F107" si="120">D100+E100</f>
        <v>0</v>
      </c>
      <c r="G100" s="265"/>
      <c r="H100" s="266"/>
      <c r="I100" s="267">
        <f t="shared" ref="I100:I107" si="121">G100+H100</f>
        <v>0</v>
      </c>
      <c r="J100" s="268"/>
      <c r="K100" s="266"/>
      <c r="L100" s="267">
        <f t="shared" ref="L100:L107" si="122">J100+K100</f>
        <v>0</v>
      </c>
      <c r="M100" s="265"/>
      <c r="N100" s="266"/>
      <c r="O100" s="267">
        <f t="shared" ref="O100:O107" si="123">M100+N100</f>
        <v>0</v>
      </c>
      <c r="P100" s="462"/>
    </row>
    <row r="101" spans="1:16" ht="24" hidden="1" x14ac:dyDescent="0.25">
      <c r="A101" s="128">
        <v>2242</v>
      </c>
      <c r="B101" s="165" t="s">
        <v>255</v>
      </c>
      <c r="C101" s="444">
        <f t="shared" si="99"/>
        <v>0</v>
      </c>
      <c r="D101" s="265"/>
      <c r="E101" s="266"/>
      <c r="F101" s="267">
        <f t="shared" si="120"/>
        <v>0</v>
      </c>
      <c r="G101" s="265"/>
      <c r="H101" s="266"/>
      <c r="I101" s="267">
        <f t="shared" si="121"/>
        <v>0</v>
      </c>
      <c r="J101" s="268"/>
      <c r="K101" s="266"/>
      <c r="L101" s="267">
        <f t="shared" si="122"/>
        <v>0</v>
      </c>
      <c r="M101" s="265"/>
      <c r="N101" s="266"/>
      <c r="O101" s="267">
        <f t="shared" si="123"/>
        <v>0</v>
      </c>
      <c r="P101" s="462"/>
    </row>
    <row r="102" spans="1:16" ht="24" x14ac:dyDescent="0.25">
      <c r="A102" s="128">
        <v>2243</v>
      </c>
      <c r="B102" s="165" t="s">
        <v>256</v>
      </c>
      <c r="C102" s="444">
        <f t="shared" si="99"/>
        <v>38889</v>
      </c>
      <c r="D102" s="265">
        <v>9800</v>
      </c>
      <c r="E102" s="274">
        <v>18158</v>
      </c>
      <c r="F102" s="267">
        <f t="shared" si="120"/>
        <v>27958</v>
      </c>
      <c r="G102" s="265"/>
      <c r="H102" s="266"/>
      <c r="I102" s="267">
        <f t="shared" si="121"/>
        <v>0</v>
      </c>
      <c r="J102" s="268"/>
      <c r="K102" s="274">
        <v>10931</v>
      </c>
      <c r="L102" s="267">
        <f t="shared" si="122"/>
        <v>10931</v>
      </c>
      <c r="M102" s="265"/>
      <c r="N102" s="266"/>
      <c r="O102" s="267">
        <f t="shared" si="123"/>
        <v>0</v>
      </c>
      <c r="P102" s="462"/>
    </row>
    <row r="103" spans="1:16" ht="22.9" customHeight="1" x14ac:dyDescent="0.25">
      <c r="A103" s="128">
        <v>2244</v>
      </c>
      <c r="B103" s="165" t="s">
        <v>257</v>
      </c>
      <c r="C103" s="444">
        <f t="shared" si="99"/>
        <v>2092</v>
      </c>
      <c r="D103" s="265">
        <v>3000</v>
      </c>
      <c r="E103" s="274">
        <v>-908</v>
      </c>
      <c r="F103" s="267">
        <f t="shared" si="120"/>
        <v>2092</v>
      </c>
      <c r="G103" s="265"/>
      <c r="H103" s="266"/>
      <c r="I103" s="267">
        <f t="shared" si="121"/>
        <v>0</v>
      </c>
      <c r="J103" s="268"/>
      <c r="K103" s="266"/>
      <c r="L103" s="267">
        <f t="shared" si="122"/>
        <v>0</v>
      </c>
      <c r="M103" s="265"/>
      <c r="N103" s="266"/>
      <c r="O103" s="267">
        <f t="shared" si="123"/>
        <v>0</v>
      </c>
      <c r="P103" s="463" t="s">
        <v>258</v>
      </c>
    </row>
    <row r="104" spans="1:16" ht="24" hidden="1" x14ac:dyDescent="0.25">
      <c r="A104" s="128">
        <v>2246</v>
      </c>
      <c r="B104" s="165" t="s">
        <v>259</v>
      </c>
      <c r="C104" s="444">
        <f t="shared" si="99"/>
        <v>0</v>
      </c>
      <c r="D104" s="265"/>
      <c r="E104" s="266"/>
      <c r="F104" s="267">
        <f t="shared" si="120"/>
        <v>0</v>
      </c>
      <c r="G104" s="265"/>
      <c r="H104" s="266"/>
      <c r="I104" s="267">
        <f t="shared" si="121"/>
        <v>0</v>
      </c>
      <c r="J104" s="268"/>
      <c r="K104" s="266"/>
      <c r="L104" s="267">
        <f t="shared" si="122"/>
        <v>0</v>
      </c>
      <c r="M104" s="265"/>
      <c r="N104" s="266"/>
      <c r="O104" s="267">
        <f t="shared" si="123"/>
        <v>0</v>
      </c>
      <c r="P104" s="269"/>
    </row>
    <row r="105" spans="1:16" hidden="1" x14ac:dyDescent="0.25">
      <c r="A105" s="128">
        <v>2247</v>
      </c>
      <c r="B105" s="165" t="s">
        <v>260</v>
      </c>
      <c r="C105" s="444">
        <f t="shared" si="99"/>
        <v>0</v>
      </c>
      <c r="D105" s="265"/>
      <c r="E105" s="266"/>
      <c r="F105" s="267">
        <f t="shared" si="120"/>
        <v>0</v>
      </c>
      <c r="G105" s="265"/>
      <c r="H105" s="266"/>
      <c r="I105" s="267">
        <f t="shared" si="121"/>
        <v>0</v>
      </c>
      <c r="J105" s="268"/>
      <c r="K105" s="266"/>
      <c r="L105" s="267">
        <f t="shared" si="122"/>
        <v>0</v>
      </c>
      <c r="M105" s="265"/>
      <c r="N105" s="266"/>
      <c r="O105" s="267">
        <f t="shared" si="123"/>
        <v>0</v>
      </c>
      <c r="P105" s="269"/>
    </row>
    <row r="106" spans="1:16" ht="24" hidden="1" x14ac:dyDescent="0.25">
      <c r="A106" s="128">
        <v>2249</v>
      </c>
      <c r="B106" s="165" t="s">
        <v>261</v>
      </c>
      <c r="C106" s="444">
        <f t="shared" si="99"/>
        <v>0</v>
      </c>
      <c r="D106" s="265"/>
      <c r="E106" s="266"/>
      <c r="F106" s="267">
        <f t="shared" si="120"/>
        <v>0</v>
      </c>
      <c r="G106" s="265"/>
      <c r="H106" s="266"/>
      <c r="I106" s="267">
        <f t="shared" si="121"/>
        <v>0</v>
      </c>
      <c r="J106" s="268"/>
      <c r="K106" s="266"/>
      <c r="L106" s="267">
        <f t="shared" si="122"/>
        <v>0</v>
      </c>
      <c r="M106" s="265"/>
      <c r="N106" s="266"/>
      <c r="O106" s="267">
        <f t="shared" si="123"/>
        <v>0</v>
      </c>
      <c r="P106" s="269"/>
    </row>
    <row r="107" spans="1:16" x14ac:dyDescent="0.25">
      <c r="A107" s="270">
        <v>2250</v>
      </c>
      <c r="B107" s="165" t="s">
        <v>262</v>
      </c>
      <c r="C107" s="444">
        <f t="shared" si="99"/>
        <v>1730</v>
      </c>
      <c r="D107" s="265">
        <v>1730</v>
      </c>
      <c r="E107" s="266"/>
      <c r="F107" s="267">
        <f t="shared" si="120"/>
        <v>1730</v>
      </c>
      <c r="G107" s="265"/>
      <c r="H107" s="266"/>
      <c r="I107" s="267">
        <f t="shared" si="121"/>
        <v>0</v>
      </c>
      <c r="J107" s="268"/>
      <c r="K107" s="266"/>
      <c r="L107" s="267">
        <f t="shared" si="122"/>
        <v>0</v>
      </c>
      <c r="M107" s="265"/>
      <c r="N107" s="266"/>
      <c r="O107" s="267">
        <f t="shared" si="123"/>
        <v>0</v>
      </c>
      <c r="P107" s="269"/>
    </row>
    <row r="108" spans="1:16" x14ac:dyDescent="0.25">
      <c r="A108" s="270">
        <v>2260</v>
      </c>
      <c r="B108" s="165" t="s">
        <v>263</v>
      </c>
      <c r="C108" s="444">
        <f t="shared" si="99"/>
        <v>3000</v>
      </c>
      <c r="D108" s="271">
        <f t="shared" ref="D108:E108" si="124">SUM(D109:D113)</f>
        <v>3000</v>
      </c>
      <c r="E108" s="272">
        <f t="shared" si="124"/>
        <v>0</v>
      </c>
      <c r="F108" s="267">
        <f>SUM(F109:F113)</f>
        <v>3000</v>
      </c>
      <c r="G108" s="271">
        <f t="shared" ref="G108:H108" si="125">SUM(G109:G113)</f>
        <v>0</v>
      </c>
      <c r="H108" s="272">
        <f t="shared" si="125"/>
        <v>0</v>
      </c>
      <c r="I108" s="267">
        <f>SUM(I109:I113)</f>
        <v>0</v>
      </c>
      <c r="J108" s="273">
        <f t="shared" ref="J108:K108" si="126">SUM(J109:J113)</f>
        <v>0</v>
      </c>
      <c r="K108" s="272">
        <f t="shared" si="126"/>
        <v>0</v>
      </c>
      <c r="L108" s="267">
        <f>SUM(L109:L113)</f>
        <v>0</v>
      </c>
      <c r="M108" s="271">
        <f t="shared" ref="M108:O108" si="127">SUM(M109:M113)</f>
        <v>0</v>
      </c>
      <c r="N108" s="272">
        <f t="shared" si="127"/>
        <v>0</v>
      </c>
      <c r="O108" s="267">
        <f t="shared" si="127"/>
        <v>0</v>
      </c>
      <c r="P108" s="269"/>
    </row>
    <row r="109" spans="1:16" hidden="1" x14ac:dyDescent="0.25">
      <c r="A109" s="128">
        <v>2261</v>
      </c>
      <c r="B109" s="165" t="s">
        <v>264</v>
      </c>
      <c r="C109" s="444">
        <f t="shared" si="99"/>
        <v>0</v>
      </c>
      <c r="D109" s="265"/>
      <c r="E109" s="266"/>
      <c r="F109" s="267">
        <f t="shared" ref="F109:F113" si="128">D109+E109</f>
        <v>0</v>
      </c>
      <c r="G109" s="265"/>
      <c r="H109" s="266"/>
      <c r="I109" s="267">
        <f t="shared" ref="I109:I113" si="129">G109+H109</f>
        <v>0</v>
      </c>
      <c r="J109" s="268"/>
      <c r="K109" s="266"/>
      <c r="L109" s="267">
        <f t="shared" ref="L109:L113" si="130">J109+K109</f>
        <v>0</v>
      </c>
      <c r="M109" s="265"/>
      <c r="N109" s="266"/>
      <c r="O109" s="267">
        <f t="shared" ref="O109:O113" si="131">M109+N109</f>
        <v>0</v>
      </c>
      <c r="P109" s="269"/>
    </row>
    <row r="110" spans="1:16" hidden="1" x14ac:dyDescent="0.25">
      <c r="A110" s="128">
        <v>2262</v>
      </c>
      <c r="B110" s="165" t="s">
        <v>265</v>
      </c>
      <c r="C110" s="444">
        <f t="shared" si="99"/>
        <v>0</v>
      </c>
      <c r="D110" s="265"/>
      <c r="E110" s="266"/>
      <c r="F110" s="267">
        <f t="shared" si="128"/>
        <v>0</v>
      </c>
      <c r="G110" s="265"/>
      <c r="H110" s="266"/>
      <c r="I110" s="267">
        <f t="shared" si="129"/>
        <v>0</v>
      </c>
      <c r="J110" s="268"/>
      <c r="K110" s="266"/>
      <c r="L110" s="267">
        <f t="shared" si="130"/>
        <v>0</v>
      </c>
      <c r="M110" s="265"/>
      <c r="N110" s="266"/>
      <c r="O110" s="267">
        <f t="shared" si="131"/>
        <v>0</v>
      </c>
      <c r="P110" s="269"/>
    </row>
    <row r="111" spans="1:16" hidden="1" x14ac:dyDescent="0.25">
      <c r="A111" s="128">
        <v>2263</v>
      </c>
      <c r="B111" s="165" t="s">
        <v>266</v>
      </c>
      <c r="C111" s="444">
        <f t="shared" si="99"/>
        <v>0</v>
      </c>
      <c r="D111" s="265"/>
      <c r="E111" s="266"/>
      <c r="F111" s="267">
        <f t="shared" si="128"/>
        <v>0</v>
      </c>
      <c r="G111" s="265"/>
      <c r="H111" s="266"/>
      <c r="I111" s="267">
        <f t="shared" si="129"/>
        <v>0</v>
      </c>
      <c r="J111" s="268"/>
      <c r="K111" s="266"/>
      <c r="L111" s="267">
        <f t="shared" si="130"/>
        <v>0</v>
      </c>
      <c r="M111" s="265"/>
      <c r="N111" s="266"/>
      <c r="O111" s="267">
        <f t="shared" si="131"/>
        <v>0</v>
      </c>
      <c r="P111" s="269"/>
    </row>
    <row r="112" spans="1:16" ht="24" x14ac:dyDescent="0.25">
      <c r="A112" s="128">
        <v>2264</v>
      </c>
      <c r="B112" s="165" t="s">
        <v>267</v>
      </c>
      <c r="C112" s="444">
        <f t="shared" si="99"/>
        <v>3000</v>
      </c>
      <c r="D112" s="265">
        <v>3000</v>
      </c>
      <c r="E112" s="266"/>
      <c r="F112" s="267">
        <f t="shared" si="128"/>
        <v>3000</v>
      </c>
      <c r="G112" s="265"/>
      <c r="H112" s="266"/>
      <c r="I112" s="267">
        <f t="shared" si="129"/>
        <v>0</v>
      </c>
      <c r="J112" s="268"/>
      <c r="K112" s="266"/>
      <c r="L112" s="267">
        <f t="shared" si="130"/>
        <v>0</v>
      </c>
      <c r="M112" s="265"/>
      <c r="N112" s="266"/>
      <c r="O112" s="267">
        <f t="shared" si="131"/>
        <v>0</v>
      </c>
      <c r="P112" s="269"/>
    </row>
    <row r="113" spans="1:16" hidden="1" x14ac:dyDescent="0.25">
      <c r="A113" s="128">
        <v>2269</v>
      </c>
      <c r="B113" s="165" t="s">
        <v>268</v>
      </c>
      <c r="C113" s="444">
        <f t="shared" si="99"/>
        <v>0</v>
      </c>
      <c r="D113" s="265"/>
      <c r="E113" s="266"/>
      <c r="F113" s="267">
        <f t="shared" si="128"/>
        <v>0</v>
      </c>
      <c r="G113" s="265"/>
      <c r="H113" s="266"/>
      <c r="I113" s="267">
        <f t="shared" si="129"/>
        <v>0</v>
      </c>
      <c r="J113" s="268"/>
      <c r="K113" s="266"/>
      <c r="L113" s="267">
        <f t="shared" si="130"/>
        <v>0</v>
      </c>
      <c r="M113" s="265"/>
      <c r="N113" s="266"/>
      <c r="O113" s="267">
        <f t="shared" si="131"/>
        <v>0</v>
      </c>
      <c r="P113" s="269"/>
    </row>
    <row r="114" spans="1:16" hidden="1" x14ac:dyDescent="0.25">
      <c r="A114" s="270">
        <v>2270</v>
      </c>
      <c r="B114" s="165" t="s">
        <v>269</v>
      </c>
      <c r="C114" s="444">
        <f t="shared" si="99"/>
        <v>0</v>
      </c>
      <c r="D114" s="271">
        <f t="shared" ref="D114:E114" si="132">SUM(D115:D118)</f>
        <v>0</v>
      </c>
      <c r="E114" s="272">
        <f t="shared" si="132"/>
        <v>0</v>
      </c>
      <c r="F114" s="267">
        <f>SUM(F115:F118)</f>
        <v>0</v>
      </c>
      <c r="G114" s="271">
        <f t="shared" ref="G114:H114" si="133">SUM(G115:G118)</f>
        <v>0</v>
      </c>
      <c r="H114" s="272">
        <f t="shared" si="133"/>
        <v>0</v>
      </c>
      <c r="I114" s="267">
        <f>SUM(I115:I118)</f>
        <v>0</v>
      </c>
      <c r="J114" s="273">
        <f t="shared" ref="J114:K114" si="134">SUM(J115:J118)</f>
        <v>0</v>
      </c>
      <c r="K114" s="272">
        <f t="shared" si="134"/>
        <v>0</v>
      </c>
      <c r="L114" s="267">
        <f>SUM(L115:L118)</f>
        <v>0</v>
      </c>
      <c r="M114" s="271">
        <f t="shared" ref="M114:O114" si="135">SUM(M115:M118)</f>
        <v>0</v>
      </c>
      <c r="N114" s="272">
        <f t="shared" si="135"/>
        <v>0</v>
      </c>
      <c r="O114" s="267">
        <f t="shared" si="135"/>
        <v>0</v>
      </c>
      <c r="P114" s="269"/>
    </row>
    <row r="115" spans="1:16" hidden="1" x14ac:dyDescent="0.25">
      <c r="A115" s="128">
        <v>2272</v>
      </c>
      <c r="B115" s="287" t="s">
        <v>270</v>
      </c>
      <c r="C115" s="444">
        <f t="shared" si="99"/>
        <v>0</v>
      </c>
      <c r="D115" s="265"/>
      <c r="E115" s="266"/>
      <c r="F115" s="267">
        <f t="shared" ref="F115:F119" si="136">D115+E115</f>
        <v>0</v>
      </c>
      <c r="G115" s="265"/>
      <c r="H115" s="266"/>
      <c r="I115" s="267">
        <f t="shared" ref="I115:I119" si="137">G115+H115</f>
        <v>0</v>
      </c>
      <c r="J115" s="268"/>
      <c r="K115" s="266"/>
      <c r="L115" s="267">
        <f t="shared" ref="L115:L119" si="138">J115+K115</f>
        <v>0</v>
      </c>
      <c r="M115" s="265"/>
      <c r="N115" s="266"/>
      <c r="O115" s="267">
        <f t="shared" ref="O115:O119" si="139">M115+N115</f>
        <v>0</v>
      </c>
      <c r="P115" s="269"/>
    </row>
    <row r="116" spans="1:16" ht="24" hidden="1" x14ac:dyDescent="0.25">
      <c r="A116" s="128">
        <v>2274</v>
      </c>
      <c r="B116" s="288" t="s">
        <v>271</v>
      </c>
      <c r="C116" s="444">
        <f t="shared" si="99"/>
        <v>0</v>
      </c>
      <c r="D116" s="265"/>
      <c r="E116" s="266"/>
      <c r="F116" s="267">
        <f t="shared" si="136"/>
        <v>0</v>
      </c>
      <c r="G116" s="265"/>
      <c r="H116" s="266"/>
      <c r="I116" s="267">
        <f t="shared" si="137"/>
        <v>0</v>
      </c>
      <c r="J116" s="268"/>
      <c r="K116" s="266"/>
      <c r="L116" s="267">
        <f t="shared" si="138"/>
        <v>0</v>
      </c>
      <c r="M116" s="265"/>
      <c r="N116" s="266"/>
      <c r="O116" s="267">
        <f t="shared" si="139"/>
        <v>0</v>
      </c>
      <c r="P116" s="269"/>
    </row>
    <row r="117" spans="1:16" ht="24" hidden="1" x14ac:dyDescent="0.25">
      <c r="A117" s="128">
        <v>2275</v>
      </c>
      <c r="B117" s="165" t="s">
        <v>272</v>
      </c>
      <c r="C117" s="444">
        <f t="shared" si="99"/>
        <v>0</v>
      </c>
      <c r="D117" s="265"/>
      <c r="E117" s="266"/>
      <c r="F117" s="267">
        <f t="shared" si="136"/>
        <v>0</v>
      </c>
      <c r="G117" s="265"/>
      <c r="H117" s="266"/>
      <c r="I117" s="267">
        <f t="shared" si="137"/>
        <v>0</v>
      </c>
      <c r="J117" s="268"/>
      <c r="K117" s="266"/>
      <c r="L117" s="267">
        <f t="shared" si="138"/>
        <v>0</v>
      </c>
      <c r="M117" s="265"/>
      <c r="N117" s="266"/>
      <c r="O117" s="267">
        <f t="shared" si="139"/>
        <v>0</v>
      </c>
      <c r="P117" s="269"/>
    </row>
    <row r="118" spans="1:16" ht="36" hidden="1" x14ac:dyDescent="0.25">
      <c r="A118" s="128">
        <v>2276</v>
      </c>
      <c r="B118" s="165" t="s">
        <v>273</v>
      </c>
      <c r="C118" s="444">
        <f t="shared" si="99"/>
        <v>0</v>
      </c>
      <c r="D118" s="265"/>
      <c r="E118" s="266"/>
      <c r="F118" s="267">
        <f t="shared" si="136"/>
        <v>0</v>
      </c>
      <c r="G118" s="265"/>
      <c r="H118" s="266"/>
      <c r="I118" s="267">
        <f t="shared" si="137"/>
        <v>0</v>
      </c>
      <c r="J118" s="268"/>
      <c r="K118" s="266"/>
      <c r="L118" s="267">
        <f t="shared" si="138"/>
        <v>0</v>
      </c>
      <c r="M118" s="265"/>
      <c r="N118" s="266"/>
      <c r="O118" s="267">
        <f t="shared" si="139"/>
        <v>0</v>
      </c>
      <c r="P118" s="269"/>
    </row>
    <row r="119" spans="1:16" ht="48" hidden="1" x14ac:dyDescent="0.25">
      <c r="A119" s="270">
        <v>2280</v>
      </c>
      <c r="B119" s="165" t="s">
        <v>274</v>
      </c>
      <c r="C119" s="444">
        <f t="shared" si="99"/>
        <v>0</v>
      </c>
      <c r="D119" s="265"/>
      <c r="E119" s="266"/>
      <c r="F119" s="267">
        <f t="shared" si="136"/>
        <v>0</v>
      </c>
      <c r="G119" s="265"/>
      <c r="H119" s="266"/>
      <c r="I119" s="267">
        <f t="shared" si="137"/>
        <v>0</v>
      </c>
      <c r="J119" s="268"/>
      <c r="K119" s="266"/>
      <c r="L119" s="267">
        <f t="shared" si="138"/>
        <v>0</v>
      </c>
      <c r="M119" s="265"/>
      <c r="N119" s="266"/>
      <c r="O119" s="267">
        <f t="shared" si="139"/>
        <v>0</v>
      </c>
      <c r="P119" s="269"/>
    </row>
    <row r="120" spans="1:16" ht="38.25" customHeight="1" x14ac:dyDescent="0.25">
      <c r="A120" s="213">
        <v>2300</v>
      </c>
      <c r="B120" s="183" t="s">
        <v>275</v>
      </c>
      <c r="C120" s="446">
        <f t="shared" si="99"/>
        <v>8100</v>
      </c>
      <c r="D120" s="289">
        <f t="shared" ref="D120:E120" si="140">SUM(D121,D126,D130,D131,D134,D138,D146,D147,D150)</f>
        <v>1000</v>
      </c>
      <c r="E120" s="290">
        <f t="shared" si="140"/>
        <v>0</v>
      </c>
      <c r="F120" s="291">
        <f>SUM(F121,F126,F130,F131,F134,F138,F146,F147,F150)</f>
        <v>1000</v>
      </c>
      <c r="G120" s="289">
        <f t="shared" ref="G120:H120" si="141">SUM(G121,G126,G130,G131,G134,G138,G146,G147,G150)</f>
        <v>0</v>
      </c>
      <c r="H120" s="290">
        <f t="shared" si="141"/>
        <v>0</v>
      </c>
      <c r="I120" s="291">
        <f>SUM(I121,I126,I130,I131,I134,I138,I146,I147,I150)</f>
        <v>0</v>
      </c>
      <c r="J120" s="292">
        <f t="shared" ref="J120:K120" si="142">SUM(J121,J126,J130,J131,J134,J138,J146,J147,J150)</f>
        <v>7100</v>
      </c>
      <c r="K120" s="290">
        <f t="shared" si="142"/>
        <v>0</v>
      </c>
      <c r="L120" s="291">
        <f>SUM(L121,L126,L130,L131,L134,L138,L146,L147,L150)</f>
        <v>7100</v>
      </c>
      <c r="M120" s="289">
        <f t="shared" ref="M120:O120" si="143">SUM(M121,M126,M130,M131,M134,M138,M146,M147,M150)</f>
        <v>0</v>
      </c>
      <c r="N120" s="290">
        <f t="shared" si="143"/>
        <v>0</v>
      </c>
      <c r="O120" s="291">
        <f t="shared" si="143"/>
        <v>0</v>
      </c>
      <c r="P120" s="285"/>
    </row>
    <row r="121" spans="1:16" ht="24" x14ac:dyDescent="0.25">
      <c r="A121" s="280">
        <v>2310</v>
      </c>
      <c r="B121" s="157" t="s">
        <v>276</v>
      </c>
      <c r="C121" s="443">
        <f t="shared" si="99"/>
        <v>8100</v>
      </c>
      <c r="D121" s="282">
        <f t="shared" ref="D121:O121" si="144">SUM(D122:D125)</f>
        <v>1000</v>
      </c>
      <c r="E121" s="283">
        <f t="shared" si="144"/>
        <v>0</v>
      </c>
      <c r="F121" s="262">
        <f t="shared" si="144"/>
        <v>1000</v>
      </c>
      <c r="G121" s="282">
        <f t="shared" si="144"/>
        <v>0</v>
      </c>
      <c r="H121" s="283">
        <f t="shared" si="144"/>
        <v>0</v>
      </c>
      <c r="I121" s="262">
        <f t="shared" si="144"/>
        <v>0</v>
      </c>
      <c r="J121" s="284">
        <f t="shared" si="144"/>
        <v>7100</v>
      </c>
      <c r="K121" s="283">
        <f t="shared" si="144"/>
        <v>0</v>
      </c>
      <c r="L121" s="262">
        <f t="shared" si="144"/>
        <v>7100</v>
      </c>
      <c r="M121" s="282">
        <f t="shared" si="144"/>
        <v>0</v>
      </c>
      <c r="N121" s="283">
        <f t="shared" si="144"/>
        <v>0</v>
      </c>
      <c r="O121" s="262">
        <f t="shared" si="144"/>
        <v>0</v>
      </c>
      <c r="P121" s="264"/>
    </row>
    <row r="122" spans="1:16" x14ac:dyDescent="0.25">
      <c r="A122" s="128">
        <v>2311</v>
      </c>
      <c r="B122" s="165" t="s">
        <v>277</v>
      </c>
      <c r="C122" s="444">
        <f t="shared" si="99"/>
        <v>8000</v>
      </c>
      <c r="D122" s="265">
        <v>1000</v>
      </c>
      <c r="E122" s="266"/>
      <c r="F122" s="267">
        <f t="shared" ref="F122:F125" si="145">D122+E122</f>
        <v>1000</v>
      </c>
      <c r="G122" s="265"/>
      <c r="H122" s="266"/>
      <c r="I122" s="267">
        <f t="shared" ref="I122:I125" si="146">G122+H122</f>
        <v>0</v>
      </c>
      <c r="J122" s="268">
        <v>7000</v>
      </c>
      <c r="K122" s="266"/>
      <c r="L122" s="267">
        <f t="shared" ref="L122:L125" si="147">J122+K122</f>
        <v>7000</v>
      </c>
      <c r="M122" s="265"/>
      <c r="N122" s="266"/>
      <c r="O122" s="267">
        <f t="shared" ref="O122:O125" si="148">M122+N122</f>
        <v>0</v>
      </c>
      <c r="P122" s="269"/>
    </row>
    <row r="123" spans="1:16" x14ac:dyDescent="0.25">
      <c r="A123" s="128">
        <v>2312</v>
      </c>
      <c r="B123" s="165" t="s">
        <v>278</v>
      </c>
      <c r="C123" s="444">
        <f t="shared" si="99"/>
        <v>100</v>
      </c>
      <c r="D123" s="265"/>
      <c r="E123" s="266"/>
      <c r="F123" s="267">
        <f t="shared" si="145"/>
        <v>0</v>
      </c>
      <c r="G123" s="265"/>
      <c r="H123" s="266"/>
      <c r="I123" s="267">
        <f t="shared" si="146"/>
        <v>0</v>
      </c>
      <c r="J123" s="268">
        <v>100</v>
      </c>
      <c r="K123" s="266"/>
      <c r="L123" s="267">
        <f t="shared" si="147"/>
        <v>100</v>
      </c>
      <c r="M123" s="265"/>
      <c r="N123" s="266"/>
      <c r="O123" s="267">
        <f t="shared" si="148"/>
        <v>0</v>
      </c>
      <c r="P123" s="269"/>
    </row>
    <row r="124" spans="1:16" hidden="1" x14ac:dyDescent="0.25">
      <c r="A124" s="128">
        <v>2313</v>
      </c>
      <c r="B124" s="165" t="s">
        <v>279</v>
      </c>
      <c r="C124" s="444">
        <f t="shared" si="99"/>
        <v>0</v>
      </c>
      <c r="D124" s="265"/>
      <c r="E124" s="266"/>
      <c r="F124" s="267">
        <f t="shared" si="145"/>
        <v>0</v>
      </c>
      <c r="G124" s="265"/>
      <c r="H124" s="266"/>
      <c r="I124" s="267">
        <f t="shared" si="146"/>
        <v>0</v>
      </c>
      <c r="J124" s="268"/>
      <c r="K124" s="266"/>
      <c r="L124" s="267">
        <f t="shared" si="147"/>
        <v>0</v>
      </c>
      <c r="M124" s="265"/>
      <c r="N124" s="266"/>
      <c r="O124" s="267">
        <f t="shared" si="148"/>
        <v>0</v>
      </c>
      <c r="P124" s="269"/>
    </row>
    <row r="125" spans="1:16" ht="36" hidden="1" customHeight="1" x14ac:dyDescent="0.25">
      <c r="A125" s="128">
        <v>2314</v>
      </c>
      <c r="B125" s="165" t="s">
        <v>280</v>
      </c>
      <c r="C125" s="444">
        <f t="shared" si="99"/>
        <v>0</v>
      </c>
      <c r="D125" s="265"/>
      <c r="E125" s="266"/>
      <c r="F125" s="267">
        <f t="shared" si="145"/>
        <v>0</v>
      </c>
      <c r="G125" s="265"/>
      <c r="H125" s="266"/>
      <c r="I125" s="267">
        <f t="shared" si="146"/>
        <v>0</v>
      </c>
      <c r="J125" s="268"/>
      <c r="K125" s="266"/>
      <c r="L125" s="267">
        <f t="shared" si="147"/>
        <v>0</v>
      </c>
      <c r="M125" s="265"/>
      <c r="N125" s="266"/>
      <c r="O125" s="267">
        <f t="shared" si="148"/>
        <v>0</v>
      </c>
      <c r="P125" s="269"/>
    </row>
    <row r="126" spans="1:16" hidden="1" x14ac:dyDescent="0.25">
      <c r="A126" s="270">
        <v>2320</v>
      </c>
      <c r="B126" s="165" t="s">
        <v>281</v>
      </c>
      <c r="C126" s="444">
        <f t="shared" si="99"/>
        <v>0</v>
      </c>
      <c r="D126" s="271">
        <f t="shared" ref="D126:E126" si="149">SUM(D127:D129)</f>
        <v>0</v>
      </c>
      <c r="E126" s="272">
        <f t="shared" si="149"/>
        <v>0</v>
      </c>
      <c r="F126" s="267">
        <f>SUM(F127:F129)</f>
        <v>0</v>
      </c>
      <c r="G126" s="271">
        <f t="shared" ref="G126:H126" si="150">SUM(G127:G129)</f>
        <v>0</v>
      </c>
      <c r="H126" s="272">
        <f t="shared" si="150"/>
        <v>0</v>
      </c>
      <c r="I126" s="267">
        <f>SUM(I127:I129)</f>
        <v>0</v>
      </c>
      <c r="J126" s="273">
        <f t="shared" ref="J126:K126" si="151">SUM(J127:J129)</f>
        <v>0</v>
      </c>
      <c r="K126" s="272">
        <f t="shared" si="151"/>
        <v>0</v>
      </c>
      <c r="L126" s="267">
        <f>SUM(L127:L129)</f>
        <v>0</v>
      </c>
      <c r="M126" s="271">
        <f t="shared" ref="M126:O126" si="152">SUM(M127:M129)</f>
        <v>0</v>
      </c>
      <c r="N126" s="272">
        <f t="shared" si="152"/>
        <v>0</v>
      </c>
      <c r="O126" s="267">
        <f t="shared" si="152"/>
        <v>0</v>
      </c>
      <c r="P126" s="269"/>
    </row>
    <row r="127" spans="1:16" hidden="1" x14ac:dyDescent="0.25">
      <c r="A127" s="128">
        <v>2321</v>
      </c>
      <c r="B127" s="165" t="s">
        <v>282</v>
      </c>
      <c r="C127" s="444">
        <f t="shared" si="99"/>
        <v>0</v>
      </c>
      <c r="D127" s="265"/>
      <c r="E127" s="266"/>
      <c r="F127" s="267">
        <f t="shared" ref="F127:F130" si="153">D127+E127</f>
        <v>0</v>
      </c>
      <c r="G127" s="265"/>
      <c r="H127" s="266"/>
      <c r="I127" s="267">
        <f t="shared" ref="I127:I130" si="154">G127+H127</f>
        <v>0</v>
      </c>
      <c r="J127" s="268"/>
      <c r="K127" s="266"/>
      <c r="L127" s="267">
        <f t="shared" ref="L127:L130" si="155">J127+K127</f>
        <v>0</v>
      </c>
      <c r="M127" s="265"/>
      <c r="N127" s="266"/>
      <c r="O127" s="267">
        <f t="shared" ref="O127:O130" si="156">M127+N127</f>
        <v>0</v>
      </c>
      <c r="P127" s="269"/>
    </row>
    <row r="128" spans="1:16" hidden="1" x14ac:dyDescent="0.25">
      <c r="A128" s="128">
        <v>2322</v>
      </c>
      <c r="B128" s="165" t="s">
        <v>283</v>
      </c>
      <c r="C128" s="444">
        <f t="shared" si="99"/>
        <v>0</v>
      </c>
      <c r="D128" s="265"/>
      <c r="E128" s="266"/>
      <c r="F128" s="267">
        <f t="shared" si="153"/>
        <v>0</v>
      </c>
      <c r="G128" s="265"/>
      <c r="H128" s="266"/>
      <c r="I128" s="267">
        <f t="shared" si="154"/>
        <v>0</v>
      </c>
      <c r="J128" s="268"/>
      <c r="K128" s="266"/>
      <c r="L128" s="267">
        <f t="shared" si="155"/>
        <v>0</v>
      </c>
      <c r="M128" s="265"/>
      <c r="N128" s="266"/>
      <c r="O128" s="267">
        <f t="shared" si="156"/>
        <v>0</v>
      </c>
      <c r="P128" s="269"/>
    </row>
    <row r="129" spans="1:16" ht="10.5" hidden="1" customHeight="1" x14ac:dyDescent="0.25">
      <c r="A129" s="128">
        <v>2329</v>
      </c>
      <c r="B129" s="165" t="s">
        <v>284</v>
      </c>
      <c r="C129" s="444">
        <f t="shared" si="99"/>
        <v>0</v>
      </c>
      <c r="D129" s="265"/>
      <c r="E129" s="266"/>
      <c r="F129" s="267">
        <f t="shared" si="153"/>
        <v>0</v>
      </c>
      <c r="G129" s="265"/>
      <c r="H129" s="266"/>
      <c r="I129" s="267">
        <f t="shared" si="154"/>
        <v>0</v>
      </c>
      <c r="J129" s="268"/>
      <c r="K129" s="266"/>
      <c r="L129" s="267">
        <f t="shared" si="155"/>
        <v>0</v>
      </c>
      <c r="M129" s="265"/>
      <c r="N129" s="266"/>
      <c r="O129" s="267">
        <f t="shared" si="156"/>
        <v>0</v>
      </c>
      <c r="P129" s="269"/>
    </row>
    <row r="130" spans="1:16" hidden="1" x14ac:dyDescent="0.25">
      <c r="A130" s="270">
        <v>2330</v>
      </c>
      <c r="B130" s="165" t="s">
        <v>285</v>
      </c>
      <c r="C130" s="444">
        <f t="shared" si="99"/>
        <v>0</v>
      </c>
      <c r="D130" s="265"/>
      <c r="E130" s="266"/>
      <c r="F130" s="267">
        <f t="shared" si="153"/>
        <v>0</v>
      </c>
      <c r="G130" s="265"/>
      <c r="H130" s="266"/>
      <c r="I130" s="267">
        <f t="shared" si="154"/>
        <v>0</v>
      </c>
      <c r="J130" s="268"/>
      <c r="K130" s="266"/>
      <c r="L130" s="267">
        <f t="shared" si="155"/>
        <v>0</v>
      </c>
      <c r="M130" s="265"/>
      <c r="N130" s="266"/>
      <c r="O130" s="267">
        <f t="shared" si="156"/>
        <v>0</v>
      </c>
      <c r="P130" s="269"/>
    </row>
    <row r="131" spans="1:16" ht="36" hidden="1" x14ac:dyDescent="0.25">
      <c r="A131" s="270">
        <v>2340</v>
      </c>
      <c r="B131" s="165" t="s">
        <v>286</v>
      </c>
      <c r="C131" s="444">
        <f t="shared" si="99"/>
        <v>0</v>
      </c>
      <c r="D131" s="271">
        <f t="shared" ref="D131:E131" si="157">SUM(D132:D133)</f>
        <v>0</v>
      </c>
      <c r="E131" s="272">
        <f t="shared" si="157"/>
        <v>0</v>
      </c>
      <c r="F131" s="267">
        <f>SUM(F132:F133)</f>
        <v>0</v>
      </c>
      <c r="G131" s="271">
        <f t="shared" ref="G131:H131" si="158">SUM(G132:G133)</f>
        <v>0</v>
      </c>
      <c r="H131" s="272">
        <f t="shared" si="158"/>
        <v>0</v>
      </c>
      <c r="I131" s="267">
        <f>SUM(I132:I133)</f>
        <v>0</v>
      </c>
      <c r="J131" s="273">
        <f t="shared" ref="J131:K131" si="159">SUM(J132:J133)</f>
        <v>0</v>
      </c>
      <c r="K131" s="272">
        <f t="shared" si="159"/>
        <v>0</v>
      </c>
      <c r="L131" s="267">
        <f>SUM(L132:L133)</f>
        <v>0</v>
      </c>
      <c r="M131" s="271">
        <f t="shared" ref="M131:O131" si="160">SUM(M132:M133)</f>
        <v>0</v>
      </c>
      <c r="N131" s="272">
        <f t="shared" si="160"/>
        <v>0</v>
      </c>
      <c r="O131" s="267">
        <f t="shared" si="160"/>
        <v>0</v>
      </c>
      <c r="P131" s="269"/>
    </row>
    <row r="132" spans="1:16" hidden="1" x14ac:dyDescent="0.25">
      <c r="A132" s="128">
        <v>2341</v>
      </c>
      <c r="B132" s="165" t="s">
        <v>287</v>
      </c>
      <c r="C132" s="444">
        <f t="shared" si="99"/>
        <v>0</v>
      </c>
      <c r="D132" s="265"/>
      <c r="E132" s="266"/>
      <c r="F132" s="267">
        <f t="shared" ref="F132:F133" si="161">D132+E132</f>
        <v>0</v>
      </c>
      <c r="G132" s="265"/>
      <c r="H132" s="266"/>
      <c r="I132" s="267">
        <f t="shared" ref="I132:I133" si="162">G132+H132</f>
        <v>0</v>
      </c>
      <c r="J132" s="268"/>
      <c r="K132" s="266"/>
      <c r="L132" s="267">
        <f t="shared" ref="L132:L133" si="163">J132+K132</f>
        <v>0</v>
      </c>
      <c r="M132" s="265"/>
      <c r="N132" s="266"/>
      <c r="O132" s="267">
        <f t="shared" ref="O132:O133" si="164">M132+N132</f>
        <v>0</v>
      </c>
      <c r="P132" s="269"/>
    </row>
    <row r="133" spans="1:16" ht="24" hidden="1" x14ac:dyDescent="0.25">
      <c r="A133" s="128">
        <v>2344</v>
      </c>
      <c r="B133" s="165" t="s">
        <v>288</v>
      </c>
      <c r="C133" s="444">
        <f t="shared" si="99"/>
        <v>0</v>
      </c>
      <c r="D133" s="265"/>
      <c r="E133" s="266"/>
      <c r="F133" s="267">
        <f t="shared" si="161"/>
        <v>0</v>
      </c>
      <c r="G133" s="265"/>
      <c r="H133" s="266"/>
      <c r="I133" s="267">
        <f t="shared" si="162"/>
        <v>0</v>
      </c>
      <c r="J133" s="268"/>
      <c r="K133" s="266"/>
      <c r="L133" s="267">
        <f t="shared" si="163"/>
        <v>0</v>
      </c>
      <c r="M133" s="265"/>
      <c r="N133" s="266"/>
      <c r="O133" s="267">
        <f t="shared" si="164"/>
        <v>0</v>
      </c>
      <c r="P133" s="269"/>
    </row>
    <row r="134" spans="1:16" ht="24" hidden="1" x14ac:dyDescent="0.25">
      <c r="A134" s="256">
        <v>2350</v>
      </c>
      <c r="B134" s="218" t="s">
        <v>289</v>
      </c>
      <c r="C134" s="450">
        <f t="shared" si="99"/>
        <v>0</v>
      </c>
      <c r="D134" s="223">
        <f t="shared" ref="D134:E134" si="165">SUM(D135:D137)</f>
        <v>0</v>
      </c>
      <c r="E134" s="224">
        <f t="shared" si="165"/>
        <v>0</v>
      </c>
      <c r="F134" s="257">
        <f>SUM(F135:F137)</f>
        <v>0</v>
      </c>
      <c r="G134" s="223">
        <f t="shared" ref="G134:H134" si="166">SUM(G135:G137)</f>
        <v>0</v>
      </c>
      <c r="H134" s="224">
        <f t="shared" si="166"/>
        <v>0</v>
      </c>
      <c r="I134" s="257">
        <f>SUM(I135:I137)</f>
        <v>0</v>
      </c>
      <c r="J134" s="258">
        <f t="shared" ref="J134:K134" si="167">SUM(J135:J137)</f>
        <v>0</v>
      </c>
      <c r="K134" s="224">
        <f t="shared" si="167"/>
        <v>0</v>
      </c>
      <c r="L134" s="257">
        <f>SUM(L135:L137)</f>
        <v>0</v>
      </c>
      <c r="M134" s="223">
        <f t="shared" ref="M134:O134" si="168">SUM(M135:M137)</f>
        <v>0</v>
      </c>
      <c r="N134" s="224">
        <f t="shared" si="168"/>
        <v>0</v>
      </c>
      <c r="O134" s="257">
        <f t="shared" si="168"/>
        <v>0</v>
      </c>
      <c r="P134" s="259"/>
    </row>
    <row r="135" spans="1:16" hidden="1" x14ac:dyDescent="0.25">
      <c r="A135" s="121">
        <v>2351</v>
      </c>
      <c r="B135" s="157" t="s">
        <v>290</v>
      </c>
      <c r="C135" s="443">
        <f t="shared" si="99"/>
        <v>0</v>
      </c>
      <c r="D135" s="260"/>
      <c r="E135" s="261"/>
      <c r="F135" s="262">
        <f t="shared" ref="F135:F137" si="169">D135+E135</f>
        <v>0</v>
      </c>
      <c r="G135" s="260"/>
      <c r="H135" s="261"/>
      <c r="I135" s="262">
        <f t="shared" ref="I135:I137" si="170">G135+H135</f>
        <v>0</v>
      </c>
      <c r="J135" s="263"/>
      <c r="K135" s="261"/>
      <c r="L135" s="262">
        <f t="shared" ref="L135:L137" si="171">J135+K135</f>
        <v>0</v>
      </c>
      <c r="M135" s="260"/>
      <c r="N135" s="261"/>
      <c r="O135" s="262">
        <f t="shared" ref="O135:O137" si="172">M135+N135</f>
        <v>0</v>
      </c>
      <c r="P135" s="264"/>
    </row>
    <row r="136" spans="1:16" ht="24" hidden="1" x14ac:dyDescent="0.25">
      <c r="A136" s="128">
        <v>2352</v>
      </c>
      <c r="B136" s="165" t="s">
        <v>291</v>
      </c>
      <c r="C136" s="444">
        <f t="shared" si="99"/>
        <v>0</v>
      </c>
      <c r="D136" s="265"/>
      <c r="E136" s="266"/>
      <c r="F136" s="267">
        <f t="shared" si="169"/>
        <v>0</v>
      </c>
      <c r="G136" s="265"/>
      <c r="H136" s="266"/>
      <c r="I136" s="267">
        <f t="shared" si="170"/>
        <v>0</v>
      </c>
      <c r="J136" s="268"/>
      <c r="K136" s="266"/>
      <c r="L136" s="267">
        <f t="shared" si="171"/>
        <v>0</v>
      </c>
      <c r="M136" s="265"/>
      <c r="N136" s="266"/>
      <c r="O136" s="267">
        <f t="shared" si="172"/>
        <v>0</v>
      </c>
      <c r="P136" s="269"/>
    </row>
    <row r="137" spans="1:16" ht="24" hidden="1" x14ac:dyDescent="0.25">
      <c r="A137" s="128">
        <v>2353</v>
      </c>
      <c r="B137" s="165" t="s">
        <v>292</v>
      </c>
      <c r="C137" s="444">
        <f t="shared" si="99"/>
        <v>0</v>
      </c>
      <c r="D137" s="265"/>
      <c r="E137" s="266"/>
      <c r="F137" s="267">
        <f t="shared" si="169"/>
        <v>0</v>
      </c>
      <c r="G137" s="265"/>
      <c r="H137" s="266"/>
      <c r="I137" s="267">
        <f t="shared" si="170"/>
        <v>0</v>
      </c>
      <c r="J137" s="268"/>
      <c r="K137" s="266"/>
      <c r="L137" s="267">
        <f t="shared" si="171"/>
        <v>0</v>
      </c>
      <c r="M137" s="265"/>
      <c r="N137" s="266"/>
      <c r="O137" s="267">
        <f t="shared" si="172"/>
        <v>0</v>
      </c>
      <c r="P137" s="269"/>
    </row>
    <row r="138" spans="1:16" ht="36" hidden="1" x14ac:dyDescent="0.25">
      <c r="A138" s="270">
        <v>2360</v>
      </c>
      <c r="B138" s="165" t="s">
        <v>293</v>
      </c>
      <c r="C138" s="444">
        <f t="shared" si="99"/>
        <v>0</v>
      </c>
      <c r="D138" s="271">
        <f t="shared" ref="D138:E138" si="173">SUM(D139:D145)</f>
        <v>0</v>
      </c>
      <c r="E138" s="272">
        <f t="shared" si="173"/>
        <v>0</v>
      </c>
      <c r="F138" s="267">
        <f>SUM(F139:F145)</f>
        <v>0</v>
      </c>
      <c r="G138" s="271">
        <f t="shared" ref="G138:H138" si="174">SUM(G139:G145)</f>
        <v>0</v>
      </c>
      <c r="H138" s="272">
        <f t="shared" si="174"/>
        <v>0</v>
      </c>
      <c r="I138" s="267">
        <f>SUM(I139:I145)</f>
        <v>0</v>
      </c>
      <c r="J138" s="273">
        <f t="shared" ref="J138:K138" si="175">SUM(J139:J145)</f>
        <v>0</v>
      </c>
      <c r="K138" s="272">
        <f t="shared" si="175"/>
        <v>0</v>
      </c>
      <c r="L138" s="267">
        <f>SUM(L139:L145)</f>
        <v>0</v>
      </c>
      <c r="M138" s="271">
        <f t="shared" ref="M138:O138" si="176">SUM(M139:M145)</f>
        <v>0</v>
      </c>
      <c r="N138" s="272">
        <f t="shared" si="176"/>
        <v>0</v>
      </c>
      <c r="O138" s="267">
        <f t="shared" si="176"/>
        <v>0</v>
      </c>
      <c r="P138" s="269"/>
    </row>
    <row r="139" spans="1:16" hidden="1" x14ac:dyDescent="0.25">
      <c r="A139" s="127">
        <v>2361</v>
      </c>
      <c r="B139" s="165" t="s">
        <v>294</v>
      </c>
      <c r="C139" s="444">
        <f t="shared" si="99"/>
        <v>0</v>
      </c>
      <c r="D139" s="265"/>
      <c r="E139" s="266"/>
      <c r="F139" s="267">
        <f t="shared" ref="F139:F146" si="177">D139+E139</f>
        <v>0</v>
      </c>
      <c r="G139" s="265"/>
      <c r="H139" s="266"/>
      <c r="I139" s="267">
        <f t="shared" ref="I139:I146" si="178">G139+H139</f>
        <v>0</v>
      </c>
      <c r="J139" s="268"/>
      <c r="K139" s="266"/>
      <c r="L139" s="267">
        <f t="shared" ref="L139:L146" si="179">J139+K139</f>
        <v>0</v>
      </c>
      <c r="M139" s="265"/>
      <c r="N139" s="266"/>
      <c r="O139" s="267">
        <f t="shared" ref="O139:O146" si="180">M139+N139</f>
        <v>0</v>
      </c>
      <c r="P139" s="269"/>
    </row>
    <row r="140" spans="1:16" ht="24" hidden="1" x14ac:dyDescent="0.25">
      <c r="A140" s="127">
        <v>2362</v>
      </c>
      <c r="B140" s="165" t="s">
        <v>295</v>
      </c>
      <c r="C140" s="444">
        <f t="shared" si="99"/>
        <v>0</v>
      </c>
      <c r="D140" s="265"/>
      <c r="E140" s="266"/>
      <c r="F140" s="267">
        <f t="shared" si="177"/>
        <v>0</v>
      </c>
      <c r="G140" s="265"/>
      <c r="H140" s="266"/>
      <c r="I140" s="267">
        <f t="shared" si="178"/>
        <v>0</v>
      </c>
      <c r="J140" s="268"/>
      <c r="K140" s="266"/>
      <c r="L140" s="267">
        <f t="shared" si="179"/>
        <v>0</v>
      </c>
      <c r="M140" s="265"/>
      <c r="N140" s="266"/>
      <c r="O140" s="267">
        <f t="shared" si="180"/>
        <v>0</v>
      </c>
      <c r="P140" s="269"/>
    </row>
    <row r="141" spans="1:16" hidden="1" x14ac:dyDescent="0.25">
      <c r="A141" s="127">
        <v>2363</v>
      </c>
      <c r="B141" s="165" t="s">
        <v>296</v>
      </c>
      <c r="C141" s="444">
        <f t="shared" si="99"/>
        <v>0</v>
      </c>
      <c r="D141" s="265"/>
      <c r="E141" s="266"/>
      <c r="F141" s="267">
        <f t="shared" si="177"/>
        <v>0</v>
      </c>
      <c r="G141" s="265"/>
      <c r="H141" s="266"/>
      <c r="I141" s="267">
        <f t="shared" si="178"/>
        <v>0</v>
      </c>
      <c r="J141" s="268"/>
      <c r="K141" s="266"/>
      <c r="L141" s="267">
        <f t="shared" si="179"/>
        <v>0</v>
      </c>
      <c r="M141" s="265"/>
      <c r="N141" s="266"/>
      <c r="O141" s="267">
        <f t="shared" si="180"/>
        <v>0</v>
      </c>
      <c r="P141" s="269"/>
    </row>
    <row r="142" spans="1:16" hidden="1" x14ac:dyDescent="0.25">
      <c r="A142" s="127">
        <v>2364</v>
      </c>
      <c r="B142" s="165" t="s">
        <v>297</v>
      </c>
      <c r="C142" s="444">
        <f t="shared" si="99"/>
        <v>0</v>
      </c>
      <c r="D142" s="265"/>
      <c r="E142" s="266"/>
      <c r="F142" s="267">
        <f t="shared" si="177"/>
        <v>0</v>
      </c>
      <c r="G142" s="265"/>
      <c r="H142" s="266"/>
      <c r="I142" s="267">
        <f t="shared" si="178"/>
        <v>0</v>
      </c>
      <c r="J142" s="268"/>
      <c r="K142" s="266"/>
      <c r="L142" s="267">
        <f t="shared" si="179"/>
        <v>0</v>
      </c>
      <c r="M142" s="265"/>
      <c r="N142" s="266"/>
      <c r="O142" s="267">
        <f t="shared" si="180"/>
        <v>0</v>
      </c>
      <c r="P142" s="269"/>
    </row>
    <row r="143" spans="1:16" ht="12.75" hidden="1" customHeight="1" x14ac:dyDescent="0.25">
      <c r="A143" s="127">
        <v>2365</v>
      </c>
      <c r="B143" s="165" t="s">
        <v>298</v>
      </c>
      <c r="C143" s="444">
        <f t="shared" si="99"/>
        <v>0</v>
      </c>
      <c r="D143" s="265"/>
      <c r="E143" s="266"/>
      <c r="F143" s="267">
        <f t="shared" si="177"/>
        <v>0</v>
      </c>
      <c r="G143" s="265"/>
      <c r="H143" s="266"/>
      <c r="I143" s="267">
        <f t="shared" si="178"/>
        <v>0</v>
      </c>
      <c r="J143" s="268"/>
      <c r="K143" s="266"/>
      <c r="L143" s="267">
        <f t="shared" si="179"/>
        <v>0</v>
      </c>
      <c r="M143" s="265"/>
      <c r="N143" s="266"/>
      <c r="O143" s="267">
        <f t="shared" si="180"/>
        <v>0</v>
      </c>
      <c r="P143" s="269"/>
    </row>
    <row r="144" spans="1:16" ht="36" hidden="1" x14ac:dyDescent="0.25">
      <c r="A144" s="127">
        <v>2366</v>
      </c>
      <c r="B144" s="165" t="s">
        <v>299</v>
      </c>
      <c r="C144" s="444">
        <f t="shared" si="99"/>
        <v>0</v>
      </c>
      <c r="D144" s="265"/>
      <c r="E144" s="266"/>
      <c r="F144" s="267">
        <f t="shared" si="177"/>
        <v>0</v>
      </c>
      <c r="G144" s="265"/>
      <c r="H144" s="266"/>
      <c r="I144" s="267">
        <f t="shared" si="178"/>
        <v>0</v>
      </c>
      <c r="J144" s="268"/>
      <c r="K144" s="266"/>
      <c r="L144" s="267">
        <f t="shared" si="179"/>
        <v>0</v>
      </c>
      <c r="M144" s="265"/>
      <c r="N144" s="266"/>
      <c r="O144" s="267">
        <f t="shared" si="180"/>
        <v>0</v>
      </c>
      <c r="P144" s="269"/>
    </row>
    <row r="145" spans="1:16" ht="60" hidden="1" x14ac:dyDescent="0.25">
      <c r="A145" s="127">
        <v>2369</v>
      </c>
      <c r="B145" s="165" t="s">
        <v>300</v>
      </c>
      <c r="C145" s="444">
        <f t="shared" si="99"/>
        <v>0</v>
      </c>
      <c r="D145" s="265"/>
      <c r="E145" s="266"/>
      <c r="F145" s="267">
        <f t="shared" si="177"/>
        <v>0</v>
      </c>
      <c r="G145" s="265"/>
      <c r="H145" s="266"/>
      <c r="I145" s="267">
        <f t="shared" si="178"/>
        <v>0</v>
      </c>
      <c r="J145" s="268"/>
      <c r="K145" s="266"/>
      <c r="L145" s="267">
        <f t="shared" si="179"/>
        <v>0</v>
      </c>
      <c r="M145" s="265"/>
      <c r="N145" s="266"/>
      <c r="O145" s="267">
        <f t="shared" si="180"/>
        <v>0</v>
      </c>
      <c r="P145" s="269"/>
    </row>
    <row r="146" spans="1:16" hidden="1" x14ac:dyDescent="0.25">
      <c r="A146" s="256">
        <v>2370</v>
      </c>
      <c r="B146" s="218" t="s">
        <v>301</v>
      </c>
      <c r="C146" s="450">
        <f t="shared" si="99"/>
        <v>0</v>
      </c>
      <c r="D146" s="275"/>
      <c r="E146" s="277"/>
      <c r="F146" s="257">
        <f t="shared" si="177"/>
        <v>0</v>
      </c>
      <c r="G146" s="275"/>
      <c r="H146" s="277"/>
      <c r="I146" s="257">
        <f t="shared" si="178"/>
        <v>0</v>
      </c>
      <c r="J146" s="278"/>
      <c r="K146" s="277"/>
      <c r="L146" s="257">
        <f t="shared" si="179"/>
        <v>0</v>
      </c>
      <c r="M146" s="275"/>
      <c r="N146" s="277"/>
      <c r="O146" s="257">
        <f t="shared" si="180"/>
        <v>0</v>
      </c>
      <c r="P146" s="259"/>
    </row>
    <row r="147" spans="1:16" hidden="1" x14ac:dyDescent="0.25">
      <c r="A147" s="256">
        <v>2380</v>
      </c>
      <c r="B147" s="218" t="s">
        <v>302</v>
      </c>
      <c r="C147" s="450">
        <f t="shared" si="99"/>
        <v>0</v>
      </c>
      <c r="D147" s="223">
        <f t="shared" ref="D147:E147" si="181">SUM(D148:D149)</f>
        <v>0</v>
      </c>
      <c r="E147" s="224">
        <f t="shared" si="181"/>
        <v>0</v>
      </c>
      <c r="F147" s="257">
        <f>SUM(F148:F149)</f>
        <v>0</v>
      </c>
      <c r="G147" s="223">
        <f t="shared" ref="G147:H147" si="182">SUM(G148:G149)</f>
        <v>0</v>
      </c>
      <c r="H147" s="224">
        <f t="shared" si="182"/>
        <v>0</v>
      </c>
      <c r="I147" s="257">
        <f>SUM(I148:I149)</f>
        <v>0</v>
      </c>
      <c r="J147" s="258">
        <f t="shared" ref="J147:K147" si="183">SUM(J148:J149)</f>
        <v>0</v>
      </c>
      <c r="K147" s="224">
        <f t="shared" si="183"/>
        <v>0</v>
      </c>
      <c r="L147" s="257">
        <f>SUM(L148:L149)</f>
        <v>0</v>
      </c>
      <c r="M147" s="223">
        <f t="shared" ref="M147:O147" si="184">SUM(M148:M149)</f>
        <v>0</v>
      </c>
      <c r="N147" s="224">
        <f t="shared" si="184"/>
        <v>0</v>
      </c>
      <c r="O147" s="257">
        <f t="shared" si="184"/>
        <v>0</v>
      </c>
      <c r="P147" s="259"/>
    </row>
    <row r="148" spans="1:16" hidden="1" x14ac:dyDescent="0.25">
      <c r="A148" s="120">
        <v>2381</v>
      </c>
      <c r="B148" s="157" t="s">
        <v>303</v>
      </c>
      <c r="C148" s="443">
        <f t="shared" si="99"/>
        <v>0</v>
      </c>
      <c r="D148" s="260"/>
      <c r="E148" s="261"/>
      <c r="F148" s="262">
        <f t="shared" ref="F148:F151" si="185">D148+E148</f>
        <v>0</v>
      </c>
      <c r="G148" s="260"/>
      <c r="H148" s="261"/>
      <c r="I148" s="262">
        <f t="shared" ref="I148:I151" si="186">G148+H148</f>
        <v>0</v>
      </c>
      <c r="J148" s="263"/>
      <c r="K148" s="261"/>
      <c r="L148" s="262">
        <f t="shared" ref="L148:L151" si="187">J148+K148</f>
        <v>0</v>
      </c>
      <c r="M148" s="260"/>
      <c r="N148" s="261"/>
      <c r="O148" s="262">
        <f t="shared" ref="O148:O151" si="188">M148+N148</f>
        <v>0</v>
      </c>
      <c r="P148" s="264"/>
    </row>
    <row r="149" spans="1:16" ht="24" hidden="1" x14ac:dyDescent="0.25">
      <c r="A149" s="127">
        <v>2389</v>
      </c>
      <c r="B149" s="165" t="s">
        <v>304</v>
      </c>
      <c r="C149" s="444">
        <f t="shared" ref="C149:C212" si="189">F149+I149+L149+O149</f>
        <v>0</v>
      </c>
      <c r="D149" s="265"/>
      <c r="E149" s="266"/>
      <c r="F149" s="267">
        <f t="shared" si="185"/>
        <v>0</v>
      </c>
      <c r="G149" s="265"/>
      <c r="H149" s="266"/>
      <c r="I149" s="267">
        <f t="shared" si="186"/>
        <v>0</v>
      </c>
      <c r="J149" s="268"/>
      <c r="K149" s="266"/>
      <c r="L149" s="267">
        <f t="shared" si="187"/>
        <v>0</v>
      </c>
      <c r="M149" s="265"/>
      <c r="N149" s="266"/>
      <c r="O149" s="267">
        <f t="shared" si="188"/>
        <v>0</v>
      </c>
      <c r="P149" s="269"/>
    </row>
    <row r="150" spans="1:16" hidden="1" x14ac:dyDescent="0.25">
      <c r="A150" s="256">
        <v>2390</v>
      </c>
      <c r="B150" s="218" t="s">
        <v>305</v>
      </c>
      <c r="C150" s="450">
        <f t="shared" si="189"/>
        <v>0</v>
      </c>
      <c r="D150" s="275"/>
      <c r="E150" s="277"/>
      <c r="F150" s="257">
        <f t="shared" si="185"/>
        <v>0</v>
      </c>
      <c r="G150" s="275"/>
      <c r="H150" s="277"/>
      <c r="I150" s="257">
        <f t="shared" si="186"/>
        <v>0</v>
      </c>
      <c r="J150" s="278"/>
      <c r="K150" s="277"/>
      <c r="L150" s="257">
        <f t="shared" si="187"/>
        <v>0</v>
      </c>
      <c r="M150" s="275"/>
      <c r="N150" s="277"/>
      <c r="O150" s="257">
        <f t="shared" si="188"/>
        <v>0</v>
      </c>
      <c r="P150" s="259"/>
    </row>
    <row r="151" spans="1:16" hidden="1" x14ac:dyDescent="0.25">
      <c r="A151" s="145">
        <v>2400</v>
      </c>
      <c r="B151" s="250" t="s">
        <v>306</v>
      </c>
      <c r="C151" s="442">
        <f t="shared" si="189"/>
        <v>0</v>
      </c>
      <c r="D151" s="293"/>
      <c r="E151" s="294"/>
      <c r="F151" s="253">
        <f t="shared" si="185"/>
        <v>0</v>
      </c>
      <c r="G151" s="293"/>
      <c r="H151" s="294"/>
      <c r="I151" s="253">
        <f t="shared" si="186"/>
        <v>0</v>
      </c>
      <c r="J151" s="295"/>
      <c r="K151" s="294"/>
      <c r="L151" s="253">
        <f t="shared" si="187"/>
        <v>0</v>
      </c>
      <c r="M151" s="293"/>
      <c r="N151" s="294"/>
      <c r="O151" s="253">
        <f t="shared" si="188"/>
        <v>0</v>
      </c>
      <c r="P151" s="279"/>
    </row>
    <row r="152" spans="1:16" ht="24" x14ac:dyDescent="0.25">
      <c r="A152" s="145">
        <v>2500</v>
      </c>
      <c r="B152" s="250" t="s">
        <v>307</v>
      </c>
      <c r="C152" s="442">
        <f t="shared" si="189"/>
        <v>5277</v>
      </c>
      <c r="D152" s="251">
        <f t="shared" ref="D152:E152" si="190">SUM(D153,D159)</f>
        <v>0</v>
      </c>
      <c r="E152" s="252">
        <f t="shared" si="190"/>
        <v>0</v>
      </c>
      <c r="F152" s="253">
        <f>SUM(F153,F159)</f>
        <v>0</v>
      </c>
      <c r="G152" s="251">
        <f t="shared" ref="G152:O152" si="191">SUM(G153,G159)</f>
        <v>0</v>
      </c>
      <c r="H152" s="252">
        <f t="shared" si="191"/>
        <v>0</v>
      </c>
      <c r="I152" s="253">
        <f t="shared" si="191"/>
        <v>0</v>
      </c>
      <c r="J152" s="254">
        <f t="shared" si="191"/>
        <v>5277</v>
      </c>
      <c r="K152" s="252">
        <f t="shared" si="191"/>
        <v>0</v>
      </c>
      <c r="L152" s="253">
        <f t="shared" si="191"/>
        <v>5277</v>
      </c>
      <c r="M152" s="251">
        <f t="shared" si="191"/>
        <v>0</v>
      </c>
      <c r="N152" s="252">
        <f t="shared" si="191"/>
        <v>0</v>
      </c>
      <c r="O152" s="253">
        <f t="shared" si="191"/>
        <v>0</v>
      </c>
      <c r="P152" s="255"/>
    </row>
    <row r="153" spans="1:16" ht="24" x14ac:dyDescent="0.25">
      <c r="A153" s="280">
        <v>2510</v>
      </c>
      <c r="B153" s="157" t="s">
        <v>308</v>
      </c>
      <c r="C153" s="443">
        <f t="shared" si="189"/>
        <v>5277</v>
      </c>
      <c r="D153" s="282">
        <f t="shared" ref="D153:E153" si="192">SUM(D154:D158)</f>
        <v>0</v>
      </c>
      <c r="E153" s="283">
        <f t="shared" si="192"/>
        <v>0</v>
      </c>
      <c r="F153" s="262">
        <f>SUM(F154:F158)</f>
        <v>0</v>
      </c>
      <c r="G153" s="282">
        <f t="shared" ref="G153:O153" si="193">SUM(G154:G158)</f>
        <v>0</v>
      </c>
      <c r="H153" s="283">
        <f t="shared" si="193"/>
        <v>0</v>
      </c>
      <c r="I153" s="262">
        <f t="shared" si="193"/>
        <v>0</v>
      </c>
      <c r="J153" s="284">
        <f t="shared" si="193"/>
        <v>5277</v>
      </c>
      <c r="K153" s="283">
        <f t="shared" si="193"/>
        <v>0</v>
      </c>
      <c r="L153" s="262">
        <f t="shared" si="193"/>
        <v>5277</v>
      </c>
      <c r="M153" s="282">
        <f t="shared" si="193"/>
        <v>0</v>
      </c>
      <c r="N153" s="283">
        <f t="shared" si="193"/>
        <v>0</v>
      </c>
      <c r="O153" s="262">
        <f t="shared" si="193"/>
        <v>0</v>
      </c>
      <c r="P153" s="296"/>
    </row>
    <row r="154" spans="1:16" ht="24" x14ac:dyDescent="0.25">
      <c r="A154" s="128">
        <v>2512</v>
      </c>
      <c r="B154" s="165" t="s">
        <v>309</v>
      </c>
      <c r="C154" s="444">
        <f t="shared" si="189"/>
        <v>5277</v>
      </c>
      <c r="D154" s="265"/>
      <c r="E154" s="266"/>
      <c r="F154" s="267">
        <f t="shared" ref="F154:F159" si="194">D154+E154</f>
        <v>0</v>
      </c>
      <c r="G154" s="265"/>
      <c r="H154" s="266"/>
      <c r="I154" s="267">
        <f t="shared" ref="I154:I159" si="195">G154+H154</f>
        <v>0</v>
      </c>
      <c r="J154" s="268">
        <f>6086-809</f>
        <v>5277</v>
      </c>
      <c r="K154" s="266"/>
      <c r="L154" s="267">
        <f t="shared" ref="L154:L159" si="196">J154+K154</f>
        <v>5277</v>
      </c>
      <c r="M154" s="265"/>
      <c r="N154" s="266"/>
      <c r="O154" s="267">
        <f t="shared" ref="O154:O159" si="197">M154+N154</f>
        <v>0</v>
      </c>
      <c r="P154" s="269"/>
    </row>
    <row r="155" spans="1:16" ht="24" hidden="1" x14ac:dyDescent="0.25">
      <c r="A155" s="128">
        <v>2513</v>
      </c>
      <c r="B155" s="165" t="s">
        <v>310</v>
      </c>
      <c r="C155" s="444">
        <f t="shared" si="189"/>
        <v>0</v>
      </c>
      <c r="D155" s="265"/>
      <c r="E155" s="266"/>
      <c r="F155" s="267">
        <f t="shared" si="194"/>
        <v>0</v>
      </c>
      <c r="G155" s="265"/>
      <c r="H155" s="266"/>
      <c r="I155" s="267">
        <f t="shared" si="195"/>
        <v>0</v>
      </c>
      <c r="J155" s="268"/>
      <c r="K155" s="266"/>
      <c r="L155" s="267">
        <f t="shared" si="196"/>
        <v>0</v>
      </c>
      <c r="M155" s="265"/>
      <c r="N155" s="266"/>
      <c r="O155" s="267">
        <f t="shared" si="197"/>
        <v>0</v>
      </c>
      <c r="P155" s="269"/>
    </row>
    <row r="156" spans="1:16" ht="36" hidden="1" x14ac:dyDescent="0.25">
      <c r="A156" s="128">
        <v>2514</v>
      </c>
      <c r="B156" s="165" t="s">
        <v>311</v>
      </c>
      <c r="C156" s="444">
        <f t="shared" si="189"/>
        <v>0</v>
      </c>
      <c r="D156" s="265"/>
      <c r="E156" s="266"/>
      <c r="F156" s="267">
        <f t="shared" si="194"/>
        <v>0</v>
      </c>
      <c r="G156" s="265"/>
      <c r="H156" s="266"/>
      <c r="I156" s="267">
        <f t="shared" si="195"/>
        <v>0</v>
      </c>
      <c r="J156" s="268"/>
      <c r="K156" s="266"/>
      <c r="L156" s="267">
        <f t="shared" si="196"/>
        <v>0</v>
      </c>
      <c r="M156" s="265"/>
      <c r="N156" s="266"/>
      <c r="O156" s="267">
        <f t="shared" si="197"/>
        <v>0</v>
      </c>
      <c r="P156" s="269"/>
    </row>
    <row r="157" spans="1:16" ht="24" hidden="1" x14ac:dyDescent="0.25">
      <c r="A157" s="128">
        <v>2515</v>
      </c>
      <c r="B157" s="165" t="s">
        <v>312</v>
      </c>
      <c r="C157" s="444">
        <f t="shared" si="189"/>
        <v>0</v>
      </c>
      <c r="D157" s="265"/>
      <c r="E157" s="266"/>
      <c r="F157" s="267">
        <f t="shared" si="194"/>
        <v>0</v>
      </c>
      <c r="G157" s="265"/>
      <c r="H157" s="266"/>
      <c r="I157" s="267">
        <f t="shared" si="195"/>
        <v>0</v>
      </c>
      <c r="J157" s="268"/>
      <c r="K157" s="266"/>
      <c r="L157" s="267">
        <f t="shared" si="196"/>
        <v>0</v>
      </c>
      <c r="M157" s="265"/>
      <c r="N157" s="266"/>
      <c r="O157" s="267">
        <f t="shared" si="197"/>
        <v>0</v>
      </c>
      <c r="P157" s="269"/>
    </row>
    <row r="158" spans="1:16" ht="24" hidden="1" x14ac:dyDescent="0.25">
      <c r="A158" s="128">
        <v>2519</v>
      </c>
      <c r="B158" s="165" t="s">
        <v>313</v>
      </c>
      <c r="C158" s="444">
        <f t="shared" si="189"/>
        <v>0</v>
      </c>
      <c r="D158" s="265"/>
      <c r="E158" s="266"/>
      <c r="F158" s="267">
        <f t="shared" si="194"/>
        <v>0</v>
      </c>
      <c r="G158" s="265"/>
      <c r="H158" s="266"/>
      <c r="I158" s="267">
        <f t="shared" si="195"/>
        <v>0</v>
      </c>
      <c r="J158" s="268"/>
      <c r="K158" s="266"/>
      <c r="L158" s="267">
        <f t="shared" si="196"/>
        <v>0</v>
      </c>
      <c r="M158" s="265"/>
      <c r="N158" s="266"/>
      <c r="O158" s="267">
        <f t="shared" si="197"/>
        <v>0</v>
      </c>
      <c r="P158" s="269"/>
    </row>
    <row r="159" spans="1:16" ht="24" hidden="1" x14ac:dyDescent="0.25">
      <c r="A159" s="270">
        <v>2520</v>
      </c>
      <c r="B159" s="165" t="s">
        <v>314</v>
      </c>
      <c r="C159" s="444">
        <f t="shared" si="189"/>
        <v>0</v>
      </c>
      <c r="D159" s="265"/>
      <c r="E159" s="266"/>
      <c r="F159" s="267">
        <f t="shared" si="194"/>
        <v>0</v>
      </c>
      <c r="G159" s="265"/>
      <c r="H159" s="266"/>
      <c r="I159" s="267">
        <f t="shared" si="195"/>
        <v>0</v>
      </c>
      <c r="J159" s="268"/>
      <c r="K159" s="266"/>
      <c r="L159" s="267">
        <f t="shared" si="196"/>
        <v>0</v>
      </c>
      <c r="M159" s="265"/>
      <c r="N159" s="266"/>
      <c r="O159" s="267">
        <f t="shared" si="197"/>
        <v>0</v>
      </c>
      <c r="P159" s="269"/>
    </row>
    <row r="160" spans="1:16" hidden="1" x14ac:dyDescent="0.25">
      <c r="A160" s="244">
        <v>3000</v>
      </c>
      <c r="B160" s="244" t="s">
        <v>315</v>
      </c>
      <c r="C160" s="453">
        <f t="shared" si="189"/>
        <v>0</v>
      </c>
      <c r="D160" s="245">
        <f t="shared" ref="D160:E160" si="198">SUM(D161,D171)</f>
        <v>0</v>
      </c>
      <c r="E160" s="246">
        <f t="shared" si="198"/>
        <v>0</v>
      </c>
      <c r="F160" s="247">
        <f>SUM(F161,F171)</f>
        <v>0</v>
      </c>
      <c r="G160" s="245">
        <f t="shared" ref="G160:H160" si="199">SUM(G161,G171)</f>
        <v>0</v>
      </c>
      <c r="H160" s="246">
        <f t="shared" si="199"/>
        <v>0</v>
      </c>
      <c r="I160" s="247">
        <f>SUM(I161,I171)</f>
        <v>0</v>
      </c>
      <c r="J160" s="248">
        <f t="shared" ref="J160:K160" si="200">SUM(J161,J171)</f>
        <v>0</v>
      </c>
      <c r="K160" s="246">
        <f t="shared" si="200"/>
        <v>0</v>
      </c>
      <c r="L160" s="247">
        <f>SUM(L161,L171)</f>
        <v>0</v>
      </c>
      <c r="M160" s="245">
        <f t="shared" ref="M160:O160" si="201">SUM(M161,M171)</f>
        <v>0</v>
      </c>
      <c r="N160" s="246">
        <f t="shared" si="201"/>
        <v>0</v>
      </c>
      <c r="O160" s="247">
        <f t="shared" si="201"/>
        <v>0</v>
      </c>
      <c r="P160" s="249"/>
    </row>
    <row r="161" spans="1:16" ht="24" hidden="1" x14ac:dyDescent="0.25">
      <c r="A161" s="145">
        <v>3200</v>
      </c>
      <c r="B161" s="297" t="s">
        <v>316</v>
      </c>
      <c r="C161" s="442">
        <f t="shared" si="189"/>
        <v>0</v>
      </c>
      <c r="D161" s="251">
        <f t="shared" ref="D161:E161" si="202">SUM(D162,D166)</f>
        <v>0</v>
      </c>
      <c r="E161" s="252">
        <f t="shared" si="202"/>
        <v>0</v>
      </c>
      <c r="F161" s="253">
        <f>SUM(F162,F166)</f>
        <v>0</v>
      </c>
      <c r="G161" s="251">
        <f t="shared" ref="G161:O161" si="203">SUM(G162,G166)</f>
        <v>0</v>
      </c>
      <c r="H161" s="252">
        <f t="shared" si="203"/>
        <v>0</v>
      </c>
      <c r="I161" s="253">
        <f t="shared" si="203"/>
        <v>0</v>
      </c>
      <c r="J161" s="254">
        <f t="shared" si="203"/>
        <v>0</v>
      </c>
      <c r="K161" s="252">
        <f t="shared" si="203"/>
        <v>0</v>
      </c>
      <c r="L161" s="253">
        <f t="shared" si="203"/>
        <v>0</v>
      </c>
      <c r="M161" s="251">
        <f t="shared" si="203"/>
        <v>0</v>
      </c>
      <c r="N161" s="252">
        <f t="shared" si="203"/>
        <v>0</v>
      </c>
      <c r="O161" s="253">
        <f t="shared" si="203"/>
        <v>0</v>
      </c>
      <c r="P161" s="255"/>
    </row>
    <row r="162" spans="1:16" ht="36" hidden="1" x14ac:dyDescent="0.25">
      <c r="A162" s="280">
        <v>3260</v>
      </c>
      <c r="B162" s="157" t="s">
        <v>317</v>
      </c>
      <c r="C162" s="443">
        <f t="shared" si="189"/>
        <v>0</v>
      </c>
      <c r="D162" s="282">
        <f t="shared" ref="D162:E162" si="204">SUM(D163:D165)</f>
        <v>0</v>
      </c>
      <c r="E162" s="283">
        <f t="shared" si="204"/>
        <v>0</v>
      </c>
      <c r="F162" s="262">
        <f>SUM(F163:F165)</f>
        <v>0</v>
      </c>
      <c r="G162" s="282">
        <f t="shared" ref="G162:H162" si="205">SUM(G163:G165)</f>
        <v>0</v>
      </c>
      <c r="H162" s="283">
        <f t="shared" si="205"/>
        <v>0</v>
      </c>
      <c r="I162" s="262">
        <f>SUM(I163:I165)</f>
        <v>0</v>
      </c>
      <c r="J162" s="284">
        <f t="shared" ref="J162:K162" si="206">SUM(J163:J165)</f>
        <v>0</v>
      </c>
      <c r="K162" s="283">
        <f t="shared" si="206"/>
        <v>0</v>
      </c>
      <c r="L162" s="262">
        <f>SUM(L163:L165)</f>
        <v>0</v>
      </c>
      <c r="M162" s="282">
        <f t="shared" ref="M162:O162" si="207">SUM(M163:M165)</f>
        <v>0</v>
      </c>
      <c r="N162" s="283">
        <f t="shared" si="207"/>
        <v>0</v>
      </c>
      <c r="O162" s="262">
        <f t="shared" si="207"/>
        <v>0</v>
      </c>
      <c r="P162" s="264"/>
    </row>
    <row r="163" spans="1:16" ht="24" hidden="1" x14ac:dyDescent="0.25">
      <c r="A163" s="128">
        <v>3261</v>
      </c>
      <c r="B163" s="165" t="s">
        <v>318</v>
      </c>
      <c r="C163" s="444">
        <f t="shared" si="189"/>
        <v>0</v>
      </c>
      <c r="D163" s="265"/>
      <c r="E163" s="266"/>
      <c r="F163" s="267">
        <f t="shared" ref="F163:F165" si="208">D163+E163</f>
        <v>0</v>
      </c>
      <c r="G163" s="265"/>
      <c r="H163" s="266"/>
      <c r="I163" s="267">
        <f t="shared" ref="I163:I165" si="209">G163+H163</f>
        <v>0</v>
      </c>
      <c r="J163" s="268"/>
      <c r="K163" s="266"/>
      <c r="L163" s="267">
        <f t="shared" ref="L163:L165" si="210">J163+K163</f>
        <v>0</v>
      </c>
      <c r="M163" s="265"/>
      <c r="N163" s="266"/>
      <c r="O163" s="267">
        <f t="shared" ref="O163:O165" si="211">M163+N163</f>
        <v>0</v>
      </c>
      <c r="P163" s="269"/>
    </row>
    <row r="164" spans="1:16" ht="36" hidden="1" x14ac:dyDescent="0.25">
      <c r="A164" s="128">
        <v>3262</v>
      </c>
      <c r="B164" s="165" t="s">
        <v>319</v>
      </c>
      <c r="C164" s="444">
        <f t="shared" si="189"/>
        <v>0</v>
      </c>
      <c r="D164" s="265"/>
      <c r="E164" s="266"/>
      <c r="F164" s="267">
        <f t="shared" si="208"/>
        <v>0</v>
      </c>
      <c r="G164" s="265"/>
      <c r="H164" s="266"/>
      <c r="I164" s="267">
        <f t="shared" si="209"/>
        <v>0</v>
      </c>
      <c r="J164" s="268"/>
      <c r="K164" s="266"/>
      <c r="L164" s="267">
        <f t="shared" si="210"/>
        <v>0</v>
      </c>
      <c r="M164" s="265"/>
      <c r="N164" s="266"/>
      <c r="O164" s="267">
        <f t="shared" si="211"/>
        <v>0</v>
      </c>
      <c r="P164" s="269"/>
    </row>
    <row r="165" spans="1:16" ht="24" hidden="1" x14ac:dyDescent="0.25">
      <c r="A165" s="128">
        <v>3263</v>
      </c>
      <c r="B165" s="165" t="s">
        <v>320</v>
      </c>
      <c r="C165" s="444">
        <f t="shared" si="189"/>
        <v>0</v>
      </c>
      <c r="D165" s="265"/>
      <c r="E165" s="266"/>
      <c r="F165" s="267">
        <f t="shared" si="208"/>
        <v>0</v>
      </c>
      <c r="G165" s="265"/>
      <c r="H165" s="266"/>
      <c r="I165" s="267">
        <f t="shared" si="209"/>
        <v>0</v>
      </c>
      <c r="J165" s="268"/>
      <c r="K165" s="266"/>
      <c r="L165" s="267">
        <f t="shared" si="210"/>
        <v>0</v>
      </c>
      <c r="M165" s="265"/>
      <c r="N165" s="266"/>
      <c r="O165" s="267">
        <f t="shared" si="211"/>
        <v>0</v>
      </c>
      <c r="P165" s="269"/>
    </row>
    <row r="166" spans="1:16" ht="84" hidden="1" x14ac:dyDescent="0.25">
      <c r="A166" s="280">
        <v>3290</v>
      </c>
      <c r="B166" s="157" t="s">
        <v>321</v>
      </c>
      <c r="C166" s="454">
        <f t="shared" si="189"/>
        <v>0</v>
      </c>
      <c r="D166" s="282">
        <f t="shared" ref="D166:E166" si="212">SUM(D167:D170)</f>
        <v>0</v>
      </c>
      <c r="E166" s="283">
        <f t="shared" si="212"/>
        <v>0</v>
      </c>
      <c r="F166" s="262">
        <f>SUM(F167:F170)</f>
        <v>0</v>
      </c>
      <c r="G166" s="282">
        <f t="shared" ref="G166:O166" si="213">SUM(G167:G170)</f>
        <v>0</v>
      </c>
      <c r="H166" s="283">
        <f t="shared" si="213"/>
        <v>0</v>
      </c>
      <c r="I166" s="262">
        <f t="shared" si="213"/>
        <v>0</v>
      </c>
      <c r="J166" s="284">
        <f t="shared" si="213"/>
        <v>0</v>
      </c>
      <c r="K166" s="283">
        <f t="shared" si="213"/>
        <v>0</v>
      </c>
      <c r="L166" s="262">
        <f t="shared" si="213"/>
        <v>0</v>
      </c>
      <c r="M166" s="282">
        <f t="shared" si="213"/>
        <v>0</v>
      </c>
      <c r="N166" s="283">
        <f t="shared" si="213"/>
        <v>0</v>
      </c>
      <c r="O166" s="262">
        <f t="shared" si="213"/>
        <v>0</v>
      </c>
      <c r="P166" s="298"/>
    </row>
    <row r="167" spans="1:16" ht="72" hidden="1" x14ac:dyDescent="0.25">
      <c r="A167" s="128">
        <v>3291</v>
      </c>
      <c r="B167" s="165" t="s">
        <v>322</v>
      </c>
      <c r="C167" s="444">
        <f t="shared" si="189"/>
        <v>0</v>
      </c>
      <c r="D167" s="265"/>
      <c r="E167" s="266"/>
      <c r="F167" s="267">
        <f t="shared" ref="F167:F170" si="214">D167+E167</f>
        <v>0</v>
      </c>
      <c r="G167" s="265"/>
      <c r="H167" s="266"/>
      <c r="I167" s="267">
        <f t="shared" ref="I167:I170" si="215">G167+H167</f>
        <v>0</v>
      </c>
      <c r="J167" s="268"/>
      <c r="K167" s="266"/>
      <c r="L167" s="267">
        <f t="shared" ref="L167:L170" si="216">J167+K167</f>
        <v>0</v>
      </c>
      <c r="M167" s="265"/>
      <c r="N167" s="266"/>
      <c r="O167" s="267">
        <f t="shared" ref="O167:O170" si="217">M167+N167</f>
        <v>0</v>
      </c>
      <c r="P167" s="269"/>
    </row>
    <row r="168" spans="1:16" ht="72" hidden="1" x14ac:dyDescent="0.25">
      <c r="A168" s="128">
        <v>3292</v>
      </c>
      <c r="B168" s="165" t="s">
        <v>323</v>
      </c>
      <c r="C168" s="444">
        <f t="shared" si="189"/>
        <v>0</v>
      </c>
      <c r="D168" s="265"/>
      <c r="E168" s="266"/>
      <c r="F168" s="267">
        <f t="shared" si="214"/>
        <v>0</v>
      </c>
      <c r="G168" s="265"/>
      <c r="H168" s="266"/>
      <c r="I168" s="267">
        <f t="shared" si="215"/>
        <v>0</v>
      </c>
      <c r="J168" s="268"/>
      <c r="K168" s="266"/>
      <c r="L168" s="267">
        <f t="shared" si="216"/>
        <v>0</v>
      </c>
      <c r="M168" s="265"/>
      <c r="N168" s="266"/>
      <c r="O168" s="267">
        <f t="shared" si="217"/>
        <v>0</v>
      </c>
      <c r="P168" s="269"/>
    </row>
    <row r="169" spans="1:16" ht="72" hidden="1" x14ac:dyDescent="0.25">
      <c r="A169" s="128">
        <v>3293</v>
      </c>
      <c r="B169" s="165" t="s">
        <v>324</v>
      </c>
      <c r="C169" s="444">
        <f t="shared" si="189"/>
        <v>0</v>
      </c>
      <c r="D169" s="265"/>
      <c r="E169" s="266"/>
      <c r="F169" s="267">
        <f t="shared" si="214"/>
        <v>0</v>
      </c>
      <c r="G169" s="265"/>
      <c r="H169" s="266"/>
      <c r="I169" s="267">
        <f t="shared" si="215"/>
        <v>0</v>
      </c>
      <c r="J169" s="268"/>
      <c r="K169" s="266"/>
      <c r="L169" s="267">
        <f t="shared" si="216"/>
        <v>0</v>
      </c>
      <c r="M169" s="265"/>
      <c r="N169" s="266"/>
      <c r="O169" s="267">
        <f t="shared" si="217"/>
        <v>0</v>
      </c>
      <c r="P169" s="269"/>
    </row>
    <row r="170" spans="1:16" ht="60" hidden="1" x14ac:dyDescent="0.25">
      <c r="A170" s="299">
        <v>3294</v>
      </c>
      <c r="B170" s="165" t="s">
        <v>325</v>
      </c>
      <c r="C170" s="454">
        <f t="shared" si="189"/>
        <v>0</v>
      </c>
      <c r="D170" s="300"/>
      <c r="E170" s="301"/>
      <c r="F170" s="302">
        <f t="shared" si="214"/>
        <v>0</v>
      </c>
      <c r="G170" s="300"/>
      <c r="H170" s="301"/>
      <c r="I170" s="302">
        <f t="shared" si="215"/>
        <v>0</v>
      </c>
      <c r="J170" s="303"/>
      <c r="K170" s="301"/>
      <c r="L170" s="302">
        <f t="shared" si="216"/>
        <v>0</v>
      </c>
      <c r="M170" s="300"/>
      <c r="N170" s="301"/>
      <c r="O170" s="302">
        <f t="shared" si="217"/>
        <v>0</v>
      </c>
      <c r="P170" s="298"/>
    </row>
    <row r="171" spans="1:16" ht="48" hidden="1" x14ac:dyDescent="0.25">
      <c r="A171" s="304">
        <v>3300</v>
      </c>
      <c r="B171" s="297" t="s">
        <v>326</v>
      </c>
      <c r="C171" s="455">
        <f t="shared" si="189"/>
        <v>0</v>
      </c>
      <c r="D171" s="305">
        <f t="shared" ref="D171:E171" si="218">SUM(D172:D173)</f>
        <v>0</v>
      </c>
      <c r="E171" s="306">
        <f t="shared" si="218"/>
        <v>0</v>
      </c>
      <c r="F171" s="307">
        <f>SUM(F172:F173)</f>
        <v>0</v>
      </c>
      <c r="G171" s="305">
        <f t="shared" ref="G171:O171" si="219">SUM(G172:G173)</f>
        <v>0</v>
      </c>
      <c r="H171" s="306">
        <f t="shared" si="219"/>
        <v>0</v>
      </c>
      <c r="I171" s="307">
        <f t="shared" si="219"/>
        <v>0</v>
      </c>
      <c r="J171" s="308">
        <f t="shared" si="219"/>
        <v>0</v>
      </c>
      <c r="K171" s="306">
        <f t="shared" si="219"/>
        <v>0</v>
      </c>
      <c r="L171" s="307">
        <f t="shared" si="219"/>
        <v>0</v>
      </c>
      <c r="M171" s="305">
        <f t="shared" si="219"/>
        <v>0</v>
      </c>
      <c r="N171" s="306">
        <f t="shared" si="219"/>
        <v>0</v>
      </c>
      <c r="O171" s="307">
        <f t="shared" si="219"/>
        <v>0</v>
      </c>
      <c r="P171" s="255"/>
    </row>
    <row r="172" spans="1:16" ht="48" hidden="1" x14ac:dyDescent="0.25">
      <c r="A172" s="217">
        <v>3310</v>
      </c>
      <c r="B172" s="218" t="s">
        <v>327</v>
      </c>
      <c r="C172" s="450">
        <f t="shared" si="189"/>
        <v>0</v>
      </c>
      <c r="D172" s="275"/>
      <c r="E172" s="277"/>
      <c r="F172" s="257">
        <f t="shared" ref="F172:F173" si="220">D172+E172</f>
        <v>0</v>
      </c>
      <c r="G172" s="275"/>
      <c r="H172" s="277"/>
      <c r="I172" s="257">
        <f t="shared" ref="I172:I173" si="221">G172+H172</f>
        <v>0</v>
      </c>
      <c r="J172" s="278"/>
      <c r="K172" s="277"/>
      <c r="L172" s="257">
        <f t="shared" ref="L172:L173" si="222">J172+K172</f>
        <v>0</v>
      </c>
      <c r="M172" s="275"/>
      <c r="N172" s="277"/>
      <c r="O172" s="257">
        <f t="shared" ref="O172:O173" si="223">M172+N172</f>
        <v>0</v>
      </c>
      <c r="P172" s="259"/>
    </row>
    <row r="173" spans="1:16" ht="48.75" hidden="1" customHeight="1" x14ac:dyDescent="0.25">
      <c r="A173" s="121">
        <v>3320</v>
      </c>
      <c r="B173" s="157" t="s">
        <v>328</v>
      </c>
      <c r="C173" s="443">
        <f t="shared" si="189"/>
        <v>0</v>
      </c>
      <c r="D173" s="260"/>
      <c r="E173" s="261"/>
      <c r="F173" s="262">
        <f t="shared" si="220"/>
        <v>0</v>
      </c>
      <c r="G173" s="260"/>
      <c r="H173" s="261"/>
      <c r="I173" s="262">
        <f t="shared" si="221"/>
        <v>0</v>
      </c>
      <c r="J173" s="263"/>
      <c r="K173" s="261"/>
      <c r="L173" s="262">
        <f t="shared" si="222"/>
        <v>0</v>
      </c>
      <c r="M173" s="260"/>
      <c r="N173" s="261"/>
      <c r="O173" s="262">
        <f t="shared" si="223"/>
        <v>0</v>
      </c>
      <c r="P173" s="264"/>
    </row>
    <row r="174" spans="1:16" hidden="1" x14ac:dyDescent="0.25">
      <c r="A174" s="309">
        <v>4000</v>
      </c>
      <c r="B174" s="244" t="s">
        <v>329</v>
      </c>
      <c r="C174" s="453">
        <f t="shared" si="189"/>
        <v>0</v>
      </c>
      <c r="D174" s="245">
        <f t="shared" ref="D174:E174" si="224">SUM(D175,D178)</f>
        <v>0</v>
      </c>
      <c r="E174" s="246">
        <f t="shared" si="224"/>
        <v>0</v>
      </c>
      <c r="F174" s="247">
        <f>SUM(F175,F178)</f>
        <v>0</v>
      </c>
      <c r="G174" s="245">
        <f t="shared" ref="G174:H174" si="225">SUM(G175,G178)</f>
        <v>0</v>
      </c>
      <c r="H174" s="246">
        <f t="shared" si="225"/>
        <v>0</v>
      </c>
      <c r="I174" s="247">
        <f>SUM(I175,I178)</f>
        <v>0</v>
      </c>
      <c r="J174" s="248">
        <f t="shared" ref="J174:K174" si="226">SUM(J175,J178)</f>
        <v>0</v>
      </c>
      <c r="K174" s="246">
        <f t="shared" si="226"/>
        <v>0</v>
      </c>
      <c r="L174" s="247">
        <f>SUM(L175,L178)</f>
        <v>0</v>
      </c>
      <c r="M174" s="245">
        <f t="shared" ref="M174:O174" si="227">SUM(M175,M178)</f>
        <v>0</v>
      </c>
      <c r="N174" s="246">
        <f t="shared" si="227"/>
        <v>0</v>
      </c>
      <c r="O174" s="247">
        <f t="shared" si="227"/>
        <v>0</v>
      </c>
      <c r="P174" s="249"/>
    </row>
    <row r="175" spans="1:16" ht="24" hidden="1" x14ac:dyDescent="0.25">
      <c r="A175" s="310">
        <v>4200</v>
      </c>
      <c r="B175" s="250" t="s">
        <v>330</v>
      </c>
      <c r="C175" s="442">
        <f t="shared" si="189"/>
        <v>0</v>
      </c>
      <c r="D175" s="251">
        <f t="shared" ref="D175:E175" si="228">SUM(D176,D177)</f>
        <v>0</v>
      </c>
      <c r="E175" s="252">
        <f t="shared" si="228"/>
        <v>0</v>
      </c>
      <c r="F175" s="253">
        <f>SUM(F176,F177)</f>
        <v>0</v>
      </c>
      <c r="G175" s="251">
        <f t="shared" ref="G175:H175" si="229">SUM(G176,G177)</f>
        <v>0</v>
      </c>
      <c r="H175" s="252">
        <f t="shared" si="229"/>
        <v>0</v>
      </c>
      <c r="I175" s="253">
        <f>SUM(I176,I177)</f>
        <v>0</v>
      </c>
      <c r="J175" s="254">
        <f t="shared" ref="J175:K175" si="230">SUM(J176,J177)</f>
        <v>0</v>
      </c>
      <c r="K175" s="252">
        <f t="shared" si="230"/>
        <v>0</v>
      </c>
      <c r="L175" s="253">
        <f>SUM(L176,L177)</f>
        <v>0</v>
      </c>
      <c r="M175" s="251">
        <f t="shared" ref="M175:O175" si="231">SUM(M176,M177)</f>
        <v>0</v>
      </c>
      <c r="N175" s="252">
        <f t="shared" si="231"/>
        <v>0</v>
      </c>
      <c r="O175" s="253">
        <f t="shared" si="231"/>
        <v>0</v>
      </c>
      <c r="P175" s="279"/>
    </row>
    <row r="176" spans="1:16" ht="36" hidden="1" x14ac:dyDescent="0.25">
      <c r="A176" s="280">
        <v>4240</v>
      </c>
      <c r="B176" s="157" t="s">
        <v>331</v>
      </c>
      <c r="C176" s="443">
        <f t="shared" si="189"/>
        <v>0</v>
      </c>
      <c r="D176" s="260"/>
      <c r="E176" s="261"/>
      <c r="F176" s="262">
        <f t="shared" ref="F176:F177" si="232">D176+E176</f>
        <v>0</v>
      </c>
      <c r="G176" s="260"/>
      <c r="H176" s="261"/>
      <c r="I176" s="262">
        <f t="shared" ref="I176:I177" si="233">G176+H176</f>
        <v>0</v>
      </c>
      <c r="J176" s="263"/>
      <c r="K176" s="261"/>
      <c r="L176" s="262">
        <f t="shared" ref="L176:L177" si="234">J176+K176</f>
        <v>0</v>
      </c>
      <c r="M176" s="260"/>
      <c r="N176" s="261"/>
      <c r="O176" s="262">
        <f t="shared" ref="O176:O177" si="235">M176+N176</f>
        <v>0</v>
      </c>
      <c r="P176" s="264"/>
    </row>
    <row r="177" spans="1:16" ht="24" hidden="1" x14ac:dyDescent="0.25">
      <c r="A177" s="270">
        <v>4250</v>
      </c>
      <c r="B177" s="165" t="s">
        <v>332</v>
      </c>
      <c r="C177" s="444">
        <f t="shared" si="189"/>
        <v>0</v>
      </c>
      <c r="D177" s="265"/>
      <c r="E177" s="266"/>
      <c r="F177" s="267">
        <f t="shared" si="232"/>
        <v>0</v>
      </c>
      <c r="G177" s="265"/>
      <c r="H177" s="266"/>
      <c r="I177" s="267">
        <f t="shared" si="233"/>
        <v>0</v>
      </c>
      <c r="J177" s="268"/>
      <c r="K177" s="266"/>
      <c r="L177" s="267">
        <f t="shared" si="234"/>
        <v>0</v>
      </c>
      <c r="M177" s="265"/>
      <c r="N177" s="266"/>
      <c r="O177" s="267">
        <f t="shared" si="235"/>
        <v>0</v>
      </c>
      <c r="P177" s="269"/>
    </row>
    <row r="178" spans="1:16" hidden="1" x14ac:dyDescent="0.25">
      <c r="A178" s="145">
        <v>4300</v>
      </c>
      <c r="B178" s="250" t="s">
        <v>333</v>
      </c>
      <c r="C178" s="442">
        <f t="shared" si="189"/>
        <v>0</v>
      </c>
      <c r="D178" s="251">
        <f t="shared" ref="D178:E178" si="236">SUM(D179)</f>
        <v>0</v>
      </c>
      <c r="E178" s="252">
        <f t="shared" si="236"/>
        <v>0</v>
      </c>
      <c r="F178" s="253">
        <f>SUM(F179)</f>
        <v>0</v>
      </c>
      <c r="G178" s="251">
        <f t="shared" ref="G178:H178" si="237">SUM(G179)</f>
        <v>0</v>
      </c>
      <c r="H178" s="252">
        <f t="shared" si="237"/>
        <v>0</v>
      </c>
      <c r="I178" s="253">
        <f>SUM(I179)</f>
        <v>0</v>
      </c>
      <c r="J178" s="254">
        <f t="shared" ref="J178:K178" si="238">SUM(J179)</f>
        <v>0</v>
      </c>
      <c r="K178" s="252">
        <f t="shared" si="238"/>
        <v>0</v>
      </c>
      <c r="L178" s="253">
        <f>SUM(L179)</f>
        <v>0</v>
      </c>
      <c r="M178" s="251">
        <f t="shared" ref="M178:O178" si="239">SUM(M179)</f>
        <v>0</v>
      </c>
      <c r="N178" s="252">
        <f t="shared" si="239"/>
        <v>0</v>
      </c>
      <c r="O178" s="253">
        <f t="shared" si="239"/>
        <v>0</v>
      </c>
      <c r="P178" s="279"/>
    </row>
    <row r="179" spans="1:16" ht="24" hidden="1" x14ac:dyDescent="0.25">
      <c r="A179" s="280">
        <v>4310</v>
      </c>
      <c r="B179" s="157" t="s">
        <v>334</v>
      </c>
      <c r="C179" s="443">
        <f t="shared" si="189"/>
        <v>0</v>
      </c>
      <c r="D179" s="282">
        <f t="shared" ref="D179:E179" si="240">SUM(D180:D180)</f>
        <v>0</v>
      </c>
      <c r="E179" s="283">
        <f t="shared" si="240"/>
        <v>0</v>
      </c>
      <c r="F179" s="262">
        <f>SUM(F180:F180)</f>
        <v>0</v>
      </c>
      <c r="G179" s="282">
        <f t="shared" ref="G179:H179" si="241">SUM(G180:G180)</f>
        <v>0</v>
      </c>
      <c r="H179" s="283">
        <f t="shared" si="241"/>
        <v>0</v>
      </c>
      <c r="I179" s="262">
        <f>SUM(I180:I180)</f>
        <v>0</v>
      </c>
      <c r="J179" s="284">
        <f t="shared" ref="J179:K179" si="242">SUM(J180:J180)</f>
        <v>0</v>
      </c>
      <c r="K179" s="283">
        <f t="shared" si="242"/>
        <v>0</v>
      </c>
      <c r="L179" s="262">
        <f>SUM(L180:L180)</f>
        <v>0</v>
      </c>
      <c r="M179" s="282">
        <f t="shared" ref="M179:O179" si="243">SUM(M180:M180)</f>
        <v>0</v>
      </c>
      <c r="N179" s="283">
        <f t="shared" si="243"/>
        <v>0</v>
      </c>
      <c r="O179" s="262">
        <f t="shared" si="243"/>
        <v>0</v>
      </c>
      <c r="P179" s="264"/>
    </row>
    <row r="180" spans="1:16" ht="36" hidden="1" x14ac:dyDescent="0.25">
      <c r="A180" s="128">
        <v>4311</v>
      </c>
      <c r="B180" s="165" t="s">
        <v>335</v>
      </c>
      <c r="C180" s="444">
        <f t="shared" si="189"/>
        <v>0</v>
      </c>
      <c r="D180" s="265"/>
      <c r="E180" s="266"/>
      <c r="F180" s="267">
        <f>D180+E180</f>
        <v>0</v>
      </c>
      <c r="G180" s="265"/>
      <c r="H180" s="266"/>
      <c r="I180" s="267">
        <f>G180+H180</f>
        <v>0</v>
      </c>
      <c r="J180" s="268"/>
      <c r="K180" s="266"/>
      <c r="L180" s="267">
        <f>J180+K180</f>
        <v>0</v>
      </c>
      <c r="M180" s="265"/>
      <c r="N180" s="266"/>
      <c r="O180" s="267">
        <f t="shared" ref="O180" si="244">M180+N180</f>
        <v>0</v>
      </c>
      <c r="P180" s="269"/>
    </row>
    <row r="181" spans="1:16" s="105" customFormat="1" ht="24" x14ac:dyDescent="0.25">
      <c r="A181" s="311"/>
      <c r="B181" s="97" t="s">
        <v>336</v>
      </c>
      <c r="C181" s="451">
        <f t="shared" si="189"/>
        <v>161400</v>
      </c>
      <c r="D181" s="225">
        <f t="shared" ref="D181:O181" si="245">SUM(D182,D211,D252,D265)</f>
        <v>161400</v>
      </c>
      <c r="E181" s="226">
        <f t="shared" si="245"/>
        <v>0</v>
      </c>
      <c r="F181" s="227">
        <f t="shared" si="245"/>
        <v>161400</v>
      </c>
      <c r="G181" s="225">
        <f t="shared" si="245"/>
        <v>0</v>
      </c>
      <c r="H181" s="226">
        <f t="shared" si="245"/>
        <v>0</v>
      </c>
      <c r="I181" s="227">
        <f t="shared" si="245"/>
        <v>0</v>
      </c>
      <c r="J181" s="228">
        <f t="shared" si="245"/>
        <v>0</v>
      </c>
      <c r="K181" s="226">
        <f t="shared" si="245"/>
        <v>0</v>
      </c>
      <c r="L181" s="227">
        <f t="shared" si="245"/>
        <v>0</v>
      </c>
      <c r="M181" s="225">
        <f t="shared" si="245"/>
        <v>0</v>
      </c>
      <c r="N181" s="226">
        <f t="shared" si="245"/>
        <v>0</v>
      </c>
      <c r="O181" s="227">
        <f t="shared" si="245"/>
        <v>0</v>
      </c>
      <c r="P181" s="312"/>
    </row>
    <row r="182" spans="1:16" x14ac:dyDescent="0.25">
      <c r="A182" s="244">
        <v>5000</v>
      </c>
      <c r="B182" s="244" t="s">
        <v>337</v>
      </c>
      <c r="C182" s="453">
        <f t="shared" si="189"/>
        <v>161400</v>
      </c>
      <c r="D182" s="245">
        <f t="shared" ref="D182:E182" si="246">D183+D187</f>
        <v>161400</v>
      </c>
      <c r="E182" s="246">
        <f t="shared" si="246"/>
        <v>0</v>
      </c>
      <c r="F182" s="247">
        <f>F183+F187</f>
        <v>161400</v>
      </c>
      <c r="G182" s="245">
        <f t="shared" ref="G182:H182" si="247">G183+G187</f>
        <v>0</v>
      </c>
      <c r="H182" s="246">
        <f t="shared" si="247"/>
        <v>0</v>
      </c>
      <c r="I182" s="247">
        <f>I183+I187</f>
        <v>0</v>
      </c>
      <c r="J182" s="248">
        <f t="shared" ref="J182:K182" si="248">J183+J187</f>
        <v>0</v>
      </c>
      <c r="K182" s="246">
        <f t="shared" si="248"/>
        <v>0</v>
      </c>
      <c r="L182" s="247">
        <f>L183+L187</f>
        <v>0</v>
      </c>
      <c r="M182" s="245">
        <f t="shared" ref="M182:O182" si="249">M183+M187</f>
        <v>0</v>
      </c>
      <c r="N182" s="246">
        <f t="shared" si="249"/>
        <v>0</v>
      </c>
      <c r="O182" s="247">
        <f t="shared" si="249"/>
        <v>0</v>
      </c>
      <c r="P182" s="249"/>
    </row>
    <row r="183" spans="1:16" x14ac:dyDescent="0.25">
      <c r="A183" s="145">
        <v>5100</v>
      </c>
      <c r="B183" s="250" t="s">
        <v>338</v>
      </c>
      <c r="C183" s="442">
        <f t="shared" si="189"/>
        <v>39000</v>
      </c>
      <c r="D183" s="251">
        <f t="shared" ref="D183:E183" si="250">SUM(D184:D186)</f>
        <v>39000</v>
      </c>
      <c r="E183" s="252">
        <f t="shared" si="250"/>
        <v>0</v>
      </c>
      <c r="F183" s="253">
        <f>SUM(F184:F186)</f>
        <v>39000</v>
      </c>
      <c r="G183" s="251">
        <f t="shared" ref="G183:H183" si="251">SUM(G184:G186)</f>
        <v>0</v>
      </c>
      <c r="H183" s="252">
        <f t="shared" si="251"/>
        <v>0</v>
      </c>
      <c r="I183" s="253">
        <f>SUM(I184:I186)</f>
        <v>0</v>
      </c>
      <c r="J183" s="254">
        <f t="shared" ref="J183:K183" si="252">SUM(J184:J186)</f>
        <v>0</v>
      </c>
      <c r="K183" s="252">
        <f t="shared" si="252"/>
        <v>0</v>
      </c>
      <c r="L183" s="253">
        <f>SUM(L184:L186)</f>
        <v>0</v>
      </c>
      <c r="M183" s="251">
        <f t="shared" ref="M183:O183" si="253">SUM(M184:M186)</f>
        <v>0</v>
      </c>
      <c r="N183" s="252">
        <f t="shared" si="253"/>
        <v>0</v>
      </c>
      <c r="O183" s="253">
        <f t="shared" si="253"/>
        <v>0</v>
      </c>
      <c r="P183" s="279"/>
    </row>
    <row r="184" spans="1:16" hidden="1" x14ac:dyDescent="0.25">
      <c r="A184" s="280">
        <v>5110</v>
      </c>
      <c r="B184" s="157" t="s">
        <v>339</v>
      </c>
      <c r="C184" s="443">
        <f t="shared" si="189"/>
        <v>0</v>
      </c>
      <c r="D184" s="260"/>
      <c r="E184" s="261"/>
      <c r="F184" s="262">
        <f t="shared" ref="F184:F186" si="254">D184+E184</f>
        <v>0</v>
      </c>
      <c r="G184" s="260"/>
      <c r="H184" s="261"/>
      <c r="I184" s="262">
        <f t="shared" ref="I184:I186" si="255">G184+H184</f>
        <v>0</v>
      </c>
      <c r="J184" s="263"/>
      <c r="K184" s="261"/>
      <c r="L184" s="262">
        <f t="shared" ref="L184:L186" si="256">J184+K184</f>
        <v>0</v>
      </c>
      <c r="M184" s="260"/>
      <c r="N184" s="261"/>
      <c r="O184" s="262">
        <f t="shared" ref="O184:O186" si="257">M184+N184</f>
        <v>0</v>
      </c>
      <c r="P184" s="264"/>
    </row>
    <row r="185" spans="1:16" ht="24" x14ac:dyDescent="0.25">
      <c r="A185" s="270">
        <v>5120</v>
      </c>
      <c r="B185" s="165" t="s">
        <v>340</v>
      </c>
      <c r="C185" s="444">
        <f t="shared" si="189"/>
        <v>39000</v>
      </c>
      <c r="D185" s="265">
        <v>39000</v>
      </c>
      <c r="E185" s="266"/>
      <c r="F185" s="267">
        <f t="shared" si="254"/>
        <v>39000</v>
      </c>
      <c r="G185" s="265"/>
      <c r="H185" s="266"/>
      <c r="I185" s="267">
        <f t="shared" si="255"/>
        <v>0</v>
      </c>
      <c r="J185" s="268"/>
      <c r="K185" s="266"/>
      <c r="L185" s="267">
        <f t="shared" si="256"/>
        <v>0</v>
      </c>
      <c r="M185" s="265"/>
      <c r="N185" s="266"/>
      <c r="O185" s="267">
        <f t="shared" si="257"/>
        <v>0</v>
      </c>
      <c r="P185" s="269"/>
    </row>
    <row r="186" spans="1:16" hidden="1" x14ac:dyDescent="0.25">
      <c r="A186" s="270">
        <v>5140</v>
      </c>
      <c r="B186" s="165" t="s">
        <v>341</v>
      </c>
      <c r="C186" s="444">
        <f t="shared" si="189"/>
        <v>0</v>
      </c>
      <c r="D186" s="265"/>
      <c r="E186" s="266"/>
      <c r="F186" s="267">
        <f t="shared" si="254"/>
        <v>0</v>
      </c>
      <c r="G186" s="265"/>
      <c r="H186" s="266"/>
      <c r="I186" s="267">
        <f t="shared" si="255"/>
        <v>0</v>
      </c>
      <c r="J186" s="268"/>
      <c r="K186" s="266"/>
      <c r="L186" s="267">
        <f t="shared" si="256"/>
        <v>0</v>
      </c>
      <c r="M186" s="265"/>
      <c r="N186" s="266"/>
      <c r="O186" s="267">
        <f t="shared" si="257"/>
        <v>0</v>
      </c>
      <c r="P186" s="269"/>
    </row>
    <row r="187" spans="1:16" ht="24" x14ac:dyDescent="0.25">
      <c r="A187" s="145">
        <v>5200</v>
      </c>
      <c r="B187" s="250" t="s">
        <v>342</v>
      </c>
      <c r="C187" s="442">
        <f t="shared" si="189"/>
        <v>122400</v>
      </c>
      <c r="D187" s="251">
        <f t="shared" ref="D187:E187" si="258">D188+D198+D199+D206+D207+D208+D210</f>
        <v>122400</v>
      </c>
      <c r="E187" s="252">
        <f t="shared" si="258"/>
        <v>0</v>
      </c>
      <c r="F187" s="253">
        <f>F188+F198+F199+F206+F207+F208+F210</f>
        <v>122400</v>
      </c>
      <c r="G187" s="251">
        <f t="shared" ref="G187:H187" si="259">G188+G198+G199+G206+G207+G208+G210</f>
        <v>0</v>
      </c>
      <c r="H187" s="252">
        <f t="shared" si="259"/>
        <v>0</v>
      </c>
      <c r="I187" s="253">
        <f>I188+I198+I199+I206+I207+I208+I210</f>
        <v>0</v>
      </c>
      <c r="J187" s="254">
        <f t="shared" ref="J187:K187" si="260">J188+J198+J199+J206+J207+J208+J210</f>
        <v>0</v>
      </c>
      <c r="K187" s="252">
        <f t="shared" si="260"/>
        <v>0</v>
      </c>
      <c r="L187" s="253">
        <f>L188+L198+L199+L206+L207+L208+L210</f>
        <v>0</v>
      </c>
      <c r="M187" s="251">
        <f t="shared" ref="M187:O187" si="261">M188+M198+M199+M206+M207+M208+M210</f>
        <v>0</v>
      </c>
      <c r="N187" s="252">
        <f t="shared" si="261"/>
        <v>0</v>
      </c>
      <c r="O187" s="253">
        <f t="shared" si="261"/>
        <v>0</v>
      </c>
      <c r="P187" s="279"/>
    </row>
    <row r="188" spans="1:16" hidden="1" x14ac:dyDescent="0.25">
      <c r="A188" s="256">
        <v>5210</v>
      </c>
      <c r="B188" s="218" t="s">
        <v>343</v>
      </c>
      <c r="C188" s="450">
        <f t="shared" si="189"/>
        <v>0</v>
      </c>
      <c r="D188" s="223">
        <f t="shared" ref="D188:E188" si="262">SUM(D189:D197)</f>
        <v>0</v>
      </c>
      <c r="E188" s="224">
        <f t="shared" si="262"/>
        <v>0</v>
      </c>
      <c r="F188" s="257">
        <f>SUM(F189:F197)</f>
        <v>0</v>
      </c>
      <c r="G188" s="223">
        <f t="shared" ref="G188:H188" si="263">SUM(G189:G197)</f>
        <v>0</v>
      </c>
      <c r="H188" s="224">
        <f t="shared" si="263"/>
        <v>0</v>
      </c>
      <c r="I188" s="257">
        <f>SUM(I189:I197)</f>
        <v>0</v>
      </c>
      <c r="J188" s="258">
        <f t="shared" ref="J188:K188" si="264">SUM(J189:J197)</f>
        <v>0</v>
      </c>
      <c r="K188" s="224">
        <f t="shared" si="264"/>
        <v>0</v>
      </c>
      <c r="L188" s="257">
        <f>SUM(L189:L197)</f>
        <v>0</v>
      </c>
      <c r="M188" s="223">
        <f t="shared" ref="M188:O188" si="265">SUM(M189:M197)</f>
        <v>0</v>
      </c>
      <c r="N188" s="224">
        <f t="shared" si="265"/>
        <v>0</v>
      </c>
      <c r="O188" s="257">
        <f t="shared" si="265"/>
        <v>0</v>
      </c>
      <c r="P188" s="259"/>
    </row>
    <row r="189" spans="1:16" hidden="1" x14ac:dyDescent="0.25">
      <c r="A189" s="121">
        <v>5211</v>
      </c>
      <c r="B189" s="157" t="s">
        <v>344</v>
      </c>
      <c r="C189" s="443">
        <f t="shared" si="189"/>
        <v>0</v>
      </c>
      <c r="D189" s="260"/>
      <c r="E189" s="261"/>
      <c r="F189" s="262">
        <f t="shared" ref="F189:F198" si="266">D189+E189</f>
        <v>0</v>
      </c>
      <c r="G189" s="260"/>
      <c r="H189" s="261"/>
      <c r="I189" s="262">
        <f t="shared" ref="I189:I198" si="267">G189+H189</f>
        <v>0</v>
      </c>
      <c r="J189" s="263"/>
      <c r="K189" s="261"/>
      <c r="L189" s="262">
        <f t="shared" ref="L189:L198" si="268">J189+K189</f>
        <v>0</v>
      </c>
      <c r="M189" s="260"/>
      <c r="N189" s="261"/>
      <c r="O189" s="262">
        <f t="shared" ref="O189:O198" si="269">M189+N189</f>
        <v>0</v>
      </c>
      <c r="P189" s="264"/>
    </row>
    <row r="190" spans="1:16" hidden="1" x14ac:dyDescent="0.25">
      <c r="A190" s="128">
        <v>5212</v>
      </c>
      <c r="B190" s="165" t="s">
        <v>345</v>
      </c>
      <c r="C190" s="444">
        <f t="shared" si="189"/>
        <v>0</v>
      </c>
      <c r="D190" s="265"/>
      <c r="E190" s="266"/>
      <c r="F190" s="267">
        <f t="shared" si="266"/>
        <v>0</v>
      </c>
      <c r="G190" s="265"/>
      <c r="H190" s="266"/>
      <c r="I190" s="267">
        <f t="shared" si="267"/>
        <v>0</v>
      </c>
      <c r="J190" s="268"/>
      <c r="K190" s="266"/>
      <c r="L190" s="267">
        <f t="shared" si="268"/>
        <v>0</v>
      </c>
      <c r="M190" s="265"/>
      <c r="N190" s="266"/>
      <c r="O190" s="267">
        <f t="shared" si="269"/>
        <v>0</v>
      </c>
      <c r="P190" s="269"/>
    </row>
    <row r="191" spans="1:16" hidden="1" x14ac:dyDescent="0.25">
      <c r="A191" s="128">
        <v>5213</v>
      </c>
      <c r="B191" s="165" t="s">
        <v>346</v>
      </c>
      <c r="C191" s="444">
        <f t="shared" si="189"/>
        <v>0</v>
      </c>
      <c r="D191" s="265"/>
      <c r="E191" s="266"/>
      <c r="F191" s="267">
        <f t="shared" si="266"/>
        <v>0</v>
      </c>
      <c r="G191" s="265"/>
      <c r="H191" s="266"/>
      <c r="I191" s="267">
        <f t="shared" si="267"/>
        <v>0</v>
      </c>
      <c r="J191" s="268"/>
      <c r="K191" s="266"/>
      <c r="L191" s="267">
        <f t="shared" si="268"/>
        <v>0</v>
      </c>
      <c r="M191" s="265"/>
      <c r="N191" s="266"/>
      <c r="O191" s="267">
        <f t="shared" si="269"/>
        <v>0</v>
      </c>
      <c r="P191" s="269"/>
    </row>
    <row r="192" spans="1:16" hidden="1" x14ac:dyDescent="0.25">
      <c r="A192" s="128">
        <v>5214</v>
      </c>
      <c r="B192" s="165" t="s">
        <v>347</v>
      </c>
      <c r="C192" s="444">
        <f t="shared" si="189"/>
        <v>0</v>
      </c>
      <c r="D192" s="265"/>
      <c r="E192" s="266"/>
      <c r="F192" s="267">
        <f t="shared" si="266"/>
        <v>0</v>
      </c>
      <c r="G192" s="265"/>
      <c r="H192" s="266"/>
      <c r="I192" s="267">
        <f t="shared" si="267"/>
        <v>0</v>
      </c>
      <c r="J192" s="268"/>
      <c r="K192" s="266"/>
      <c r="L192" s="267">
        <f t="shared" si="268"/>
        <v>0</v>
      </c>
      <c r="M192" s="265"/>
      <c r="N192" s="266"/>
      <c r="O192" s="267">
        <f t="shared" si="269"/>
        <v>0</v>
      </c>
      <c r="P192" s="269"/>
    </row>
    <row r="193" spans="1:16" hidden="1" x14ac:dyDescent="0.25">
      <c r="A193" s="128">
        <v>5215</v>
      </c>
      <c r="B193" s="165" t="s">
        <v>348</v>
      </c>
      <c r="C193" s="444">
        <f t="shared" si="189"/>
        <v>0</v>
      </c>
      <c r="D193" s="265"/>
      <c r="E193" s="266"/>
      <c r="F193" s="267">
        <f t="shared" si="266"/>
        <v>0</v>
      </c>
      <c r="G193" s="265"/>
      <c r="H193" s="266"/>
      <c r="I193" s="267">
        <f t="shared" si="267"/>
        <v>0</v>
      </c>
      <c r="J193" s="268"/>
      <c r="K193" s="266"/>
      <c r="L193" s="267">
        <f t="shared" si="268"/>
        <v>0</v>
      </c>
      <c r="M193" s="265"/>
      <c r="N193" s="266"/>
      <c r="O193" s="267">
        <f t="shared" si="269"/>
        <v>0</v>
      </c>
      <c r="P193" s="269"/>
    </row>
    <row r="194" spans="1:16" ht="14.25" hidden="1" customHeight="1" x14ac:dyDescent="0.25">
      <c r="A194" s="128">
        <v>5216</v>
      </c>
      <c r="B194" s="165" t="s">
        <v>349</v>
      </c>
      <c r="C194" s="444">
        <f t="shared" si="189"/>
        <v>0</v>
      </c>
      <c r="D194" s="265"/>
      <c r="E194" s="266"/>
      <c r="F194" s="267">
        <f t="shared" si="266"/>
        <v>0</v>
      </c>
      <c r="G194" s="265"/>
      <c r="H194" s="266"/>
      <c r="I194" s="267">
        <f t="shared" si="267"/>
        <v>0</v>
      </c>
      <c r="J194" s="268"/>
      <c r="K194" s="266"/>
      <c r="L194" s="267">
        <f t="shared" si="268"/>
        <v>0</v>
      </c>
      <c r="M194" s="265"/>
      <c r="N194" s="266"/>
      <c r="O194" s="267">
        <f t="shared" si="269"/>
        <v>0</v>
      </c>
      <c r="P194" s="269"/>
    </row>
    <row r="195" spans="1:16" hidden="1" x14ac:dyDescent="0.25">
      <c r="A195" s="128">
        <v>5217</v>
      </c>
      <c r="B195" s="165" t="s">
        <v>350</v>
      </c>
      <c r="C195" s="444">
        <f t="shared" si="189"/>
        <v>0</v>
      </c>
      <c r="D195" s="265"/>
      <c r="E195" s="266"/>
      <c r="F195" s="267">
        <f t="shared" si="266"/>
        <v>0</v>
      </c>
      <c r="G195" s="265"/>
      <c r="H195" s="266"/>
      <c r="I195" s="267">
        <f t="shared" si="267"/>
        <v>0</v>
      </c>
      <c r="J195" s="268"/>
      <c r="K195" s="266"/>
      <c r="L195" s="267">
        <f t="shared" si="268"/>
        <v>0</v>
      </c>
      <c r="M195" s="265"/>
      <c r="N195" s="266"/>
      <c r="O195" s="267">
        <f t="shared" si="269"/>
        <v>0</v>
      </c>
      <c r="P195" s="269"/>
    </row>
    <row r="196" spans="1:16" hidden="1" x14ac:dyDescent="0.25">
      <c r="A196" s="128">
        <v>5218</v>
      </c>
      <c r="B196" s="165" t="s">
        <v>351</v>
      </c>
      <c r="C196" s="444">
        <f t="shared" si="189"/>
        <v>0</v>
      </c>
      <c r="D196" s="265"/>
      <c r="E196" s="266"/>
      <c r="F196" s="267">
        <f t="shared" si="266"/>
        <v>0</v>
      </c>
      <c r="G196" s="265"/>
      <c r="H196" s="266"/>
      <c r="I196" s="267">
        <f t="shared" si="267"/>
        <v>0</v>
      </c>
      <c r="J196" s="268"/>
      <c r="K196" s="266"/>
      <c r="L196" s="267">
        <f t="shared" si="268"/>
        <v>0</v>
      </c>
      <c r="M196" s="265"/>
      <c r="N196" s="266"/>
      <c r="O196" s="267">
        <f t="shared" si="269"/>
        <v>0</v>
      </c>
      <c r="P196" s="269"/>
    </row>
    <row r="197" spans="1:16" hidden="1" x14ac:dyDescent="0.25">
      <c r="A197" s="128">
        <v>5219</v>
      </c>
      <c r="B197" s="165" t="s">
        <v>352</v>
      </c>
      <c r="C197" s="444">
        <f t="shared" si="189"/>
        <v>0</v>
      </c>
      <c r="D197" s="265"/>
      <c r="E197" s="266"/>
      <c r="F197" s="267">
        <f t="shared" si="266"/>
        <v>0</v>
      </c>
      <c r="G197" s="265"/>
      <c r="H197" s="266"/>
      <c r="I197" s="267">
        <f t="shared" si="267"/>
        <v>0</v>
      </c>
      <c r="J197" s="268"/>
      <c r="K197" s="266"/>
      <c r="L197" s="267">
        <f t="shared" si="268"/>
        <v>0</v>
      </c>
      <c r="M197" s="265"/>
      <c r="N197" s="266"/>
      <c r="O197" s="267">
        <f t="shared" si="269"/>
        <v>0</v>
      </c>
      <c r="P197" s="269"/>
    </row>
    <row r="198" spans="1:16" ht="13.5" hidden="1" customHeight="1" x14ac:dyDescent="0.25">
      <c r="A198" s="270">
        <v>5220</v>
      </c>
      <c r="B198" s="165" t="s">
        <v>353</v>
      </c>
      <c r="C198" s="444">
        <f t="shared" si="189"/>
        <v>0</v>
      </c>
      <c r="D198" s="265"/>
      <c r="E198" s="266"/>
      <c r="F198" s="267">
        <f t="shared" si="266"/>
        <v>0</v>
      </c>
      <c r="G198" s="265"/>
      <c r="H198" s="266"/>
      <c r="I198" s="267">
        <f t="shared" si="267"/>
        <v>0</v>
      </c>
      <c r="J198" s="268"/>
      <c r="K198" s="266"/>
      <c r="L198" s="267">
        <f t="shared" si="268"/>
        <v>0</v>
      </c>
      <c r="M198" s="265"/>
      <c r="N198" s="266"/>
      <c r="O198" s="267">
        <f t="shared" si="269"/>
        <v>0</v>
      </c>
      <c r="P198" s="269"/>
    </row>
    <row r="199" spans="1:16" x14ac:dyDescent="0.25">
      <c r="A199" s="270">
        <v>5230</v>
      </c>
      <c r="B199" s="165" t="s">
        <v>354</v>
      </c>
      <c r="C199" s="444">
        <f t="shared" si="189"/>
        <v>30900</v>
      </c>
      <c r="D199" s="271">
        <f t="shared" ref="D199:E199" si="270">SUM(D200:D205)</f>
        <v>30900</v>
      </c>
      <c r="E199" s="272">
        <f t="shared" si="270"/>
        <v>0</v>
      </c>
      <c r="F199" s="267">
        <f>SUM(F200:F205)</f>
        <v>30900</v>
      </c>
      <c r="G199" s="271">
        <f t="shared" ref="G199:H199" si="271">SUM(G200:G205)</f>
        <v>0</v>
      </c>
      <c r="H199" s="272">
        <f t="shared" si="271"/>
        <v>0</v>
      </c>
      <c r="I199" s="267">
        <f>SUM(I200:I205)</f>
        <v>0</v>
      </c>
      <c r="J199" s="273">
        <f t="shared" ref="J199:K199" si="272">SUM(J200:J205)</f>
        <v>0</v>
      </c>
      <c r="K199" s="272">
        <f t="shared" si="272"/>
        <v>0</v>
      </c>
      <c r="L199" s="267">
        <f>SUM(L200:L205)</f>
        <v>0</v>
      </c>
      <c r="M199" s="271">
        <f t="shared" ref="M199:O199" si="273">SUM(M200:M205)</f>
        <v>0</v>
      </c>
      <c r="N199" s="272">
        <f t="shared" si="273"/>
        <v>0</v>
      </c>
      <c r="O199" s="267">
        <f t="shared" si="273"/>
        <v>0</v>
      </c>
      <c r="P199" s="269"/>
    </row>
    <row r="200" spans="1:16" hidden="1" x14ac:dyDescent="0.25">
      <c r="A200" s="128">
        <v>5231</v>
      </c>
      <c r="B200" s="165" t="s">
        <v>355</v>
      </c>
      <c r="C200" s="444">
        <f t="shared" si="189"/>
        <v>0</v>
      </c>
      <c r="D200" s="265"/>
      <c r="E200" s="266"/>
      <c r="F200" s="267">
        <f t="shared" ref="F200:F207" si="274">D200+E200</f>
        <v>0</v>
      </c>
      <c r="G200" s="265"/>
      <c r="H200" s="266"/>
      <c r="I200" s="267">
        <f t="shared" ref="I200:I207" si="275">G200+H200</f>
        <v>0</v>
      </c>
      <c r="J200" s="268"/>
      <c r="K200" s="266"/>
      <c r="L200" s="267">
        <f t="shared" ref="L200:L207" si="276">J200+K200</f>
        <v>0</v>
      </c>
      <c r="M200" s="265"/>
      <c r="N200" s="266"/>
      <c r="O200" s="267">
        <f t="shared" ref="O200:O207" si="277">M200+N200</f>
        <v>0</v>
      </c>
      <c r="P200" s="269"/>
    </row>
    <row r="201" spans="1:16" hidden="1" x14ac:dyDescent="0.25">
      <c r="A201" s="128">
        <v>5233</v>
      </c>
      <c r="B201" s="165" t="s">
        <v>356</v>
      </c>
      <c r="C201" s="444">
        <f t="shared" si="189"/>
        <v>0</v>
      </c>
      <c r="D201" s="265"/>
      <c r="E201" s="266"/>
      <c r="F201" s="267">
        <f t="shared" si="274"/>
        <v>0</v>
      </c>
      <c r="G201" s="265"/>
      <c r="H201" s="266"/>
      <c r="I201" s="267">
        <f t="shared" si="275"/>
        <v>0</v>
      </c>
      <c r="J201" s="268"/>
      <c r="K201" s="266"/>
      <c r="L201" s="267">
        <f t="shared" si="276"/>
        <v>0</v>
      </c>
      <c r="M201" s="265"/>
      <c r="N201" s="266"/>
      <c r="O201" s="267">
        <f t="shared" si="277"/>
        <v>0</v>
      </c>
      <c r="P201" s="269"/>
    </row>
    <row r="202" spans="1:16" ht="24" hidden="1" x14ac:dyDescent="0.25">
      <c r="A202" s="128">
        <v>5234</v>
      </c>
      <c r="B202" s="165" t="s">
        <v>357</v>
      </c>
      <c r="C202" s="444">
        <f t="shared" si="189"/>
        <v>0</v>
      </c>
      <c r="D202" s="265"/>
      <c r="E202" s="266"/>
      <c r="F202" s="267">
        <f t="shared" si="274"/>
        <v>0</v>
      </c>
      <c r="G202" s="265"/>
      <c r="H202" s="266"/>
      <c r="I202" s="267">
        <f t="shared" si="275"/>
        <v>0</v>
      </c>
      <c r="J202" s="268"/>
      <c r="K202" s="266"/>
      <c r="L202" s="267">
        <f t="shared" si="276"/>
        <v>0</v>
      </c>
      <c r="M202" s="265"/>
      <c r="N202" s="266"/>
      <c r="O202" s="267">
        <f t="shared" si="277"/>
        <v>0</v>
      </c>
      <c r="P202" s="269"/>
    </row>
    <row r="203" spans="1:16" ht="14.25" hidden="1" customHeight="1" x14ac:dyDescent="0.25">
      <c r="A203" s="128">
        <v>5236</v>
      </c>
      <c r="B203" s="165" t="s">
        <v>358</v>
      </c>
      <c r="C203" s="444">
        <f t="shared" si="189"/>
        <v>0</v>
      </c>
      <c r="D203" s="265"/>
      <c r="E203" s="266"/>
      <c r="F203" s="267">
        <f t="shared" si="274"/>
        <v>0</v>
      </c>
      <c r="G203" s="265"/>
      <c r="H203" s="266"/>
      <c r="I203" s="267">
        <f t="shared" si="275"/>
        <v>0</v>
      </c>
      <c r="J203" s="268"/>
      <c r="K203" s="266"/>
      <c r="L203" s="267">
        <f t="shared" si="276"/>
        <v>0</v>
      </c>
      <c r="M203" s="265"/>
      <c r="N203" s="266"/>
      <c r="O203" s="267">
        <f t="shared" si="277"/>
        <v>0</v>
      </c>
      <c r="P203" s="269"/>
    </row>
    <row r="204" spans="1:16" ht="24" x14ac:dyDescent="0.25">
      <c r="A204" s="128">
        <v>5238</v>
      </c>
      <c r="B204" s="165" t="s">
        <v>359</v>
      </c>
      <c r="C204" s="444">
        <f t="shared" si="189"/>
        <v>30900</v>
      </c>
      <c r="D204" s="265">
        <v>30900</v>
      </c>
      <c r="E204" s="266"/>
      <c r="F204" s="267">
        <f t="shared" si="274"/>
        <v>30900</v>
      </c>
      <c r="G204" s="265"/>
      <c r="H204" s="266"/>
      <c r="I204" s="267">
        <f t="shared" si="275"/>
        <v>0</v>
      </c>
      <c r="J204" s="268"/>
      <c r="K204" s="266"/>
      <c r="L204" s="267">
        <f t="shared" si="276"/>
        <v>0</v>
      </c>
      <c r="M204" s="265"/>
      <c r="N204" s="266"/>
      <c r="O204" s="267">
        <f t="shared" si="277"/>
        <v>0</v>
      </c>
      <c r="P204" s="269"/>
    </row>
    <row r="205" spans="1:16" ht="24" hidden="1" x14ac:dyDescent="0.25">
      <c r="A205" s="128">
        <v>5239</v>
      </c>
      <c r="B205" s="165" t="s">
        <v>360</v>
      </c>
      <c r="C205" s="444">
        <f t="shared" si="189"/>
        <v>0</v>
      </c>
      <c r="D205" s="265"/>
      <c r="E205" s="266"/>
      <c r="F205" s="267">
        <f t="shared" si="274"/>
        <v>0</v>
      </c>
      <c r="G205" s="265"/>
      <c r="H205" s="266"/>
      <c r="I205" s="267">
        <f t="shared" si="275"/>
        <v>0</v>
      </c>
      <c r="J205" s="268"/>
      <c r="K205" s="266"/>
      <c r="L205" s="267">
        <f t="shared" si="276"/>
        <v>0</v>
      </c>
      <c r="M205" s="265"/>
      <c r="N205" s="266"/>
      <c r="O205" s="267">
        <f t="shared" si="277"/>
        <v>0</v>
      </c>
      <c r="P205" s="269"/>
    </row>
    <row r="206" spans="1:16" ht="24" x14ac:dyDescent="0.25">
      <c r="A206" s="270">
        <v>5240</v>
      </c>
      <c r="B206" s="165" t="s">
        <v>361</v>
      </c>
      <c r="C206" s="444">
        <f t="shared" si="189"/>
        <v>91500</v>
      </c>
      <c r="D206" s="265">
        <v>91500</v>
      </c>
      <c r="E206" s="266"/>
      <c r="F206" s="267">
        <f t="shared" si="274"/>
        <v>91500</v>
      </c>
      <c r="G206" s="265"/>
      <c r="H206" s="266"/>
      <c r="I206" s="267">
        <f t="shared" si="275"/>
        <v>0</v>
      </c>
      <c r="J206" s="268"/>
      <c r="K206" s="266"/>
      <c r="L206" s="267">
        <f t="shared" si="276"/>
        <v>0</v>
      </c>
      <c r="M206" s="265"/>
      <c r="N206" s="266"/>
      <c r="O206" s="267">
        <f t="shared" si="277"/>
        <v>0</v>
      </c>
      <c r="P206" s="269"/>
    </row>
    <row r="207" spans="1:16" hidden="1" x14ac:dyDescent="0.25">
      <c r="A207" s="270">
        <v>5250</v>
      </c>
      <c r="B207" s="165" t="s">
        <v>362</v>
      </c>
      <c r="C207" s="444">
        <f t="shared" si="189"/>
        <v>0</v>
      </c>
      <c r="D207" s="265"/>
      <c r="E207" s="266"/>
      <c r="F207" s="267">
        <f t="shared" si="274"/>
        <v>0</v>
      </c>
      <c r="G207" s="265"/>
      <c r="H207" s="266"/>
      <c r="I207" s="267">
        <f t="shared" si="275"/>
        <v>0</v>
      </c>
      <c r="J207" s="268"/>
      <c r="K207" s="266"/>
      <c r="L207" s="267">
        <f t="shared" si="276"/>
        <v>0</v>
      </c>
      <c r="M207" s="265"/>
      <c r="N207" s="266"/>
      <c r="O207" s="267">
        <f t="shared" si="277"/>
        <v>0</v>
      </c>
      <c r="P207" s="269"/>
    </row>
    <row r="208" spans="1:16" hidden="1" x14ac:dyDescent="0.25">
      <c r="A208" s="270">
        <v>5260</v>
      </c>
      <c r="B208" s="165" t="s">
        <v>363</v>
      </c>
      <c r="C208" s="444">
        <f t="shared" si="189"/>
        <v>0</v>
      </c>
      <c r="D208" s="271">
        <f t="shared" ref="D208:E208" si="278">SUM(D209)</f>
        <v>0</v>
      </c>
      <c r="E208" s="272">
        <f t="shared" si="278"/>
        <v>0</v>
      </c>
      <c r="F208" s="267">
        <f>SUM(F209)</f>
        <v>0</v>
      </c>
      <c r="G208" s="271">
        <f t="shared" ref="G208:H208" si="279">SUM(G209)</f>
        <v>0</v>
      </c>
      <c r="H208" s="272">
        <f t="shared" si="279"/>
        <v>0</v>
      </c>
      <c r="I208" s="267">
        <f>SUM(I209)</f>
        <v>0</v>
      </c>
      <c r="J208" s="273">
        <f t="shared" ref="J208:K208" si="280">SUM(J209)</f>
        <v>0</v>
      </c>
      <c r="K208" s="272">
        <f t="shared" si="280"/>
        <v>0</v>
      </c>
      <c r="L208" s="267">
        <f>SUM(L209)</f>
        <v>0</v>
      </c>
      <c r="M208" s="271">
        <f t="shared" ref="M208:O208" si="281">SUM(M209)</f>
        <v>0</v>
      </c>
      <c r="N208" s="272">
        <f t="shared" si="281"/>
        <v>0</v>
      </c>
      <c r="O208" s="267">
        <f t="shared" si="281"/>
        <v>0</v>
      </c>
      <c r="P208" s="269"/>
    </row>
    <row r="209" spans="1:16" ht="24" hidden="1" x14ac:dyDescent="0.25">
      <c r="A209" s="128">
        <v>5269</v>
      </c>
      <c r="B209" s="165" t="s">
        <v>364</v>
      </c>
      <c r="C209" s="444">
        <f t="shared" si="189"/>
        <v>0</v>
      </c>
      <c r="D209" s="265"/>
      <c r="E209" s="266"/>
      <c r="F209" s="267">
        <f t="shared" ref="F209:F210" si="282">D209+E209</f>
        <v>0</v>
      </c>
      <c r="G209" s="265"/>
      <c r="H209" s="266"/>
      <c r="I209" s="267">
        <f t="shared" ref="I209:I210" si="283">G209+H209</f>
        <v>0</v>
      </c>
      <c r="J209" s="268"/>
      <c r="K209" s="266"/>
      <c r="L209" s="267">
        <f t="shared" ref="L209:L210" si="284">J209+K209</f>
        <v>0</v>
      </c>
      <c r="M209" s="265"/>
      <c r="N209" s="266"/>
      <c r="O209" s="267">
        <f t="shared" ref="O209:O210" si="285">M209+N209</f>
        <v>0</v>
      </c>
      <c r="P209" s="269"/>
    </row>
    <row r="210" spans="1:16" ht="24" hidden="1" x14ac:dyDescent="0.25">
      <c r="A210" s="256">
        <v>5270</v>
      </c>
      <c r="B210" s="218" t="s">
        <v>365</v>
      </c>
      <c r="C210" s="450">
        <f t="shared" si="189"/>
        <v>0</v>
      </c>
      <c r="D210" s="275"/>
      <c r="E210" s="277"/>
      <c r="F210" s="257">
        <f t="shared" si="282"/>
        <v>0</v>
      </c>
      <c r="G210" s="275"/>
      <c r="H210" s="277"/>
      <c r="I210" s="257">
        <f t="shared" si="283"/>
        <v>0</v>
      </c>
      <c r="J210" s="278"/>
      <c r="K210" s="277"/>
      <c r="L210" s="257">
        <f t="shared" si="284"/>
        <v>0</v>
      </c>
      <c r="M210" s="275"/>
      <c r="N210" s="277"/>
      <c r="O210" s="257">
        <f t="shared" si="285"/>
        <v>0</v>
      </c>
      <c r="P210" s="259"/>
    </row>
    <row r="211" spans="1:16" ht="24" hidden="1" x14ac:dyDescent="0.25">
      <c r="A211" s="244">
        <v>6000</v>
      </c>
      <c r="B211" s="244" t="s">
        <v>366</v>
      </c>
      <c r="C211" s="453">
        <f t="shared" si="189"/>
        <v>0</v>
      </c>
      <c r="D211" s="245">
        <f t="shared" ref="D211:O211" si="286">D212+D232+D240+D250</f>
        <v>0</v>
      </c>
      <c r="E211" s="246">
        <f t="shared" si="286"/>
        <v>0</v>
      </c>
      <c r="F211" s="247">
        <f t="shared" si="286"/>
        <v>0</v>
      </c>
      <c r="G211" s="245">
        <f t="shared" si="286"/>
        <v>0</v>
      </c>
      <c r="H211" s="246">
        <f t="shared" si="286"/>
        <v>0</v>
      </c>
      <c r="I211" s="247">
        <f t="shared" si="286"/>
        <v>0</v>
      </c>
      <c r="J211" s="248">
        <f t="shared" si="286"/>
        <v>0</v>
      </c>
      <c r="K211" s="246">
        <f t="shared" si="286"/>
        <v>0</v>
      </c>
      <c r="L211" s="247">
        <f t="shared" si="286"/>
        <v>0</v>
      </c>
      <c r="M211" s="245">
        <f t="shared" si="286"/>
        <v>0</v>
      </c>
      <c r="N211" s="246">
        <f t="shared" si="286"/>
        <v>0</v>
      </c>
      <c r="O211" s="247">
        <f t="shared" si="286"/>
        <v>0</v>
      </c>
      <c r="P211" s="249"/>
    </row>
    <row r="212" spans="1:16" ht="14.25" hidden="1" customHeight="1" x14ac:dyDescent="0.25">
      <c r="A212" s="304">
        <v>6200</v>
      </c>
      <c r="B212" s="297" t="s">
        <v>367</v>
      </c>
      <c r="C212" s="455">
        <f t="shared" si="189"/>
        <v>0</v>
      </c>
      <c r="D212" s="305">
        <f t="shared" ref="D212:E212" si="287">SUM(D213,D214,D216,D219,D225,D226,D227)</f>
        <v>0</v>
      </c>
      <c r="E212" s="306">
        <f t="shared" si="287"/>
        <v>0</v>
      </c>
      <c r="F212" s="307">
        <f>SUM(F213,F214,F216,F219,F225,F226,F227)</f>
        <v>0</v>
      </c>
      <c r="G212" s="305">
        <f t="shared" ref="G212:H212" si="288">SUM(G213,G214,G216,G219,G225,G226,G227)</f>
        <v>0</v>
      </c>
      <c r="H212" s="306">
        <f t="shared" si="288"/>
        <v>0</v>
      </c>
      <c r="I212" s="307">
        <f>SUM(I213,I214,I216,I219,I225,I226,I227)</f>
        <v>0</v>
      </c>
      <c r="J212" s="308">
        <f t="shared" ref="J212:K212" si="289">SUM(J213,J214,J216,J219,J225,J226,J227)</f>
        <v>0</v>
      </c>
      <c r="K212" s="306">
        <f t="shared" si="289"/>
        <v>0</v>
      </c>
      <c r="L212" s="307">
        <f>SUM(L213,L214,L216,L219,L225,L226,L227)</f>
        <v>0</v>
      </c>
      <c r="M212" s="305">
        <f t="shared" ref="M212:O212" si="290">SUM(M213,M214,M216,M219,M225,M226,M227)</f>
        <v>0</v>
      </c>
      <c r="N212" s="306">
        <f t="shared" si="290"/>
        <v>0</v>
      </c>
      <c r="O212" s="307">
        <f t="shared" si="290"/>
        <v>0</v>
      </c>
      <c r="P212" s="255"/>
    </row>
    <row r="213" spans="1:16" ht="24" hidden="1" x14ac:dyDescent="0.25">
      <c r="A213" s="280">
        <v>6220</v>
      </c>
      <c r="B213" s="157" t="s">
        <v>368</v>
      </c>
      <c r="C213" s="443">
        <f t="shared" ref="C213:C276" si="291">F213+I213+L213+O213</f>
        <v>0</v>
      </c>
      <c r="D213" s="260"/>
      <c r="E213" s="261"/>
      <c r="F213" s="262">
        <f>D213+E213</f>
        <v>0</v>
      </c>
      <c r="G213" s="260"/>
      <c r="H213" s="261"/>
      <c r="I213" s="262">
        <f>G213+H213</f>
        <v>0</v>
      </c>
      <c r="J213" s="263"/>
      <c r="K213" s="261"/>
      <c r="L213" s="262">
        <f>J213+K213</f>
        <v>0</v>
      </c>
      <c r="M213" s="260"/>
      <c r="N213" s="261"/>
      <c r="O213" s="262">
        <f t="shared" ref="O213" si="292">M213+N213</f>
        <v>0</v>
      </c>
      <c r="P213" s="264"/>
    </row>
    <row r="214" spans="1:16" hidden="1" x14ac:dyDescent="0.25">
      <c r="A214" s="270">
        <v>6230</v>
      </c>
      <c r="B214" s="165" t="s">
        <v>369</v>
      </c>
      <c r="C214" s="444">
        <f t="shared" si="291"/>
        <v>0</v>
      </c>
      <c r="D214" s="271">
        <f t="shared" ref="D214:O214" si="293">SUM(D215)</f>
        <v>0</v>
      </c>
      <c r="E214" s="272">
        <f t="shared" si="293"/>
        <v>0</v>
      </c>
      <c r="F214" s="267">
        <f t="shared" si="293"/>
        <v>0</v>
      </c>
      <c r="G214" s="271">
        <f t="shared" si="293"/>
        <v>0</v>
      </c>
      <c r="H214" s="272">
        <f t="shared" si="293"/>
        <v>0</v>
      </c>
      <c r="I214" s="267">
        <f t="shared" si="293"/>
        <v>0</v>
      </c>
      <c r="J214" s="273">
        <f t="shared" si="293"/>
        <v>0</v>
      </c>
      <c r="K214" s="272">
        <f t="shared" si="293"/>
        <v>0</v>
      </c>
      <c r="L214" s="267">
        <f t="shared" si="293"/>
        <v>0</v>
      </c>
      <c r="M214" s="271">
        <f t="shared" si="293"/>
        <v>0</v>
      </c>
      <c r="N214" s="272">
        <f t="shared" si="293"/>
        <v>0</v>
      </c>
      <c r="O214" s="267">
        <f t="shared" si="293"/>
        <v>0</v>
      </c>
      <c r="P214" s="269"/>
    </row>
    <row r="215" spans="1:16" ht="24" hidden="1" x14ac:dyDescent="0.25">
      <c r="A215" s="128">
        <v>6239</v>
      </c>
      <c r="B215" s="157" t="s">
        <v>370</v>
      </c>
      <c r="C215" s="444">
        <f t="shared" si="291"/>
        <v>0</v>
      </c>
      <c r="D215" s="260"/>
      <c r="E215" s="261"/>
      <c r="F215" s="262">
        <f>D215+E215</f>
        <v>0</v>
      </c>
      <c r="G215" s="260"/>
      <c r="H215" s="261"/>
      <c r="I215" s="262">
        <f>G215+H215</f>
        <v>0</v>
      </c>
      <c r="J215" s="263"/>
      <c r="K215" s="261"/>
      <c r="L215" s="262">
        <f>J215+K215</f>
        <v>0</v>
      </c>
      <c r="M215" s="260"/>
      <c r="N215" s="261"/>
      <c r="O215" s="262">
        <f t="shared" ref="O215" si="294">M215+N215</f>
        <v>0</v>
      </c>
      <c r="P215" s="264"/>
    </row>
    <row r="216" spans="1:16" ht="24" hidden="1" x14ac:dyDescent="0.25">
      <c r="A216" s="270">
        <v>6240</v>
      </c>
      <c r="B216" s="165" t="s">
        <v>371</v>
      </c>
      <c r="C216" s="444">
        <f t="shared" si="291"/>
        <v>0</v>
      </c>
      <c r="D216" s="271">
        <f t="shared" ref="D216:E216" si="295">SUM(D217:D218)</f>
        <v>0</v>
      </c>
      <c r="E216" s="272">
        <f t="shared" si="295"/>
        <v>0</v>
      </c>
      <c r="F216" s="267">
        <f>SUM(F217:F218)</f>
        <v>0</v>
      </c>
      <c r="G216" s="271">
        <f t="shared" ref="G216:H216" si="296">SUM(G217:G218)</f>
        <v>0</v>
      </c>
      <c r="H216" s="272">
        <f t="shared" si="296"/>
        <v>0</v>
      </c>
      <c r="I216" s="267">
        <f>SUM(I217:I218)</f>
        <v>0</v>
      </c>
      <c r="J216" s="273">
        <f t="shared" ref="J216:K216" si="297">SUM(J217:J218)</f>
        <v>0</v>
      </c>
      <c r="K216" s="272">
        <f t="shared" si="297"/>
        <v>0</v>
      </c>
      <c r="L216" s="267">
        <f>SUM(L217:L218)</f>
        <v>0</v>
      </c>
      <c r="M216" s="271">
        <f t="shared" ref="M216:O216" si="298">SUM(M217:M218)</f>
        <v>0</v>
      </c>
      <c r="N216" s="272">
        <f t="shared" si="298"/>
        <v>0</v>
      </c>
      <c r="O216" s="267">
        <f t="shared" si="298"/>
        <v>0</v>
      </c>
      <c r="P216" s="269"/>
    </row>
    <row r="217" spans="1:16" hidden="1" x14ac:dyDescent="0.25">
      <c r="A217" s="128">
        <v>6241</v>
      </c>
      <c r="B217" s="165" t="s">
        <v>372</v>
      </c>
      <c r="C217" s="444">
        <f t="shared" si="291"/>
        <v>0</v>
      </c>
      <c r="D217" s="265"/>
      <c r="E217" s="266"/>
      <c r="F217" s="267">
        <f t="shared" ref="F217:F218" si="299">D217+E217</f>
        <v>0</v>
      </c>
      <c r="G217" s="265"/>
      <c r="H217" s="266"/>
      <c r="I217" s="267">
        <f t="shared" ref="I217:I218" si="300">G217+H217</f>
        <v>0</v>
      </c>
      <c r="J217" s="268"/>
      <c r="K217" s="266"/>
      <c r="L217" s="267">
        <f t="shared" ref="L217:L218" si="301">J217+K217</f>
        <v>0</v>
      </c>
      <c r="M217" s="265"/>
      <c r="N217" s="266"/>
      <c r="O217" s="267">
        <f t="shared" ref="O217:O218" si="302">M217+N217</f>
        <v>0</v>
      </c>
      <c r="P217" s="269"/>
    </row>
    <row r="218" spans="1:16" hidden="1" x14ac:dyDescent="0.25">
      <c r="A218" s="128">
        <v>6242</v>
      </c>
      <c r="B218" s="165" t="s">
        <v>373</v>
      </c>
      <c r="C218" s="444">
        <f t="shared" si="291"/>
        <v>0</v>
      </c>
      <c r="D218" s="265"/>
      <c r="E218" s="266"/>
      <c r="F218" s="267">
        <f t="shared" si="299"/>
        <v>0</v>
      </c>
      <c r="G218" s="265"/>
      <c r="H218" s="266"/>
      <c r="I218" s="267">
        <f t="shared" si="300"/>
        <v>0</v>
      </c>
      <c r="J218" s="268"/>
      <c r="K218" s="266"/>
      <c r="L218" s="267">
        <f t="shared" si="301"/>
        <v>0</v>
      </c>
      <c r="M218" s="265"/>
      <c r="N218" s="266"/>
      <c r="O218" s="267">
        <f t="shared" si="302"/>
        <v>0</v>
      </c>
      <c r="P218" s="269"/>
    </row>
    <row r="219" spans="1:16" ht="25.5" hidden="1" customHeight="1" x14ac:dyDescent="0.25">
      <c r="A219" s="270">
        <v>6250</v>
      </c>
      <c r="B219" s="165" t="s">
        <v>374</v>
      </c>
      <c r="C219" s="444">
        <f t="shared" si="291"/>
        <v>0</v>
      </c>
      <c r="D219" s="271">
        <f t="shared" ref="D219:E219" si="303">SUM(D220:D224)</f>
        <v>0</v>
      </c>
      <c r="E219" s="272">
        <f t="shared" si="303"/>
        <v>0</v>
      </c>
      <c r="F219" s="267">
        <f>SUM(F220:F224)</f>
        <v>0</v>
      </c>
      <c r="G219" s="271">
        <f t="shared" ref="G219:H219" si="304">SUM(G220:G224)</f>
        <v>0</v>
      </c>
      <c r="H219" s="272">
        <f t="shared" si="304"/>
        <v>0</v>
      </c>
      <c r="I219" s="267">
        <f>SUM(I220:I224)</f>
        <v>0</v>
      </c>
      <c r="J219" s="273">
        <f t="shared" ref="J219:K219" si="305">SUM(J220:J224)</f>
        <v>0</v>
      </c>
      <c r="K219" s="272">
        <f t="shared" si="305"/>
        <v>0</v>
      </c>
      <c r="L219" s="267">
        <f>SUM(L220:L224)</f>
        <v>0</v>
      </c>
      <c r="M219" s="271">
        <f t="shared" ref="M219:O219" si="306">SUM(M220:M224)</f>
        <v>0</v>
      </c>
      <c r="N219" s="272">
        <f t="shared" si="306"/>
        <v>0</v>
      </c>
      <c r="O219" s="267">
        <f t="shared" si="306"/>
        <v>0</v>
      </c>
      <c r="P219" s="269"/>
    </row>
    <row r="220" spans="1:16" ht="14.25" hidden="1" customHeight="1" x14ac:dyDescent="0.25">
      <c r="A220" s="128">
        <v>6252</v>
      </c>
      <c r="B220" s="165" t="s">
        <v>375</v>
      </c>
      <c r="C220" s="444">
        <f t="shared" si="291"/>
        <v>0</v>
      </c>
      <c r="D220" s="265"/>
      <c r="E220" s="266"/>
      <c r="F220" s="267">
        <f t="shared" ref="F220:F226" si="307">D220+E220</f>
        <v>0</v>
      </c>
      <c r="G220" s="265"/>
      <c r="H220" s="266"/>
      <c r="I220" s="267">
        <f t="shared" ref="I220:I226" si="308">G220+H220</f>
        <v>0</v>
      </c>
      <c r="J220" s="268"/>
      <c r="K220" s="266"/>
      <c r="L220" s="267">
        <f t="shared" ref="L220:L226" si="309">J220+K220</f>
        <v>0</v>
      </c>
      <c r="M220" s="265"/>
      <c r="N220" s="266"/>
      <c r="O220" s="267">
        <f t="shared" ref="O220:O226" si="310">M220+N220</f>
        <v>0</v>
      </c>
      <c r="P220" s="269"/>
    </row>
    <row r="221" spans="1:16" ht="14.25" hidden="1" customHeight="1" x14ac:dyDescent="0.25">
      <c r="A221" s="128">
        <v>6253</v>
      </c>
      <c r="B221" s="165" t="s">
        <v>376</v>
      </c>
      <c r="C221" s="444">
        <f t="shared" si="291"/>
        <v>0</v>
      </c>
      <c r="D221" s="265"/>
      <c r="E221" s="266"/>
      <c r="F221" s="267">
        <f t="shared" si="307"/>
        <v>0</v>
      </c>
      <c r="G221" s="265"/>
      <c r="H221" s="266"/>
      <c r="I221" s="267">
        <f t="shared" si="308"/>
        <v>0</v>
      </c>
      <c r="J221" s="268"/>
      <c r="K221" s="266"/>
      <c r="L221" s="267">
        <f t="shared" si="309"/>
        <v>0</v>
      </c>
      <c r="M221" s="265"/>
      <c r="N221" s="266"/>
      <c r="O221" s="267">
        <f t="shared" si="310"/>
        <v>0</v>
      </c>
      <c r="P221" s="269"/>
    </row>
    <row r="222" spans="1:16" ht="24" hidden="1" x14ac:dyDescent="0.25">
      <c r="A222" s="128">
        <v>6254</v>
      </c>
      <c r="B222" s="165" t="s">
        <v>377</v>
      </c>
      <c r="C222" s="444">
        <f t="shared" si="291"/>
        <v>0</v>
      </c>
      <c r="D222" s="265"/>
      <c r="E222" s="266"/>
      <c r="F222" s="267">
        <f t="shared" si="307"/>
        <v>0</v>
      </c>
      <c r="G222" s="265"/>
      <c r="H222" s="266"/>
      <c r="I222" s="267">
        <f t="shared" si="308"/>
        <v>0</v>
      </c>
      <c r="J222" s="268"/>
      <c r="K222" s="266"/>
      <c r="L222" s="267">
        <f t="shared" si="309"/>
        <v>0</v>
      </c>
      <c r="M222" s="265"/>
      <c r="N222" s="266"/>
      <c r="O222" s="267">
        <f t="shared" si="310"/>
        <v>0</v>
      </c>
      <c r="P222" s="269"/>
    </row>
    <row r="223" spans="1:16" ht="24" hidden="1" x14ac:dyDescent="0.25">
      <c r="A223" s="128">
        <v>6255</v>
      </c>
      <c r="B223" s="165" t="s">
        <v>378</v>
      </c>
      <c r="C223" s="444">
        <f t="shared" si="291"/>
        <v>0</v>
      </c>
      <c r="D223" s="265"/>
      <c r="E223" s="266"/>
      <c r="F223" s="267">
        <f t="shared" si="307"/>
        <v>0</v>
      </c>
      <c r="G223" s="265"/>
      <c r="H223" s="266"/>
      <c r="I223" s="267">
        <f t="shared" si="308"/>
        <v>0</v>
      </c>
      <c r="J223" s="268"/>
      <c r="K223" s="266"/>
      <c r="L223" s="267">
        <f t="shared" si="309"/>
        <v>0</v>
      </c>
      <c r="M223" s="265"/>
      <c r="N223" s="266"/>
      <c r="O223" s="267">
        <f t="shared" si="310"/>
        <v>0</v>
      </c>
      <c r="P223" s="269"/>
    </row>
    <row r="224" spans="1:16" hidden="1" x14ac:dyDescent="0.25">
      <c r="A224" s="128">
        <v>6259</v>
      </c>
      <c r="B224" s="165" t="s">
        <v>379</v>
      </c>
      <c r="C224" s="444">
        <f t="shared" si="291"/>
        <v>0</v>
      </c>
      <c r="D224" s="265"/>
      <c r="E224" s="266"/>
      <c r="F224" s="267">
        <f t="shared" si="307"/>
        <v>0</v>
      </c>
      <c r="G224" s="265"/>
      <c r="H224" s="266"/>
      <c r="I224" s="267">
        <f t="shared" si="308"/>
        <v>0</v>
      </c>
      <c r="J224" s="268"/>
      <c r="K224" s="266"/>
      <c r="L224" s="267">
        <f t="shared" si="309"/>
        <v>0</v>
      </c>
      <c r="M224" s="265"/>
      <c r="N224" s="266"/>
      <c r="O224" s="267">
        <f t="shared" si="310"/>
        <v>0</v>
      </c>
      <c r="P224" s="269"/>
    </row>
    <row r="225" spans="1:16" ht="24" hidden="1" x14ac:dyDescent="0.25">
      <c r="A225" s="270">
        <v>6260</v>
      </c>
      <c r="B225" s="165" t="s">
        <v>380</v>
      </c>
      <c r="C225" s="444">
        <f t="shared" si="291"/>
        <v>0</v>
      </c>
      <c r="D225" s="265"/>
      <c r="E225" s="266"/>
      <c r="F225" s="267">
        <f t="shared" si="307"/>
        <v>0</v>
      </c>
      <c r="G225" s="265"/>
      <c r="H225" s="266"/>
      <c r="I225" s="267">
        <f t="shared" si="308"/>
        <v>0</v>
      </c>
      <c r="J225" s="268"/>
      <c r="K225" s="266"/>
      <c r="L225" s="267">
        <f t="shared" si="309"/>
        <v>0</v>
      </c>
      <c r="M225" s="265"/>
      <c r="N225" s="266"/>
      <c r="O225" s="267">
        <f t="shared" si="310"/>
        <v>0</v>
      </c>
      <c r="P225" s="269"/>
    </row>
    <row r="226" spans="1:16" hidden="1" x14ac:dyDescent="0.25">
      <c r="A226" s="270">
        <v>6270</v>
      </c>
      <c r="B226" s="165" t="s">
        <v>381</v>
      </c>
      <c r="C226" s="444">
        <f t="shared" si="291"/>
        <v>0</v>
      </c>
      <c r="D226" s="265"/>
      <c r="E226" s="266"/>
      <c r="F226" s="267">
        <f t="shared" si="307"/>
        <v>0</v>
      </c>
      <c r="G226" s="265"/>
      <c r="H226" s="266"/>
      <c r="I226" s="267">
        <f t="shared" si="308"/>
        <v>0</v>
      </c>
      <c r="J226" s="268"/>
      <c r="K226" s="266"/>
      <c r="L226" s="267">
        <f t="shared" si="309"/>
        <v>0</v>
      </c>
      <c r="M226" s="265"/>
      <c r="N226" s="266"/>
      <c r="O226" s="267">
        <f t="shared" si="310"/>
        <v>0</v>
      </c>
      <c r="P226" s="269"/>
    </row>
    <row r="227" spans="1:16" ht="24" hidden="1" x14ac:dyDescent="0.25">
      <c r="A227" s="280">
        <v>6290</v>
      </c>
      <c r="B227" s="157" t="s">
        <v>382</v>
      </c>
      <c r="C227" s="454">
        <f t="shared" si="291"/>
        <v>0</v>
      </c>
      <c r="D227" s="282">
        <f t="shared" ref="D227:E227" si="311">SUM(D228:D231)</f>
        <v>0</v>
      </c>
      <c r="E227" s="283">
        <f t="shared" si="311"/>
        <v>0</v>
      </c>
      <c r="F227" s="262">
        <f>SUM(F228:F231)</f>
        <v>0</v>
      </c>
      <c r="G227" s="282">
        <f t="shared" ref="G227:O227" si="312">SUM(G228:G231)</f>
        <v>0</v>
      </c>
      <c r="H227" s="283">
        <f t="shared" si="312"/>
        <v>0</v>
      </c>
      <c r="I227" s="262">
        <f t="shared" si="312"/>
        <v>0</v>
      </c>
      <c r="J227" s="284">
        <f t="shared" si="312"/>
        <v>0</v>
      </c>
      <c r="K227" s="283">
        <f t="shared" si="312"/>
        <v>0</v>
      </c>
      <c r="L227" s="262">
        <f t="shared" si="312"/>
        <v>0</v>
      </c>
      <c r="M227" s="282">
        <f t="shared" si="312"/>
        <v>0</v>
      </c>
      <c r="N227" s="283">
        <f t="shared" si="312"/>
        <v>0</v>
      </c>
      <c r="O227" s="262">
        <f t="shared" si="312"/>
        <v>0</v>
      </c>
      <c r="P227" s="298"/>
    </row>
    <row r="228" spans="1:16" hidden="1" x14ac:dyDescent="0.25">
      <c r="A228" s="128">
        <v>6291</v>
      </c>
      <c r="B228" s="165" t="s">
        <v>383</v>
      </c>
      <c r="C228" s="444">
        <f t="shared" si="291"/>
        <v>0</v>
      </c>
      <c r="D228" s="265"/>
      <c r="E228" s="266"/>
      <c r="F228" s="267">
        <f t="shared" ref="F228:F231" si="313">D228+E228</f>
        <v>0</v>
      </c>
      <c r="G228" s="265"/>
      <c r="H228" s="266"/>
      <c r="I228" s="267">
        <f t="shared" ref="I228:I231" si="314">G228+H228</f>
        <v>0</v>
      </c>
      <c r="J228" s="268"/>
      <c r="K228" s="266"/>
      <c r="L228" s="267">
        <f t="shared" ref="L228:L231" si="315">J228+K228</f>
        <v>0</v>
      </c>
      <c r="M228" s="265"/>
      <c r="N228" s="266"/>
      <c r="O228" s="267">
        <f t="shared" ref="O228:O231" si="316">M228+N228</f>
        <v>0</v>
      </c>
      <c r="P228" s="269"/>
    </row>
    <row r="229" spans="1:16" hidden="1" x14ac:dyDescent="0.25">
      <c r="A229" s="128">
        <v>6292</v>
      </c>
      <c r="B229" s="165" t="s">
        <v>384</v>
      </c>
      <c r="C229" s="444">
        <f t="shared" si="291"/>
        <v>0</v>
      </c>
      <c r="D229" s="265"/>
      <c r="E229" s="266"/>
      <c r="F229" s="267">
        <f t="shared" si="313"/>
        <v>0</v>
      </c>
      <c r="G229" s="265"/>
      <c r="H229" s="266"/>
      <c r="I229" s="267">
        <f t="shared" si="314"/>
        <v>0</v>
      </c>
      <c r="J229" s="268"/>
      <c r="K229" s="266"/>
      <c r="L229" s="267">
        <f t="shared" si="315"/>
        <v>0</v>
      </c>
      <c r="M229" s="265"/>
      <c r="N229" s="266"/>
      <c r="O229" s="267">
        <f t="shared" si="316"/>
        <v>0</v>
      </c>
      <c r="P229" s="269"/>
    </row>
    <row r="230" spans="1:16" ht="72" hidden="1" x14ac:dyDescent="0.25">
      <c r="A230" s="128">
        <v>6296</v>
      </c>
      <c r="B230" s="165" t="s">
        <v>385</v>
      </c>
      <c r="C230" s="444">
        <f t="shared" si="291"/>
        <v>0</v>
      </c>
      <c r="D230" s="265"/>
      <c r="E230" s="266"/>
      <c r="F230" s="267">
        <f t="shared" si="313"/>
        <v>0</v>
      </c>
      <c r="G230" s="265"/>
      <c r="H230" s="266"/>
      <c r="I230" s="267">
        <f t="shared" si="314"/>
        <v>0</v>
      </c>
      <c r="J230" s="268"/>
      <c r="K230" s="266"/>
      <c r="L230" s="267">
        <f t="shared" si="315"/>
        <v>0</v>
      </c>
      <c r="M230" s="265"/>
      <c r="N230" s="266"/>
      <c r="O230" s="267">
        <f t="shared" si="316"/>
        <v>0</v>
      </c>
      <c r="P230" s="269"/>
    </row>
    <row r="231" spans="1:16" ht="39.75" hidden="1" customHeight="1" x14ac:dyDescent="0.25">
      <c r="A231" s="128">
        <v>6299</v>
      </c>
      <c r="B231" s="165" t="s">
        <v>386</v>
      </c>
      <c r="C231" s="444">
        <f t="shared" si="291"/>
        <v>0</v>
      </c>
      <c r="D231" s="265"/>
      <c r="E231" s="266"/>
      <c r="F231" s="267">
        <f t="shared" si="313"/>
        <v>0</v>
      </c>
      <c r="G231" s="265"/>
      <c r="H231" s="266"/>
      <c r="I231" s="267">
        <f t="shared" si="314"/>
        <v>0</v>
      </c>
      <c r="J231" s="268"/>
      <c r="K231" s="266"/>
      <c r="L231" s="267">
        <f t="shared" si="315"/>
        <v>0</v>
      </c>
      <c r="M231" s="265"/>
      <c r="N231" s="266"/>
      <c r="O231" s="267">
        <f t="shared" si="316"/>
        <v>0</v>
      </c>
      <c r="P231" s="269"/>
    </row>
    <row r="232" spans="1:16" hidden="1" x14ac:dyDescent="0.25">
      <c r="A232" s="145">
        <v>6300</v>
      </c>
      <c r="B232" s="250" t="s">
        <v>387</v>
      </c>
      <c r="C232" s="442">
        <f t="shared" si="291"/>
        <v>0</v>
      </c>
      <c r="D232" s="251">
        <f t="shared" ref="D232:E232" si="317">SUM(D233,D238,D239)</f>
        <v>0</v>
      </c>
      <c r="E232" s="252">
        <f t="shared" si="317"/>
        <v>0</v>
      </c>
      <c r="F232" s="253">
        <f>SUM(F233,F238,F239)</f>
        <v>0</v>
      </c>
      <c r="G232" s="251">
        <f t="shared" ref="G232:O232" si="318">SUM(G233,G238,G239)</f>
        <v>0</v>
      </c>
      <c r="H232" s="252">
        <f t="shared" si="318"/>
        <v>0</v>
      </c>
      <c r="I232" s="253">
        <f t="shared" si="318"/>
        <v>0</v>
      </c>
      <c r="J232" s="254">
        <f t="shared" si="318"/>
        <v>0</v>
      </c>
      <c r="K232" s="252">
        <f t="shared" si="318"/>
        <v>0</v>
      </c>
      <c r="L232" s="253">
        <f t="shared" si="318"/>
        <v>0</v>
      </c>
      <c r="M232" s="251">
        <f t="shared" si="318"/>
        <v>0</v>
      </c>
      <c r="N232" s="252">
        <f t="shared" si="318"/>
        <v>0</v>
      </c>
      <c r="O232" s="253">
        <f t="shared" si="318"/>
        <v>0</v>
      </c>
      <c r="P232" s="285"/>
    </row>
    <row r="233" spans="1:16" ht="24" hidden="1" x14ac:dyDescent="0.25">
      <c r="A233" s="280">
        <v>6320</v>
      </c>
      <c r="B233" s="157" t="s">
        <v>388</v>
      </c>
      <c r="C233" s="454">
        <f t="shared" si="291"/>
        <v>0</v>
      </c>
      <c r="D233" s="282">
        <f t="shared" ref="D233:E233" si="319">SUM(D234:D237)</f>
        <v>0</v>
      </c>
      <c r="E233" s="283">
        <f t="shared" si="319"/>
        <v>0</v>
      </c>
      <c r="F233" s="262">
        <f>SUM(F234:F237)</f>
        <v>0</v>
      </c>
      <c r="G233" s="282">
        <f t="shared" ref="G233:O233" si="320">SUM(G234:G237)</f>
        <v>0</v>
      </c>
      <c r="H233" s="283">
        <f t="shared" si="320"/>
        <v>0</v>
      </c>
      <c r="I233" s="262">
        <f t="shared" si="320"/>
        <v>0</v>
      </c>
      <c r="J233" s="284">
        <f t="shared" si="320"/>
        <v>0</v>
      </c>
      <c r="K233" s="283">
        <f t="shared" si="320"/>
        <v>0</v>
      </c>
      <c r="L233" s="262">
        <f t="shared" si="320"/>
        <v>0</v>
      </c>
      <c r="M233" s="282">
        <f t="shared" si="320"/>
        <v>0</v>
      </c>
      <c r="N233" s="283">
        <f t="shared" si="320"/>
        <v>0</v>
      </c>
      <c r="O233" s="262">
        <f t="shared" si="320"/>
        <v>0</v>
      </c>
      <c r="P233" s="264"/>
    </row>
    <row r="234" spans="1:16" hidden="1" x14ac:dyDescent="0.25">
      <c r="A234" s="128">
        <v>6322</v>
      </c>
      <c r="B234" s="165" t="s">
        <v>389</v>
      </c>
      <c r="C234" s="444">
        <f t="shared" si="291"/>
        <v>0</v>
      </c>
      <c r="D234" s="265"/>
      <c r="E234" s="266"/>
      <c r="F234" s="267">
        <f t="shared" ref="F234:F239" si="321">D234+E234</f>
        <v>0</v>
      </c>
      <c r="G234" s="265"/>
      <c r="H234" s="266"/>
      <c r="I234" s="267">
        <f t="shared" ref="I234:I239" si="322">G234+H234</f>
        <v>0</v>
      </c>
      <c r="J234" s="268"/>
      <c r="K234" s="266"/>
      <c r="L234" s="267">
        <f t="shared" ref="L234:L239" si="323">J234+K234</f>
        <v>0</v>
      </c>
      <c r="M234" s="265"/>
      <c r="N234" s="266"/>
      <c r="O234" s="267">
        <f t="shared" ref="O234:O239" si="324">M234+N234</f>
        <v>0</v>
      </c>
      <c r="P234" s="269"/>
    </row>
    <row r="235" spans="1:16" ht="24" hidden="1" x14ac:dyDescent="0.25">
      <c r="A235" s="128">
        <v>6323</v>
      </c>
      <c r="B235" s="165" t="s">
        <v>390</v>
      </c>
      <c r="C235" s="444">
        <f t="shared" si="291"/>
        <v>0</v>
      </c>
      <c r="D235" s="265"/>
      <c r="E235" s="266"/>
      <c r="F235" s="267">
        <f t="shared" si="321"/>
        <v>0</v>
      </c>
      <c r="G235" s="265"/>
      <c r="H235" s="266"/>
      <c r="I235" s="267">
        <f t="shared" si="322"/>
        <v>0</v>
      </c>
      <c r="J235" s="268"/>
      <c r="K235" s="266"/>
      <c r="L235" s="267">
        <f t="shared" si="323"/>
        <v>0</v>
      </c>
      <c r="M235" s="265"/>
      <c r="N235" s="266"/>
      <c r="O235" s="267">
        <f t="shared" si="324"/>
        <v>0</v>
      </c>
      <c r="P235" s="269"/>
    </row>
    <row r="236" spans="1:16" ht="24" hidden="1" x14ac:dyDescent="0.25">
      <c r="A236" s="128">
        <v>6324</v>
      </c>
      <c r="B236" s="165" t="s">
        <v>391</v>
      </c>
      <c r="C236" s="444">
        <f t="shared" si="291"/>
        <v>0</v>
      </c>
      <c r="D236" s="265"/>
      <c r="E236" s="266"/>
      <c r="F236" s="267">
        <f t="shared" si="321"/>
        <v>0</v>
      </c>
      <c r="G236" s="265"/>
      <c r="H236" s="266"/>
      <c r="I236" s="267">
        <f t="shared" si="322"/>
        <v>0</v>
      </c>
      <c r="J236" s="268"/>
      <c r="K236" s="266"/>
      <c r="L236" s="267">
        <f t="shared" si="323"/>
        <v>0</v>
      </c>
      <c r="M236" s="265"/>
      <c r="N236" s="266"/>
      <c r="O236" s="267">
        <f t="shared" si="324"/>
        <v>0</v>
      </c>
      <c r="P236" s="269"/>
    </row>
    <row r="237" spans="1:16" hidden="1" x14ac:dyDescent="0.25">
      <c r="A237" s="121">
        <v>6329</v>
      </c>
      <c r="B237" s="157" t="s">
        <v>392</v>
      </c>
      <c r="C237" s="443">
        <f t="shared" si="291"/>
        <v>0</v>
      </c>
      <c r="D237" s="260"/>
      <c r="E237" s="261"/>
      <c r="F237" s="262">
        <f t="shared" si="321"/>
        <v>0</v>
      </c>
      <c r="G237" s="260"/>
      <c r="H237" s="261"/>
      <c r="I237" s="262">
        <f t="shared" si="322"/>
        <v>0</v>
      </c>
      <c r="J237" s="263"/>
      <c r="K237" s="261"/>
      <c r="L237" s="262">
        <f t="shared" si="323"/>
        <v>0</v>
      </c>
      <c r="M237" s="260"/>
      <c r="N237" s="261"/>
      <c r="O237" s="262">
        <f t="shared" si="324"/>
        <v>0</v>
      </c>
      <c r="P237" s="264"/>
    </row>
    <row r="238" spans="1:16" ht="24" hidden="1" x14ac:dyDescent="0.25">
      <c r="A238" s="313">
        <v>6330</v>
      </c>
      <c r="B238" s="314" t="s">
        <v>393</v>
      </c>
      <c r="C238" s="454">
        <f t="shared" si="291"/>
        <v>0</v>
      </c>
      <c r="D238" s="300"/>
      <c r="E238" s="301"/>
      <c r="F238" s="302">
        <f t="shared" si="321"/>
        <v>0</v>
      </c>
      <c r="G238" s="300"/>
      <c r="H238" s="301"/>
      <c r="I238" s="302">
        <f t="shared" si="322"/>
        <v>0</v>
      </c>
      <c r="J238" s="303"/>
      <c r="K238" s="301"/>
      <c r="L238" s="302">
        <f t="shared" si="323"/>
        <v>0</v>
      </c>
      <c r="M238" s="300"/>
      <c r="N238" s="301"/>
      <c r="O238" s="302">
        <f t="shared" si="324"/>
        <v>0</v>
      </c>
      <c r="P238" s="298"/>
    </row>
    <row r="239" spans="1:16" hidden="1" x14ac:dyDescent="0.25">
      <c r="A239" s="270">
        <v>6360</v>
      </c>
      <c r="B239" s="165" t="s">
        <v>394</v>
      </c>
      <c r="C239" s="444">
        <f t="shared" si="291"/>
        <v>0</v>
      </c>
      <c r="D239" s="265"/>
      <c r="E239" s="266"/>
      <c r="F239" s="267">
        <f t="shared" si="321"/>
        <v>0</v>
      </c>
      <c r="G239" s="265"/>
      <c r="H239" s="266"/>
      <c r="I239" s="267">
        <f t="shared" si="322"/>
        <v>0</v>
      </c>
      <c r="J239" s="268"/>
      <c r="K239" s="266"/>
      <c r="L239" s="267">
        <f t="shared" si="323"/>
        <v>0</v>
      </c>
      <c r="M239" s="265"/>
      <c r="N239" s="266"/>
      <c r="O239" s="267">
        <f t="shared" si="324"/>
        <v>0</v>
      </c>
      <c r="P239" s="269"/>
    </row>
    <row r="240" spans="1:16" ht="36" hidden="1" x14ac:dyDescent="0.25">
      <c r="A240" s="145">
        <v>6400</v>
      </c>
      <c r="B240" s="250" t="s">
        <v>395</v>
      </c>
      <c r="C240" s="442">
        <f t="shared" si="291"/>
        <v>0</v>
      </c>
      <c r="D240" s="251">
        <f t="shared" ref="D240:E240" si="325">SUM(D241,D245)</f>
        <v>0</v>
      </c>
      <c r="E240" s="252">
        <f t="shared" si="325"/>
        <v>0</v>
      </c>
      <c r="F240" s="253">
        <f>SUM(F241,F245)</f>
        <v>0</v>
      </c>
      <c r="G240" s="251">
        <f t="shared" ref="G240:O240" si="326">SUM(G241,G245)</f>
        <v>0</v>
      </c>
      <c r="H240" s="252">
        <f t="shared" si="326"/>
        <v>0</v>
      </c>
      <c r="I240" s="253">
        <f t="shared" si="326"/>
        <v>0</v>
      </c>
      <c r="J240" s="254">
        <f t="shared" si="326"/>
        <v>0</v>
      </c>
      <c r="K240" s="252">
        <f t="shared" si="326"/>
        <v>0</v>
      </c>
      <c r="L240" s="253">
        <f t="shared" si="326"/>
        <v>0</v>
      </c>
      <c r="M240" s="251">
        <f t="shared" si="326"/>
        <v>0</v>
      </c>
      <c r="N240" s="252">
        <f t="shared" si="326"/>
        <v>0</v>
      </c>
      <c r="O240" s="253">
        <f t="shared" si="326"/>
        <v>0</v>
      </c>
      <c r="P240" s="285"/>
    </row>
    <row r="241" spans="1:17" ht="24" hidden="1" x14ac:dyDescent="0.25">
      <c r="A241" s="280">
        <v>6410</v>
      </c>
      <c r="B241" s="157" t="s">
        <v>396</v>
      </c>
      <c r="C241" s="443">
        <f t="shared" si="291"/>
        <v>0</v>
      </c>
      <c r="D241" s="282">
        <f t="shared" ref="D241:E241" si="327">SUM(D242:D244)</f>
        <v>0</v>
      </c>
      <c r="E241" s="283">
        <f t="shared" si="327"/>
        <v>0</v>
      </c>
      <c r="F241" s="262">
        <f>SUM(F242:F244)</f>
        <v>0</v>
      </c>
      <c r="G241" s="282">
        <f t="shared" ref="G241:O241" si="328">SUM(G242:G244)</f>
        <v>0</v>
      </c>
      <c r="H241" s="283">
        <f t="shared" si="328"/>
        <v>0</v>
      </c>
      <c r="I241" s="262">
        <f t="shared" si="328"/>
        <v>0</v>
      </c>
      <c r="J241" s="284">
        <f t="shared" si="328"/>
        <v>0</v>
      </c>
      <c r="K241" s="283">
        <f t="shared" si="328"/>
        <v>0</v>
      </c>
      <c r="L241" s="262">
        <f t="shared" si="328"/>
        <v>0</v>
      </c>
      <c r="M241" s="282">
        <f t="shared" si="328"/>
        <v>0</v>
      </c>
      <c r="N241" s="283">
        <f t="shared" si="328"/>
        <v>0</v>
      </c>
      <c r="O241" s="262">
        <f t="shared" si="328"/>
        <v>0</v>
      </c>
      <c r="P241" s="296"/>
    </row>
    <row r="242" spans="1:17" hidden="1" x14ac:dyDescent="0.25">
      <c r="A242" s="128">
        <v>6411</v>
      </c>
      <c r="B242" s="287" t="s">
        <v>397</v>
      </c>
      <c r="C242" s="444">
        <f t="shared" si="291"/>
        <v>0</v>
      </c>
      <c r="D242" s="265"/>
      <c r="E242" s="266"/>
      <c r="F242" s="267">
        <f t="shared" ref="F242:F244" si="329">D242+E242</f>
        <v>0</v>
      </c>
      <c r="G242" s="265"/>
      <c r="H242" s="266"/>
      <c r="I242" s="267">
        <f t="shared" ref="I242:I244" si="330">G242+H242</f>
        <v>0</v>
      </c>
      <c r="J242" s="268"/>
      <c r="K242" s="266"/>
      <c r="L242" s="267">
        <f t="shared" ref="L242:L244" si="331">J242+K242</f>
        <v>0</v>
      </c>
      <c r="M242" s="265"/>
      <c r="N242" s="266"/>
      <c r="O242" s="267">
        <f t="shared" ref="O242:O244" si="332">M242+N242</f>
        <v>0</v>
      </c>
      <c r="P242" s="269"/>
    </row>
    <row r="243" spans="1:17" ht="36" hidden="1" x14ac:dyDescent="0.25">
      <c r="A243" s="128">
        <v>6412</v>
      </c>
      <c r="B243" s="165" t="s">
        <v>398</v>
      </c>
      <c r="C243" s="444">
        <f t="shared" si="291"/>
        <v>0</v>
      </c>
      <c r="D243" s="265"/>
      <c r="E243" s="266"/>
      <c r="F243" s="267">
        <f t="shared" si="329"/>
        <v>0</v>
      </c>
      <c r="G243" s="265"/>
      <c r="H243" s="266"/>
      <c r="I243" s="267">
        <f t="shared" si="330"/>
        <v>0</v>
      </c>
      <c r="J243" s="268"/>
      <c r="K243" s="266"/>
      <c r="L243" s="267">
        <f t="shared" si="331"/>
        <v>0</v>
      </c>
      <c r="M243" s="265"/>
      <c r="N243" s="266"/>
      <c r="O243" s="267">
        <f t="shared" si="332"/>
        <v>0</v>
      </c>
      <c r="P243" s="269"/>
    </row>
    <row r="244" spans="1:17" ht="36" hidden="1" x14ac:dyDescent="0.25">
      <c r="A244" s="128">
        <v>6419</v>
      </c>
      <c r="B244" s="165" t="s">
        <v>399</v>
      </c>
      <c r="C244" s="444">
        <f t="shared" si="291"/>
        <v>0</v>
      </c>
      <c r="D244" s="265"/>
      <c r="E244" s="266"/>
      <c r="F244" s="267">
        <f t="shared" si="329"/>
        <v>0</v>
      </c>
      <c r="G244" s="265"/>
      <c r="H244" s="266"/>
      <c r="I244" s="267">
        <f t="shared" si="330"/>
        <v>0</v>
      </c>
      <c r="J244" s="268"/>
      <c r="K244" s="266"/>
      <c r="L244" s="267">
        <f t="shared" si="331"/>
        <v>0</v>
      </c>
      <c r="M244" s="265"/>
      <c r="N244" s="266"/>
      <c r="O244" s="267">
        <f t="shared" si="332"/>
        <v>0</v>
      </c>
      <c r="P244" s="269"/>
    </row>
    <row r="245" spans="1:17" ht="48" hidden="1" x14ac:dyDescent="0.25">
      <c r="A245" s="270">
        <v>6420</v>
      </c>
      <c r="B245" s="165" t="s">
        <v>400</v>
      </c>
      <c r="C245" s="444">
        <f t="shared" si="291"/>
        <v>0</v>
      </c>
      <c r="D245" s="271">
        <f t="shared" ref="D245:E245" si="333">SUM(D246:D249)</f>
        <v>0</v>
      </c>
      <c r="E245" s="272">
        <f t="shared" si="333"/>
        <v>0</v>
      </c>
      <c r="F245" s="267">
        <f>SUM(F246:F249)</f>
        <v>0</v>
      </c>
      <c r="G245" s="271">
        <f t="shared" ref="G245:H245" si="334">SUM(G246:G249)</f>
        <v>0</v>
      </c>
      <c r="H245" s="272">
        <f t="shared" si="334"/>
        <v>0</v>
      </c>
      <c r="I245" s="267">
        <f>SUM(I246:I249)</f>
        <v>0</v>
      </c>
      <c r="J245" s="273">
        <f t="shared" ref="J245:K245" si="335">SUM(J246:J249)</f>
        <v>0</v>
      </c>
      <c r="K245" s="272">
        <f t="shared" si="335"/>
        <v>0</v>
      </c>
      <c r="L245" s="267">
        <f>SUM(L246:L249)</f>
        <v>0</v>
      </c>
      <c r="M245" s="271">
        <f t="shared" ref="M245:O245" si="336">SUM(M246:M249)</f>
        <v>0</v>
      </c>
      <c r="N245" s="272">
        <f t="shared" si="336"/>
        <v>0</v>
      </c>
      <c r="O245" s="267">
        <f t="shared" si="336"/>
        <v>0</v>
      </c>
      <c r="P245" s="269"/>
    </row>
    <row r="246" spans="1:17" ht="36" hidden="1" x14ac:dyDescent="0.25">
      <c r="A246" s="128">
        <v>6421</v>
      </c>
      <c r="B246" s="165" t="s">
        <v>401</v>
      </c>
      <c r="C246" s="444">
        <f t="shared" si="291"/>
        <v>0</v>
      </c>
      <c r="D246" s="265"/>
      <c r="E246" s="266"/>
      <c r="F246" s="267">
        <f t="shared" ref="F246:F249" si="337">D246+E246</f>
        <v>0</v>
      </c>
      <c r="G246" s="265"/>
      <c r="H246" s="266"/>
      <c r="I246" s="267">
        <f t="shared" ref="I246:I249" si="338">G246+H246</f>
        <v>0</v>
      </c>
      <c r="J246" s="268"/>
      <c r="K246" s="266"/>
      <c r="L246" s="267">
        <f t="shared" ref="L246:L249" si="339">J246+K246</f>
        <v>0</v>
      </c>
      <c r="M246" s="265"/>
      <c r="N246" s="266"/>
      <c r="O246" s="267">
        <f t="shared" ref="O246:O249" si="340">M246+N246</f>
        <v>0</v>
      </c>
      <c r="P246" s="269"/>
    </row>
    <row r="247" spans="1:17" hidden="1" x14ac:dyDescent="0.25">
      <c r="A247" s="128">
        <v>6422</v>
      </c>
      <c r="B247" s="165" t="s">
        <v>402</v>
      </c>
      <c r="C247" s="444">
        <f t="shared" si="291"/>
        <v>0</v>
      </c>
      <c r="D247" s="265"/>
      <c r="E247" s="266"/>
      <c r="F247" s="267">
        <f t="shared" si="337"/>
        <v>0</v>
      </c>
      <c r="G247" s="265"/>
      <c r="H247" s="266"/>
      <c r="I247" s="267">
        <f t="shared" si="338"/>
        <v>0</v>
      </c>
      <c r="J247" s="268"/>
      <c r="K247" s="266"/>
      <c r="L247" s="267">
        <f t="shared" si="339"/>
        <v>0</v>
      </c>
      <c r="M247" s="265"/>
      <c r="N247" s="266"/>
      <c r="O247" s="267">
        <f t="shared" si="340"/>
        <v>0</v>
      </c>
      <c r="P247" s="269"/>
    </row>
    <row r="248" spans="1:17" ht="13.5" hidden="1" customHeight="1" x14ac:dyDescent="0.25">
      <c r="A248" s="128">
        <v>6423</v>
      </c>
      <c r="B248" s="165" t="s">
        <v>403</v>
      </c>
      <c r="C248" s="444">
        <f t="shared" si="291"/>
        <v>0</v>
      </c>
      <c r="D248" s="265"/>
      <c r="E248" s="266"/>
      <c r="F248" s="267">
        <f t="shared" si="337"/>
        <v>0</v>
      </c>
      <c r="G248" s="265"/>
      <c r="H248" s="266"/>
      <c r="I248" s="267">
        <f t="shared" si="338"/>
        <v>0</v>
      </c>
      <c r="J248" s="268"/>
      <c r="K248" s="266"/>
      <c r="L248" s="267">
        <f t="shared" si="339"/>
        <v>0</v>
      </c>
      <c r="M248" s="265"/>
      <c r="N248" s="266"/>
      <c r="O248" s="267">
        <f t="shared" si="340"/>
        <v>0</v>
      </c>
      <c r="P248" s="269"/>
    </row>
    <row r="249" spans="1:17" ht="36" hidden="1" x14ac:dyDescent="0.25">
      <c r="A249" s="128">
        <v>6424</v>
      </c>
      <c r="B249" s="165" t="s">
        <v>404</v>
      </c>
      <c r="C249" s="444">
        <f t="shared" si="291"/>
        <v>0</v>
      </c>
      <c r="D249" s="265"/>
      <c r="E249" s="266"/>
      <c r="F249" s="267">
        <f t="shared" si="337"/>
        <v>0</v>
      </c>
      <c r="G249" s="265"/>
      <c r="H249" s="266"/>
      <c r="I249" s="267">
        <f t="shared" si="338"/>
        <v>0</v>
      </c>
      <c r="J249" s="268"/>
      <c r="K249" s="266"/>
      <c r="L249" s="267">
        <f t="shared" si="339"/>
        <v>0</v>
      </c>
      <c r="M249" s="265"/>
      <c r="N249" s="266"/>
      <c r="O249" s="267">
        <f t="shared" si="340"/>
        <v>0</v>
      </c>
      <c r="P249" s="269"/>
      <c r="Q249" s="315"/>
    </row>
    <row r="250" spans="1:17" ht="60" hidden="1" x14ac:dyDescent="0.25">
      <c r="A250" s="145">
        <v>6500</v>
      </c>
      <c r="B250" s="250" t="s">
        <v>405</v>
      </c>
      <c r="C250" s="446">
        <f t="shared" si="291"/>
        <v>0</v>
      </c>
      <c r="D250" s="289">
        <f t="shared" ref="D250:O250" si="341">SUM(D251)</f>
        <v>0</v>
      </c>
      <c r="E250" s="290">
        <f t="shared" si="341"/>
        <v>0</v>
      </c>
      <c r="F250" s="291">
        <f t="shared" si="341"/>
        <v>0</v>
      </c>
      <c r="G250" s="201">
        <f t="shared" si="341"/>
        <v>0</v>
      </c>
      <c r="H250" s="202">
        <f t="shared" si="341"/>
        <v>0</v>
      </c>
      <c r="I250" s="291">
        <f t="shared" si="341"/>
        <v>0</v>
      </c>
      <c r="J250" s="316">
        <f t="shared" si="341"/>
        <v>0</v>
      </c>
      <c r="K250" s="202">
        <f t="shared" si="341"/>
        <v>0</v>
      </c>
      <c r="L250" s="291">
        <f t="shared" si="341"/>
        <v>0</v>
      </c>
      <c r="M250" s="201">
        <f t="shared" si="341"/>
        <v>0</v>
      </c>
      <c r="N250" s="202">
        <f t="shared" si="341"/>
        <v>0</v>
      </c>
      <c r="O250" s="291">
        <f t="shared" si="341"/>
        <v>0</v>
      </c>
      <c r="P250" s="285"/>
      <c r="Q250" s="315"/>
    </row>
    <row r="251" spans="1:17" ht="48" hidden="1" x14ac:dyDescent="0.25">
      <c r="A251" s="128">
        <v>6510</v>
      </c>
      <c r="B251" s="165" t="s">
        <v>406</v>
      </c>
      <c r="C251" s="444">
        <f t="shared" si="291"/>
        <v>0</v>
      </c>
      <c r="D251" s="275"/>
      <c r="E251" s="277"/>
      <c r="F251" s="317">
        <f>D251+E251</f>
        <v>0</v>
      </c>
      <c r="G251" s="318"/>
      <c r="H251" s="319"/>
      <c r="I251" s="317">
        <f>G251+H251</f>
        <v>0</v>
      </c>
      <c r="J251" s="320"/>
      <c r="K251" s="319"/>
      <c r="L251" s="317">
        <f>J251+K251</f>
        <v>0</v>
      </c>
      <c r="M251" s="318"/>
      <c r="N251" s="319"/>
      <c r="O251" s="317">
        <f t="shared" ref="O251" si="342">M251+N251</f>
        <v>0</v>
      </c>
      <c r="P251" s="296"/>
      <c r="Q251" s="315"/>
    </row>
    <row r="252" spans="1:17" ht="48" hidden="1" x14ac:dyDescent="0.25">
      <c r="A252" s="321">
        <v>7000</v>
      </c>
      <c r="B252" s="321" t="s">
        <v>407</v>
      </c>
      <c r="C252" s="456">
        <f t="shared" si="291"/>
        <v>0</v>
      </c>
      <c r="D252" s="322">
        <f t="shared" ref="D252:E252" si="343">SUM(D253,D263)</f>
        <v>0</v>
      </c>
      <c r="E252" s="323">
        <f t="shared" si="343"/>
        <v>0</v>
      </c>
      <c r="F252" s="324">
        <f>SUM(F253,F263)</f>
        <v>0</v>
      </c>
      <c r="G252" s="322">
        <f t="shared" ref="G252:H252" si="344">SUM(G253,G263)</f>
        <v>0</v>
      </c>
      <c r="H252" s="323">
        <f t="shared" si="344"/>
        <v>0</v>
      </c>
      <c r="I252" s="324">
        <f>SUM(I253,I263)</f>
        <v>0</v>
      </c>
      <c r="J252" s="325">
        <f t="shared" ref="J252:K252" si="345">SUM(J253,J263)</f>
        <v>0</v>
      </c>
      <c r="K252" s="323">
        <f t="shared" si="345"/>
        <v>0</v>
      </c>
      <c r="L252" s="324">
        <f>SUM(L253,L263)</f>
        <v>0</v>
      </c>
      <c r="M252" s="322">
        <f t="shared" ref="M252:O252" si="346">SUM(M253,M263)</f>
        <v>0</v>
      </c>
      <c r="N252" s="323">
        <f t="shared" si="346"/>
        <v>0</v>
      </c>
      <c r="O252" s="324">
        <f t="shared" si="346"/>
        <v>0</v>
      </c>
      <c r="P252" s="326"/>
    </row>
    <row r="253" spans="1:17" ht="24" hidden="1" x14ac:dyDescent="0.25">
      <c r="A253" s="145">
        <v>7200</v>
      </c>
      <c r="B253" s="250" t="s">
        <v>408</v>
      </c>
      <c r="C253" s="442">
        <f t="shared" si="291"/>
        <v>0</v>
      </c>
      <c r="D253" s="251">
        <f t="shared" ref="D253:O253" si="347">SUM(D254,D255,D256,D257,D261,D262)</f>
        <v>0</v>
      </c>
      <c r="E253" s="252">
        <f t="shared" si="347"/>
        <v>0</v>
      </c>
      <c r="F253" s="253">
        <f t="shared" si="347"/>
        <v>0</v>
      </c>
      <c r="G253" s="251">
        <f t="shared" si="347"/>
        <v>0</v>
      </c>
      <c r="H253" s="252">
        <f t="shared" si="347"/>
        <v>0</v>
      </c>
      <c r="I253" s="253">
        <f t="shared" si="347"/>
        <v>0</v>
      </c>
      <c r="J253" s="254">
        <f t="shared" si="347"/>
        <v>0</v>
      </c>
      <c r="K253" s="252">
        <f t="shared" si="347"/>
        <v>0</v>
      </c>
      <c r="L253" s="253">
        <f t="shared" si="347"/>
        <v>0</v>
      </c>
      <c r="M253" s="251">
        <f t="shared" si="347"/>
        <v>0</v>
      </c>
      <c r="N253" s="252">
        <f t="shared" si="347"/>
        <v>0</v>
      </c>
      <c r="O253" s="253">
        <f t="shared" si="347"/>
        <v>0</v>
      </c>
      <c r="P253" s="255"/>
    </row>
    <row r="254" spans="1:17" ht="24" hidden="1" x14ac:dyDescent="0.25">
      <c r="A254" s="280">
        <v>7210</v>
      </c>
      <c r="B254" s="157" t="s">
        <v>409</v>
      </c>
      <c r="C254" s="443">
        <f t="shared" si="291"/>
        <v>0</v>
      </c>
      <c r="D254" s="260"/>
      <c r="E254" s="261"/>
      <c r="F254" s="262">
        <f t="shared" ref="F254:F256" si="348">D254+E254</f>
        <v>0</v>
      </c>
      <c r="G254" s="260"/>
      <c r="H254" s="261"/>
      <c r="I254" s="262">
        <f t="shared" ref="I254:I256" si="349">G254+H254</f>
        <v>0</v>
      </c>
      <c r="J254" s="263"/>
      <c r="K254" s="261"/>
      <c r="L254" s="262">
        <f t="shared" ref="L254:L256" si="350">J254+K254</f>
        <v>0</v>
      </c>
      <c r="M254" s="260"/>
      <c r="N254" s="261"/>
      <c r="O254" s="262">
        <f t="shared" ref="O254:O256" si="351">M254+N254</f>
        <v>0</v>
      </c>
      <c r="P254" s="264"/>
    </row>
    <row r="255" spans="1:17" s="315" customFormat="1" ht="36" hidden="1" x14ac:dyDescent="0.25">
      <c r="A255" s="270">
        <v>7220</v>
      </c>
      <c r="B255" s="165" t="s">
        <v>410</v>
      </c>
      <c r="C255" s="444">
        <f t="shared" si="291"/>
        <v>0</v>
      </c>
      <c r="D255" s="265"/>
      <c r="E255" s="266"/>
      <c r="F255" s="267">
        <f t="shared" si="348"/>
        <v>0</v>
      </c>
      <c r="G255" s="265"/>
      <c r="H255" s="266"/>
      <c r="I255" s="267">
        <f t="shared" si="349"/>
        <v>0</v>
      </c>
      <c r="J255" s="268"/>
      <c r="K255" s="266"/>
      <c r="L255" s="267">
        <f t="shared" si="350"/>
        <v>0</v>
      </c>
      <c r="M255" s="265"/>
      <c r="N255" s="266"/>
      <c r="O255" s="267">
        <f t="shared" si="351"/>
        <v>0</v>
      </c>
      <c r="P255" s="269"/>
    </row>
    <row r="256" spans="1:17" ht="24" hidden="1" x14ac:dyDescent="0.25">
      <c r="A256" s="270">
        <v>7230</v>
      </c>
      <c r="B256" s="165" t="s">
        <v>179</v>
      </c>
      <c r="C256" s="444">
        <f t="shared" si="291"/>
        <v>0</v>
      </c>
      <c r="D256" s="265"/>
      <c r="E256" s="266"/>
      <c r="F256" s="267">
        <f t="shared" si="348"/>
        <v>0</v>
      </c>
      <c r="G256" s="265"/>
      <c r="H256" s="266"/>
      <c r="I256" s="267">
        <f t="shared" si="349"/>
        <v>0</v>
      </c>
      <c r="J256" s="268"/>
      <c r="K256" s="266"/>
      <c r="L256" s="267">
        <f t="shared" si="350"/>
        <v>0</v>
      </c>
      <c r="M256" s="265"/>
      <c r="N256" s="266"/>
      <c r="O256" s="267">
        <f t="shared" si="351"/>
        <v>0</v>
      </c>
      <c r="P256" s="269"/>
    </row>
    <row r="257" spans="1:16" ht="24" hidden="1" x14ac:dyDescent="0.25">
      <c r="A257" s="270">
        <v>7240</v>
      </c>
      <c r="B257" s="165" t="s">
        <v>411</v>
      </c>
      <c r="C257" s="444">
        <f t="shared" si="291"/>
        <v>0</v>
      </c>
      <c r="D257" s="271">
        <f t="shared" ref="D257:K257" si="352">SUM(D258:D260)</f>
        <v>0</v>
      </c>
      <c r="E257" s="272">
        <f t="shared" si="352"/>
        <v>0</v>
      </c>
      <c r="F257" s="267">
        <f t="shared" si="352"/>
        <v>0</v>
      </c>
      <c r="G257" s="271">
        <f t="shared" si="352"/>
        <v>0</v>
      </c>
      <c r="H257" s="272">
        <f t="shared" si="352"/>
        <v>0</v>
      </c>
      <c r="I257" s="267">
        <f t="shared" si="352"/>
        <v>0</v>
      </c>
      <c r="J257" s="273">
        <f t="shared" si="352"/>
        <v>0</v>
      </c>
      <c r="K257" s="272">
        <f t="shared" si="352"/>
        <v>0</v>
      </c>
      <c r="L257" s="267">
        <f>SUM(L258:L260)</f>
        <v>0</v>
      </c>
      <c r="M257" s="271">
        <f t="shared" ref="M257:O257" si="353">SUM(M258:M260)</f>
        <v>0</v>
      </c>
      <c r="N257" s="272">
        <f t="shared" si="353"/>
        <v>0</v>
      </c>
      <c r="O257" s="267">
        <f t="shared" si="353"/>
        <v>0</v>
      </c>
      <c r="P257" s="269"/>
    </row>
    <row r="258" spans="1:16" ht="48" hidden="1" x14ac:dyDescent="0.25">
      <c r="A258" s="128">
        <v>7245</v>
      </c>
      <c r="B258" s="165" t="s">
        <v>412</v>
      </c>
      <c r="C258" s="444">
        <f t="shared" si="291"/>
        <v>0</v>
      </c>
      <c r="D258" s="265"/>
      <c r="E258" s="266"/>
      <c r="F258" s="267">
        <f t="shared" ref="F258:F262" si="354">D258+E258</f>
        <v>0</v>
      </c>
      <c r="G258" s="265"/>
      <c r="H258" s="266"/>
      <c r="I258" s="267">
        <f t="shared" ref="I258:I262" si="355">G258+H258</f>
        <v>0</v>
      </c>
      <c r="J258" s="268"/>
      <c r="K258" s="266"/>
      <c r="L258" s="267">
        <f t="shared" ref="L258:L262" si="356">J258+K258</f>
        <v>0</v>
      </c>
      <c r="M258" s="265"/>
      <c r="N258" s="266"/>
      <c r="O258" s="267">
        <f t="shared" ref="O258:O262" si="357">M258+N258</f>
        <v>0</v>
      </c>
      <c r="P258" s="269"/>
    </row>
    <row r="259" spans="1:16" ht="84.75" hidden="1" customHeight="1" x14ac:dyDescent="0.25">
      <c r="A259" s="128">
        <v>7246</v>
      </c>
      <c r="B259" s="165" t="s">
        <v>413</v>
      </c>
      <c r="C259" s="444">
        <f t="shared" si="291"/>
        <v>0</v>
      </c>
      <c r="D259" s="265"/>
      <c r="E259" s="266"/>
      <c r="F259" s="267">
        <f t="shared" si="354"/>
        <v>0</v>
      </c>
      <c r="G259" s="265"/>
      <c r="H259" s="266"/>
      <c r="I259" s="267">
        <f t="shared" si="355"/>
        <v>0</v>
      </c>
      <c r="J259" s="268"/>
      <c r="K259" s="266"/>
      <c r="L259" s="267">
        <f t="shared" si="356"/>
        <v>0</v>
      </c>
      <c r="M259" s="265"/>
      <c r="N259" s="266"/>
      <c r="O259" s="267">
        <f t="shared" si="357"/>
        <v>0</v>
      </c>
      <c r="P259" s="269"/>
    </row>
    <row r="260" spans="1:16" ht="36" hidden="1" x14ac:dyDescent="0.25">
      <c r="A260" s="128">
        <v>7247</v>
      </c>
      <c r="B260" s="165" t="s">
        <v>414</v>
      </c>
      <c r="C260" s="444">
        <f t="shared" si="291"/>
        <v>0</v>
      </c>
      <c r="D260" s="265"/>
      <c r="E260" s="266"/>
      <c r="F260" s="267">
        <f t="shared" si="354"/>
        <v>0</v>
      </c>
      <c r="G260" s="265"/>
      <c r="H260" s="266"/>
      <c r="I260" s="267">
        <f t="shared" si="355"/>
        <v>0</v>
      </c>
      <c r="J260" s="268"/>
      <c r="K260" s="266"/>
      <c r="L260" s="267">
        <f t="shared" si="356"/>
        <v>0</v>
      </c>
      <c r="M260" s="265"/>
      <c r="N260" s="266"/>
      <c r="O260" s="267">
        <f t="shared" si="357"/>
        <v>0</v>
      </c>
      <c r="P260" s="269"/>
    </row>
    <row r="261" spans="1:16" ht="24" hidden="1" x14ac:dyDescent="0.25">
      <c r="A261" s="270">
        <v>7260</v>
      </c>
      <c r="B261" s="165" t="s">
        <v>415</v>
      </c>
      <c r="C261" s="444">
        <f t="shared" si="291"/>
        <v>0</v>
      </c>
      <c r="D261" s="265"/>
      <c r="E261" s="266"/>
      <c r="F261" s="267">
        <f t="shared" si="354"/>
        <v>0</v>
      </c>
      <c r="G261" s="265"/>
      <c r="H261" s="266"/>
      <c r="I261" s="267">
        <f t="shared" si="355"/>
        <v>0</v>
      </c>
      <c r="J261" s="268"/>
      <c r="K261" s="266"/>
      <c r="L261" s="267">
        <f t="shared" si="356"/>
        <v>0</v>
      </c>
      <c r="M261" s="265"/>
      <c r="N261" s="266"/>
      <c r="O261" s="267">
        <f t="shared" si="357"/>
        <v>0</v>
      </c>
      <c r="P261" s="269"/>
    </row>
    <row r="262" spans="1:16" ht="60" hidden="1" x14ac:dyDescent="0.25">
      <c r="A262" s="270">
        <v>7270</v>
      </c>
      <c r="B262" s="165" t="s">
        <v>416</v>
      </c>
      <c r="C262" s="444">
        <f t="shared" si="291"/>
        <v>0</v>
      </c>
      <c r="D262" s="265"/>
      <c r="E262" s="266"/>
      <c r="F262" s="267">
        <f t="shared" si="354"/>
        <v>0</v>
      </c>
      <c r="G262" s="265"/>
      <c r="H262" s="266"/>
      <c r="I262" s="267">
        <f t="shared" si="355"/>
        <v>0</v>
      </c>
      <c r="J262" s="268"/>
      <c r="K262" s="266"/>
      <c r="L262" s="267">
        <f t="shared" si="356"/>
        <v>0</v>
      </c>
      <c r="M262" s="265"/>
      <c r="N262" s="266"/>
      <c r="O262" s="267">
        <f t="shared" si="357"/>
        <v>0</v>
      </c>
      <c r="P262" s="269"/>
    </row>
    <row r="263" spans="1:16" hidden="1" x14ac:dyDescent="0.25">
      <c r="A263" s="213">
        <v>7700</v>
      </c>
      <c r="B263" s="183" t="s">
        <v>417</v>
      </c>
      <c r="C263" s="446">
        <f t="shared" si="291"/>
        <v>0</v>
      </c>
      <c r="D263" s="289">
        <f t="shared" ref="D263:O263" si="358">D264</f>
        <v>0</v>
      </c>
      <c r="E263" s="290">
        <f t="shared" si="358"/>
        <v>0</v>
      </c>
      <c r="F263" s="291">
        <f t="shared" si="358"/>
        <v>0</v>
      </c>
      <c r="G263" s="289">
        <f t="shared" si="358"/>
        <v>0</v>
      </c>
      <c r="H263" s="290">
        <f t="shared" si="358"/>
        <v>0</v>
      </c>
      <c r="I263" s="291">
        <f t="shared" si="358"/>
        <v>0</v>
      </c>
      <c r="J263" s="292">
        <f t="shared" si="358"/>
        <v>0</v>
      </c>
      <c r="K263" s="290">
        <f t="shared" si="358"/>
        <v>0</v>
      </c>
      <c r="L263" s="291">
        <f t="shared" si="358"/>
        <v>0</v>
      </c>
      <c r="M263" s="289">
        <f t="shared" si="358"/>
        <v>0</v>
      </c>
      <c r="N263" s="290">
        <f t="shared" si="358"/>
        <v>0</v>
      </c>
      <c r="O263" s="291">
        <f t="shared" si="358"/>
        <v>0</v>
      </c>
      <c r="P263" s="285"/>
    </row>
    <row r="264" spans="1:16" hidden="1" x14ac:dyDescent="0.25">
      <c r="A264" s="256">
        <v>7720</v>
      </c>
      <c r="B264" s="157" t="s">
        <v>418</v>
      </c>
      <c r="C264" s="445">
        <f t="shared" si="291"/>
        <v>0</v>
      </c>
      <c r="D264" s="318"/>
      <c r="E264" s="319"/>
      <c r="F264" s="317">
        <f>D264+E264</f>
        <v>0</v>
      </c>
      <c r="G264" s="318"/>
      <c r="H264" s="319"/>
      <c r="I264" s="317">
        <f>G264+H264</f>
        <v>0</v>
      </c>
      <c r="J264" s="320"/>
      <c r="K264" s="319"/>
      <c r="L264" s="317">
        <f>J264+K264</f>
        <v>0</v>
      </c>
      <c r="M264" s="318"/>
      <c r="N264" s="319"/>
      <c r="O264" s="317">
        <f t="shared" ref="O264" si="359">M264+N264</f>
        <v>0</v>
      </c>
      <c r="P264" s="296"/>
    </row>
    <row r="265" spans="1:16" hidden="1" x14ac:dyDescent="0.25">
      <c r="A265" s="327">
        <v>9000</v>
      </c>
      <c r="B265" s="328" t="s">
        <v>419</v>
      </c>
      <c r="C265" s="457">
        <f t="shared" si="291"/>
        <v>0</v>
      </c>
      <c r="D265" s="329">
        <f t="shared" ref="D265:O266" si="360">D266</f>
        <v>0</v>
      </c>
      <c r="E265" s="330">
        <f t="shared" si="360"/>
        <v>0</v>
      </c>
      <c r="F265" s="331">
        <f t="shared" si="360"/>
        <v>0</v>
      </c>
      <c r="G265" s="329">
        <f t="shared" si="360"/>
        <v>0</v>
      </c>
      <c r="H265" s="330">
        <f t="shared" si="360"/>
        <v>0</v>
      </c>
      <c r="I265" s="331">
        <f>I266</f>
        <v>0</v>
      </c>
      <c r="J265" s="332">
        <f t="shared" si="360"/>
        <v>0</v>
      </c>
      <c r="K265" s="330">
        <f t="shared" si="360"/>
        <v>0</v>
      </c>
      <c r="L265" s="331">
        <f t="shared" si="360"/>
        <v>0</v>
      </c>
      <c r="M265" s="329">
        <f t="shared" si="360"/>
        <v>0</v>
      </c>
      <c r="N265" s="330">
        <f t="shared" si="360"/>
        <v>0</v>
      </c>
      <c r="O265" s="331">
        <f t="shared" si="360"/>
        <v>0</v>
      </c>
      <c r="P265" s="333"/>
    </row>
    <row r="266" spans="1:16" ht="24" hidden="1" x14ac:dyDescent="0.25">
      <c r="A266" s="334">
        <v>9200</v>
      </c>
      <c r="B266" s="165" t="s">
        <v>420</v>
      </c>
      <c r="C266" s="450">
        <f t="shared" si="291"/>
        <v>0</v>
      </c>
      <c r="D266" s="223">
        <f t="shared" si="360"/>
        <v>0</v>
      </c>
      <c r="E266" s="224">
        <f t="shared" si="360"/>
        <v>0</v>
      </c>
      <c r="F266" s="257">
        <f t="shared" si="360"/>
        <v>0</v>
      </c>
      <c r="G266" s="223">
        <f t="shared" si="360"/>
        <v>0</v>
      </c>
      <c r="H266" s="224">
        <f t="shared" si="360"/>
        <v>0</v>
      </c>
      <c r="I266" s="257">
        <f t="shared" si="360"/>
        <v>0</v>
      </c>
      <c r="J266" s="258">
        <f t="shared" si="360"/>
        <v>0</v>
      </c>
      <c r="K266" s="224">
        <f t="shared" si="360"/>
        <v>0</v>
      </c>
      <c r="L266" s="257">
        <f t="shared" si="360"/>
        <v>0</v>
      </c>
      <c r="M266" s="223">
        <f t="shared" si="360"/>
        <v>0</v>
      </c>
      <c r="N266" s="224">
        <f t="shared" si="360"/>
        <v>0</v>
      </c>
      <c r="O266" s="257">
        <f t="shared" si="360"/>
        <v>0</v>
      </c>
      <c r="P266" s="259"/>
    </row>
    <row r="267" spans="1:16" ht="24" hidden="1" x14ac:dyDescent="0.25">
      <c r="A267" s="335">
        <v>9260</v>
      </c>
      <c r="B267" s="165" t="s">
        <v>421</v>
      </c>
      <c r="C267" s="450">
        <f t="shared" si="291"/>
        <v>0</v>
      </c>
      <c r="D267" s="223">
        <f t="shared" ref="D267:O267" si="361">SUM(D268)</f>
        <v>0</v>
      </c>
      <c r="E267" s="224">
        <f t="shared" si="361"/>
        <v>0</v>
      </c>
      <c r="F267" s="257">
        <f t="shared" si="361"/>
        <v>0</v>
      </c>
      <c r="G267" s="223">
        <f t="shared" si="361"/>
        <v>0</v>
      </c>
      <c r="H267" s="224">
        <f t="shared" si="361"/>
        <v>0</v>
      </c>
      <c r="I267" s="257">
        <f t="shared" si="361"/>
        <v>0</v>
      </c>
      <c r="J267" s="258">
        <f t="shared" si="361"/>
        <v>0</v>
      </c>
      <c r="K267" s="224">
        <f t="shared" si="361"/>
        <v>0</v>
      </c>
      <c r="L267" s="257">
        <f t="shared" si="361"/>
        <v>0</v>
      </c>
      <c r="M267" s="223">
        <f t="shared" si="361"/>
        <v>0</v>
      </c>
      <c r="N267" s="224">
        <f t="shared" si="361"/>
        <v>0</v>
      </c>
      <c r="O267" s="257">
        <f t="shared" si="361"/>
        <v>0</v>
      </c>
      <c r="P267" s="259"/>
    </row>
    <row r="268" spans="1:16" ht="87" hidden="1" customHeight="1" x14ac:dyDescent="0.25">
      <c r="A268" s="336">
        <v>9263</v>
      </c>
      <c r="B268" s="165" t="s">
        <v>422</v>
      </c>
      <c r="C268" s="450">
        <f t="shared" si="291"/>
        <v>0</v>
      </c>
      <c r="D268" s="275"/>
      <c r="E268" s="277"/>
      <c r="F268" s="257">
        <f>D268+E268</f>
        <v>0</v>
      </c>
      <c r="G268" s="275"/>
      <c r="H268" s="277"/>
      <c r="I268" s="257">
        <f>G268+H268</f>
        <v>0</v>
      </c>
      <c r="J268" s="278"/>
      <c r="K268" s="277"/>
      <c r="L268" s="257">
        <f>J268+K268</f>
        <v>0</v>
      </c>
      <c r="M268" s="275"/>
      <c r="N268" s="277"/>
      <c r="O268" s="257">
        <f t="shared" ref="O268" si="362">M268+N268</f>
        <v>0</v>
      </c>
      <c r="P268" s="259"/>
    </row>
    <row r="269" spans="1:16" hidden="1" x14ac:dyDescent="0.25">
      <c r="A269" s="287"/>
      <c r="B269" s="165" t="s">
        <v>423</v>
      </c>
      <c r="C269" s="444">
        <f t="shared" si="291"/>
        <v>0</v>
      </c>
      <c r="D269" s="271">
        <f t="shared" ref="D269:E269" si="363">SUM(D270:D271)</f>
        <v>0</v>
      </c>
      <c r="E269" s="272">
        <f t="shared" si="363"/>
        <v>0</v>
      </c>
      <c r="F269" s="267">
        <f>SUM(F270:F271)</f>
        <v>0</v>
      </c>
      <c r="G269" s="271">
        <f t="shared" ref="G269:H269" si="364">SUM(G270:G271)</f>
        <v>0</v>
      </c>
      <c r="H269" s="272">
        <f t="shared" si="364"/>
        <v>0</v>
      </c>
      <c r="I269" s="267">
        <f>SUM(I270:I271)</f>
        <v>0</v>
      </c>
      <c r="J269" s="273">
        <f t="shared" ref="J269:K269" si="365">SUM(J270:J271)</f>
        <v>0</v>
      </c>
      <c r="K269" s="272">
        <f t="shared" si="365"/>
        <v>0</v>
      </c>
      <c r="L269" s="267">
        <f>SUM(L270:L271)</f>
        <v>0</v>
      </c>
      <c r="M269" s="271">
        <f t="shared" ref="M269:O269" si="366">SUM(M270:M271)</f>
        <v>0</v>
      </c>
      <c r="N269" s="272">
        <f t="shared" si="366"/>
        <v>0</v>
      </c>
      <c r="O269" s="267">
        <f t="shared" si="366"/>
        <v>0</v>
      </c>
      <c r="P269" s="269"/>
    </row>
    <row r="270" spans="1:16" hidden="1" x14ac:dyDescent="0.25">
      <c r="A270" s="287" t="s">
        <v>424</v>
      </c>
      <c r="B270" s="128" t="s">
        <v>425</v>
      </c>
      <c r="C270" s="444">
        <f t="shared" si="291"/>
        <v>0</v>
      </c>
      <c r="D270" s="265"/>
      <c r="E270" s="266"/>
      <c r="F270" s="267">
        <f t="shared" ref="F270:F271" si="367">D270+E270</f>
        <v>0</v>
      </c>
      <c r="G270" s="265"/>
      <c r="H270" s="266"/>
      <c r="I270" s="267">
        <f t="shared" ref="I270:I271" si="368">G270+H270</f>
        <v>0</v>
      </c>
      <c r="J270" s="268"/>
      <c r="K270" s="266"/>
      <c r="L270" s="267">
        <f t="shared" ref="L270:L271" si="369">J270+K270</f>
        <v>0</v>
      </c>
      <c r="M270" s="265"/>
      <c r="N270" s="266"/>
      <c r="O270" s="267">
        <f t="shared" ref="O270:O271" si="370">M270+N270</f>
        <v>0</v>
      </c>
      <c r="P270" s="269"/>
    </row>
    <row r="271" spans="1:16" ht="24" hidden="1" x14ac:dyDescent="0.25">
      <c r="A271" s="287" t="s">
        <v>426</v>
      </c>
      <c r="B271" s="337" t="s">
        <v>427</v>
      </c>
      <c r="C271" s="443">
        <f t="shared" si="291"/>
        <v>0</v>
      </c>
      <c r="D271" s="260"/>
      <c r="E271" s="261"/>
      <c r="F271" s="262">
        <f t="shared" si="367"/>
        <v>0</v>
      </c>
      <c r="G271" s="260"/>
      <c r="H271" s="261"/>
      <c r="I271" s="262">
        <f t="shared" si="368"/>
        <v>0</v>
      </c>
      <c r="J271" s="263"/>
      <c r="K271" s="261"/>
      <c r="L271" s="262">
        <f t="shared" si="369"/>
        <v>0</v>
      </c>
      <c r="M271" s="260"/>
      <c r="N271" s="261"/>
      <c r="O271" s="262">
        <f t="shared" si="370"/>
        <v>0</v>
      </c>
      <c r="P271" s="264"/>
    </row>
    <row r="272" spans="1:16" ht="12.75" thickBot="1" x14ac:dyDescent="0.3">
      <c r="A272" s="338"/>
      <c r="B272" s="338" t="s">
        <v>428</v>
      </c>
      <c r="C272" s="458">
        <f t="shared" si="291"/>
        <v>235988</v>
      </c>
      <c r="D272" s="339">
        <f>SUM(D269,D265,D252,D211,D182,D174,D160,D75,D53)</f>
        <v>212680</v>
      </c>
      <c r="E272" s="340">
        <f t="shared" ref="E272:O272" si="371">SUM(E269,E265,E252,E211,E182,E174,E160,E75,E53)</f>
        <v>0</v>
      </c>
      <c r="F272" s="341">
        <f t="shared" si="371"/>
        <v>212680</v>
      </c>
      <c r="G272" s="339">
        <f t="shared" si="371"/>
        <v>0</v>
      </c>
      <c r="H272" s="340">
        <f t="shared" si="371"/>
        <v>0</v>
      </c>
      <c r="I272" s="341">
        <f t="shared" si="371"/>
        <v>0</v>
      </c>
      <c r="J272" s="342">
        <f t="shared" si="371"/>
        <v>23308</v>
      </c>
      <c r="K272" s="340">
        <f t="shared" si="371"/>
        <v>0</v>
      </c>
      <c r="L272" s="341">
        <f t="shared" si="371"/>
        <v>23308</v>
      </c>
      <c r="M272" s="339">
        <f t="shared" si="371"/>
        <v>0</v>
      </c>
      <c r="N272" s="340">
        <f t="shared" si="371"/>
        <v>0</v>
      </c>
      <c r="O272" s="341">
        <f t="shared" si="371"/>
        <v>0</v>
      </c>
      <c r="P272" s="343"/>
    </row>
    <row r="273" spans="1:16" s="105" customFormat="1" ht="13.5" thickTop="1" thickBot="1" x14ac:dyDescent="0.3">
      <c r="A273" s="1301" t="s">
        <v>429</v>
      </c>
      <c r="B273" s="1302"/>
      <c r="C273" s="459">
        <f t="shared" si="291"/>
        <v>-6028</v>
      </c>
      <c r="D273" s="344">
        <f>SUM(D24,D25,D41,D43)-D51</f>
        <v>0</v>
      </c>
      <c r="E273" s="345">
        <f t="shared" ref="E273:F273" si="372">SUM(E24,E25,E41,E43)-E51</f>
        <v>0</v>
      </c>
      <c r="F273" s="346">
        <f t="shared" si="372"/>
        <v>0</v>
      </c>
      <c r="G273" s="344">
        <f>SUM(G24,G25,G43)-G51</f>
        <v>0</v>
      </c>
      <c r="H273" s="345">
        <f t="shared" ref="H273:I273" si="373">SUM(H24,H25,H43)-H51</f>
        <v>0</v>
      </c>
      <c r="I273" s="346">
        <f t="shared" si="373"/>
        <v>0</v>
      </c>
      <c r="J273" s="347">
        <f t="shared" ref="J273:K273" si="374">(J26+J43)-J51</f>
        <v>-6028</v>
      </c>
      <c r="K273" s="345">
        <f t="shared" si="374"/>
        <v>0</v>
      </c>
      <c r="L273" s="346">
        <f>(L26+L43)-L51</f>
        <v>-6028</v>
      </c>
      <c r="M273" s="344">
        <f t="shared" ref="M273:O273" si="375">M45-M51</f>
        <v>0</v>
      </c>
      <c r="N273" s="345">
        <f t="shared" si="375"/>
        <v>0</v>
      </c>
      <c r="O273" s="346">
        <f t="shared" si="375"/>
        <v>0</v>
      </c>
      <c r="P273" s="348"/>
    </row>
    <row r="274" spans="1:16" s="105" customFormat="1" ht="12.75" thickTop="1" x14ac:dyDescent="0.25">
      <c r="A274" s="1303" t="s">
        <v>430</v>
      </c>
      <c r="B274" s="1304"/>
      <c r="C274" s="435">
        <f t="shared" si="291"/>
        <v>6028</v>
      </c>
      <c r="D274" s="349">
        <f t="shared" ref="D274:O274" si="376">SUM(D275,D276)-D283+D284</f>
        <v>0</v>
      </c>
      <c r="E274" s="350">
        <f t="shared" si="376"/>
        <v>0</v>
      </c>
      <c r="F274" s="351">
        <f t="shared" si="376"/>
        <v>0</v>
      </c>
      <c r="G274" s="349">
        <f t="shared" si="376"/>
        <v>0</v>
      </c>
      <c r="H274" s="350">
        <f t="shared" si="376"/>
        <v>0</v>
      </c>
      <c r="I274" s="351">
        <f t="shared" si="376"/>
        <v>0</v>
      </c>
      <c r="J274" s="352">
        <f t="shared" si="376"/>
        <v>6028</v>
      </c>
      <c r="K274" s="350">
        <f t="shared" si="376"/>
        <v>0</v>
      </c>
      <c r="L274" s="351">
        <f t="shared" si="376"/>
        <v>6028</v>
      </c>
      <c r="M274" s="349">
        <f t="shared" si="376"/>
        <v>0</v>
      </c>
      <c r="N274" s="350">
        <f t="shared" si="376"/>
        <v>0</v>
      </c>
      <c r="O274" s="351">
        <f t="shared" si="376"/>
        <v>0</v>
      </c>
      <c r="P274" s="353"/>
    </row>
    <row r="275" spans="1:16" s="105" customFormat="1" ht="12.75" thickBot="1" x14ac:dyDescent="0.3">
      <c r="A275" s="230" t="s">
        <v>431</v>
      </c>
      <c r="B275" s="230" t="s">
        <v>432</v>
      </c>
      <c r="C275" s="436">
        <f t="shared" si="291"/>
        <v>6028</v>
      </c>
      <c r="D275" s="231">
        <f>D21-D269</f>
        <v>0</v>
      </c>
      <c r="E275" s="231">
        <f t="shared" ref="E275:O275" si="377">E21-E269</f>
        <v>0</v>
      </c>
      <c r="F275" s="231">
        <f t="shared" si="377"/>
        <v>0</v>
      </c>
      <c r="G275" s="231">
        <f t="shared" si="377"/>
        <v>0</v>
      </c>
      <c r="H275" s="231">
        <f t="shared" si="377"/>
        <v>0</v>
      </c>
      <c r="I275" s="231">
        <f t="shared" si="377"/>
        <v>0</v>
      </c>
      <c r="J275" s="231">
        <f t="shared" si="377"/>
        <v>6028</v>
      </c>
      <c r="K275" s="231">
        <f t="shared" si="377"/>
        <v>0</v>
      </c>
      <c r="L275" s="436">
        <f t="shared" si="377"/>
        <v>6028</v>
      </c>
      <c r="M275" s="231">
        <f t="shared" si="377"/>
        <v>0</v>
      </c>
      <c r="N275" s="231">
        <f t="shared" si="377"/>
        <v>0</v>
      </c>
      <c r="O275" s="436">
        <f t="shared" si="377"/>
        <v>0</v>
      </c>
      <c r="P275" s="460"/>
    </row>
    <row r="276" spans="1:16" s="105" customFormat="1" ht="12.75" hidden="1" thickTop="1" x14ac:dyDescent="0.25">
      <c r="A276" s="354" t="s">
        <v>433</v>
      </c>
      <c r="B276" s="354" t="s">
        <v>434</v>
      </c>
      <c r="C276" s="435">
        <f t="shared" si="291"/>
        <v>0</v>
      </c>
      <c r="D276" s="349">
        <f t="shared" ref="D276:O276" si="378">SUM(D277,D279,D281)-SUM(D278,D280,D282)</f>
        <v>0</v>
      </c>
      <c r="E276" s="350">
        <f t="shared" si="378"/>
        <v>0</v>
      </c>
      <c r="F276" s="351">
        <f t="shared" si="378"/>
        <v>0</v>
      </c>
      <c r="G276" s="349">
        <f t="shared" si="378"/>
        <v>0</v>
      </c>
      <c r="H276" s="350">
        <f t="shared" si="378"/>
        <v>0</v>
      </c>
      <c r="I276" s="351">
        <f t="shared" si="378"/>
        <v>0</v>
      </c>
      <c r="J276" s="352">
        <f t="shared" si="378"/>
        <v>0</v>
      </c>
      <c r="K276" s="350">
        <f t="shared" si="378"/>
        <v>0</v>
      </c>
      <c r="L276" s="351">
        <f t="shared" si="378"/>
        <v>0</v>
      </c>
      <c r="M276" s="349">
        <f t="shared" si="378"/>
        <v>0</v>
      </c>
      <c r="N276" s="350">
        <f t="shared" si="378"/>
        <v>0</v>
      </c>
      <c r="O276" s="351">
        <f t="shared" si="378"/>
        <v>0</v>
      </c>
      <c r="P276" s="353"/>
    </row>
    <row r="277" spans="1:16" ht="12.75" hidden="1" thickTop="1" x14ac:dyDescent="0.25">
      <c r="A277" s="355" t="s">
        <v>435</v>
      </c>
      <c r="B277" s="222" t="s">
        <v>436</v>
      </c>
      <c r="C277" s="445">
        <f t="shared" ref="C277:C284" si="379">F277+I277+L277+O277</f>
        <v>0</v>
      </c>
      <c r="D277" s="318"/>
      <c r="E277" s="319"/>
      <c r="F277" s="317">
        <f t="shared" ref="F277:F284" si="380">D277+E277</f>
        <v>0</v>
      </c>
      <c r="G277" s="318"/>
      <c r="H277" s="319"/>
      <c r="I277" s="317">
        <f t="shared" ref="I277:I284" si="381">G277+H277</f>
        <v>0</v>
      </c>
      <c r="J277" s="320"/>
      <c r="K277" s="319"/>
      <c r="L277" s="317">
        <f t="shared" ref="L277:L284" si="382">J277+K277</f>
        <v>0</v>
      </c>
      <c r="M277" s="318"/>
      <c r="N277" s="319"/>
      <c r="O277" s="317">
        <f t="shared" ref="O277:O284" si="383">M277+N277</f>
        <v>0</v>
      </c>
      <c r="P277" s="296"/>
    </row>
    <row r="278" spans="1:16" ht="24.75" hidden="1" thickTop="1" x14ac:dyDescent="0.25">
      <c r="A278" s="287" t="s">
        <v>437</v>
      </c>
      <c r="B278" s="127" t="s">
        <v>438</v>
      </c>
      <c r="C278" s="444">
        <f t="shared" si="379"/>
        <v>0</v>
      </c>
      <c r="D278" s="265"/>
      <c r="E278" s="266"/>
      <c r="F278" s="267">
        <f t="shared" si="380"/>
        <v>0</v>
      </c>
      <c r="G278" s="265"/>
      <c r="H278" s="266"/>
      <c r="I278" s="267">
        <f t="shared" si="381"/>
        <v>0</v>
      </c>
      <c r="J278" s="268"/>
      <c r="K278" s="266"/>
      <c r="L278" s="267">
        <f t="shared" si="382"/>
        <v>0</v>
      </c>
      <c r="M278" s="265"/>
      <c r="N278" s="266"/>
      <c r="O278" s="267">
        <f t="shared" si="383"/>
        <v>0</v>
      </c>
      <c r="P278" s="269"/>
    </row>
    <row r="279" spans="1:16" ht="12.75" hidden="1" thickTop="1" x14ac:dyDescent="0.25">
      <c r="A279" s="287" t="s">
        <v>439</v>
      </c>
      <c r="B279" s="127" t="s">
        <v>440</v>
      </c>
      <c r="C279" s="444">
        <f t="shared" si="379"/>
        <v>0</v>
      </c>
      <c r="D279" s="265"/>
      <c r="E279" s="266"/>
      <c r="F279" s="267">
        <f t="shared" si="380"/>
        <v>0</v>
      </c>
      <c r="G279" s="265"/>
      <c r="H279" s="266"/>
      <c r="I279" s="267">
        <f t="shared" si="381"/>
        <v>0</v>
      </c>
      <c r="J279" s="268"/>
      <c r="K279" s="266"/>
      <c r="L279" s="267">
        <f t="shared" si="382"/>
        <v>0</v>
      </c>
      <c r="M279" s="265"/>
      <c r="N279" s="266"/>
      <c r="O279" s="267">
        <f t="shared" si="383"/>
        <v>0</v>
      </c>
      <c r="P279" s="269"/>
    </row>
    <row r="280" spans="1:16" ht="24.75" hidden="1" thickTop="1" x14ac:dyDescent="0.25">
      <c r="A280" s="287" t="s">
        <v>441</v>
      </c>
      <c r="B280" s="127" t="s">
        <v>442</v>
      </c>
      <c r="C280" s="444">
        <f t="shared" si="379"/>
        <v>0</v>
      </c>
      <c r="D280" s="265"/>
      <c r="E280" s="266"/>
      <c r="F280" s="267">
        <f t="shared" si="380"/>
        <v>0</v>
      </c>
      <c r="G280" s="265"/>
      <c r="H280" s="266"/>
      <c r="I280" s="267">
        <f t="shared" si="381"/>
        <v>0</v>
      </c>
      <c r="J280" s="268"/>
      <c r="K280" s="266"/>
      <c r="L280" s="267">
        <f t="shared" si="382"/>
        <v>0</v>
      </c>
      <c r="M280" s="265"/>
      <c r="N280" s="266"/>
      <c r="O280" s="267">
        <f t="shared" si="383"/>
        <v>0</v>
      </c>
      <c r="P280" s="269"/>
    </row>
    <row r="281" spans="1:16" ht="12.75" hidden="1" thickTop="1" x14ac:dyDescent="0.25">
      <c r="A281" s="287" t="s">
        <v>443</v>
      </c>
      <c r="B281" s="127" t="s">
        <v>444</v>
      </c>
      <c r="C281" s="444">
        <f t="shared" si="379"/>
        <v>0</v>
      </c>
      <c r="D281" s="265"/>
      <c r="E281" s="266"/>
      <c r="F281" s="267">
        <f t="shared" si="380"/>
        <v>0</v>
      </c>
      <c r="G281" s="265"/>
      <c r="H281" s="266"/>
      <c r="I281" s="267">
        <f t="shared" si="381"/>
        <v>0</v>
      </c>
      <c r="J281" s="268"/>
      <c r="K281" s="266"/>
      <c r="L281" s="267">
        <f t="shared" si="382"/>
        <v>0</v>
      </c>
      <c r="M281" s="265"/>
      <c r="N281" s="266"/>
      <c r="O281" s="267">
        <f t="shared" si="383"/>
        <v>0</v>
      </c>
      <c r="P281" s="269"/>
    </row>
    <row r="282" spans="1:16" ht="24.75" hidden="1" thickTop="1" x14ac:dyDescent="0.25">
      <c r="A282" s="356" t="s">
        <v>445</v>
      </c>
      <c r="B282" s="357" t="s">
        <v>446</v>
      </c>
      <c r="C282" s="454">
        <f t="shared" si="379"/>
        <v>0</v>
      </c>
      <c r="D282" s="300"/>
      <c r="E282" s="301"/>
      <c r="F282" s="302">
        <f t="shared" si="380"/>
        <v>0</v>
      </c>
      <c r="G282" s="300"/>
      <c r="H282" s="301"/>
      <c r="I282" s="302">
        <f t="shared" si="381"/>
        <v>0</v>
      </c>
      <c r="J282" s="303"/>
      <c r="K282" s="301"/>
      <c r="L282" s="302">
        <f t="shared" si="382"/>
        <v>0</v>
      </c>
      <c r="M282" s="300"/>
      <c r="N282" s="301"/>
      <c r="O282" s="302">
        <f t="shared" si="383"/>
        <v>0</v>
      </c>
      <c r="P282" s="298"/>
    </row>
    <row r="283" spans="1:16" s="105" customFormat="1" ht="13.5" hidden="1" thickTop="1" thickBot="1" x14ac:dyDescent="0.3">
      <c r="A283" s="358" t="s">
        <v>447</v>
      </c>
      <c r="B283" s="358" t="s">
        <v>448</v>
      </c>
      <c r="C283" s="459">
        <f t="shared" si="379"/>
        <v>0</v>
      </c>
      <c r="D283" s="359"/>
      <c r="E283" s="360"/>
      <c r="F283" s="346">
        <f t="shared" si="380"/>
        <v>0</v>
      </c>
      <c r="G283" s="359"/>
      <c r="H283" s="360"/>
      <c r="I283" s="346">
        <f t="shared" si="381"/>
        <v>0</v>
      </c>
      <c r="J283" s="361"/>
      <c r="K283" s="360"/>
      <c r="L283" s="346">
        <f t="shared" si="382"/>
        <v>0</v>
      </c>
      <c r="M283" s="359"/>
      <c r="N283" s="360"/>
      <c r="O283" s="346">
        <f t="shared" si="383"/>
        <v>0</v>
      </c>
      <c r="P283" s="348"/>
    </row>
    <row r="284" spans="1:16" s="105" customFormat="1" ht="48.75" hidden="1" thickTop="1" x14ac:dyDescent="0.25">
      <c r="A284" s="354" t="s">
        <v>449</v>
      </c>
      <c r="B284" s="362" t="s">
        <v>450</v>
      </c>
      <c r="C284" s="435">
        <f t="shared" si="379"/>
        <v>0</v>
      </c>
      <c r="D284" s="363"/>
      <c r="E284" s="364"/>
      <c r="F284" s="253">
        <f t="shared" si="380"/>
        <v>0</v>
      </c>
      <c r="G284" s="293"/>
      <c r="H284" s="294"/>
      <c r="I284" s="253">
        <f t="shared" si="381"/>
        <v>0</v>
      </c>
      <c r="J284" s="295"/>
      <c r="K284" s="294"/>
      <c r="L284" s="253">
        <f t="shared" si="382"/>
        <v>0</v>
      </c>
      <c r="M284" s="293"/>
      <c r="N284" s="294"/>
      <c r="O284" s="253">
        <f t="shared" si="383"/>
        <v>0</v>
      </c>
      <c r="P284" s="279"/>
    </row>
    <row r="285" spans="1:16" ht="12.75" thickTop="1" x14ac:dyDescent="0.25"/>
  </sheetData>
  <sheetProtection algorithmName="SHA-512" hashValue="VA7gb70k+Vwp0eO0xwJkxrSK6CIX/y/0Pqi65sNQog0uFqQQErGplYynXhqHrqUfBMWRtVtuHzSyb6yok5/NWQ==" saltValue="uy6GFBI+hmuGht2fImmO+g==" spinCount="100000" sheet="1" objects="1" scenarios="1" formatCells="0" formatColumns="0" formatRows="0" sort="0"/>
  <autoFilter ref="A18:P284">
    <filterColumn colId="2">
      <filters>
        <filter val="1 730"/>
        <filter val="100"/>
        <filter val="12 400"/>
        <filter val="122 400"/>
        <filter val="161 400"/>
        <filter val="17 280"/>
        <filter val="2 092"/>
        <filter val="212 680"/>
        <filter val="235 988"/>
        <filter val="3 000"/>
        <filter val="3 100"/>
        <filter val="30 900"/>
        <filter val="38 889"/>
        <filter val="39 000"/>
        <filter val="40 981"/>
        <filter val="5 277"/>
        <filter val="6 028"/>
        <filter val="-6 028"/>
        <filter val="61 211"/>
        <filter val="74 588"/>
        <filter val="8 000"/>
        <filter val="8 100"/>
        <filter val="91 500"/>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3.pielikums Jūrmalas pilsētas domes
2020.gada 23.aprīļa saistošajiemnoteikumiem Nr.11
(protokols Nr.6, 21.punkts)</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8"/>
  <sheetViews>
    <sheetView showGridLines="0" view="pageLayout" zoomScaleNormal="100" workbookViewId="0">
      <selection activeCell="F51" sqref="F51"/>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710</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141</v>
      </c>
      <c r="D3" s="1284"/>
      <c r="E3" s="1284"/>
      <c r="F3" s="1284"/>
      <c r="G3" s="1284"/>
      <c r="H3" s="1284"/>
      <c r="I3" s="1284"/>
      <c r="J3" s="1284"/>
      <c r="K3" s="1284"/>
      <c r="L3" s="1284"/>
      <c r="M3" s="1284"/>
      <c r="N3" s="1284"/>
      <c r="O3" s="1284"/>
      <c r="P3" s="1285"/>
      <c r="Q3" s="765"/>
    </row>
    <row r="4" spans="1:17" ht="12.75" customHeight="1" x14ac:dyDescent="0.25">
      <c r="A4" s="470" t="s">
        <v>142</v>
      </c>
      <c r="B4" s="471"/>
      <c r="C4" s="1284" t="s">
        <v>143</v>
      </c>
      <c r="D4" s="1284"/>
      <c r="E4" s="1284"/>
      <c r="F4" s="1284"/>
      <c r="G4" s="1284"/>
      <c r="H4" s="1284"/>
      <c r="I4" s="1284"/>
      <c r="J4" s="1284"/>
      <c r="K4" s="1284"/>
      <c r="L4" s="1284"/>
      <c r="M4" s="1284"/>
      <c r="N4" s="1284"/>
      <c r="O4" s="1284"/>
      <c r="P4" s="1285"/>
      <c r="Q4" s="765"/>
    </row>
    <row r="5" spans="1:17" ht="12.75" customHeight="1" x14ac:dyDescent="0.25">
      <c r="A5" s="472" t="s">
        <v>144</v>
      </c>
      <c r="B5" s="473"/>
      <c r="C5" s="1289" t="s">
        <v>145</v>
      </c>
      <c r="D5" s="1289"/>
      <c r="E5" s="1289"/>
      <c r="F5" s="1289"/>
      <c r="G5" s="1289"/>
      <c r="H5" s="1289"/>
      <c r="I5" s="1289"/>
      <c r="J5" s="1289"/>
      <c r="K5" s="1289"/>
      <c r="L5" s="1289"/>
      <c r="M5" s="1289"/>
      <c r="N5" s="1289"/>
      <c r="O5" s="1289"/>
      <c r="P5" s="1290"/>
      <c r="Q5" s="765"/>
    </row>
    <row r="6" spans="1:17" ht="12.75" customHeight="1" x14ac:dyDescent="0.25">
      <c r="A6" s="472" t="s">
        <v>146</v>
      </c>
      <c r="B6" s="473"/>
      <c r="C6" s="1289" t="s">
        <v>711</v>
      </c>
      <c r="D6" s="1289"/>
      <c r="E6" s="1289"/>
      <c r="F6" s="1289"/>
      <c r="G6" s="1289"/>
      <c r="H6" s="1289"/>
      <c r="I6" s="1289"/>
      <c r="J6" s="1289"/>
      <c r="K6" s="1289"/>
      <c r="L6" s="1289"/>
      <c r="M6" s="1289"/>
      <c r="N6" s="1289"/>
      <c r="O6" s="1289"/>
      <c r="P6" s="1290"/>
      <c r="Q6" s="765"/>
    </row>
    <row r="7" spans="1:17" ht="24" customHeight="1" x14ac:dyDescent="0.25">
      <c r="A7" s="472" t="s">
        <v>148</v>
      </c>
      <c r="B7" s="473"/>
      <c r="C7" s="1284" t="s">
        <v>712</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t="s">
        <v>152</v>
      </c>
      <c r="D9" s="1289"/>
      <c r="E9" s="1289"/>
      <c r="F9" s="1289"/>
      <c r="G9" s="1289"/>
      <c r="H9" s="1289"/>
      <c r="I9" s="1289"/>
      <c r="J9" s="1289"/>
      <c r="K9" s="1289"/>
      <c r="L9" s="1289"/>
      <c r="M9" s="1289"/>
      <c r="N9" s="1289"/>
      <c r="O9" s="1289"/>
      <c r="P9" s="1290"/>
      <c r="Q9" s="765"/>
    </row>
    <row r="10" spans="1:17" ht="12.75" customHeight="1" x14ac:dyDescent="0.25">
      <c r="A10" s="472"/>
      <c r="B10" s="473" t="s">
        <v>153</v>
      </c>
      <c r="C10" s="1289"/>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767"/>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251621</v>
      </c>
      <c r="D20" s="497">
        <f t="shared" ref="D20:E20" si="0">SUM(D21,D24,D25,D41,D43)</f>
        <v>255916</v>
      </c>
      <c r="E20" s="498">
        <f t="shared" si="0"/>
        <v>-4295</v>
      </c>
      <c r="F20" s="499">
        <f>SUM(F21,F24,F25,F41,F43)</f>
        <v>251621</v>
      </c>
      <c r="G20" s="497">
        <f t="shared" ref="G20:H20" si="1">SUM(G21,G24,G43)</f>
        <v>0</v>
      </c>
      <c r="H20" s="498">
        <f t="shared" si="1"/>
        <v>0</v>
      </c>
      <c r="I20" s="499">
        <f>SUM(I21,I24,I43)</f>
        <v>0</v>
      </c>
      <c r="J20" s="500">
        <f t="shared" ref="J20:K20" si="2">SUM(J21,J26,J43)</f>
        <v>0</v>
      </c>
      <c r="K20" s="498">
        <f t="shared" si="2"/>
        <v>0</v>
      </c>
      <c r="L20" s="499">
        <f>SUM(L21,L26,L43)</f>
        <v>0</v>
      </c>
      <c r="M20" s="497">
        <f t="shared" ref="M20:O20" si="3">SUM(M21,M45)</f>
        <v>0</v>
      </c>
      <c r="N20" s="498">
        <f t="shared" si="3"/>
        <v>0</v>
      </c>
      <c r="O20" s="499">
        <f t="shared" si="3"/>
        <v>0</v>
      </c>
      <c r="P20" s="501"/>
    </row>
    <row r="21" spans="1:17" ht="12.75" hidden="1" thickTop="1" x14ac:dyDescent="0.25">
      <c r="A21" s="502"/>
      <c r="B21" s="503" t="s">
        <v>176</v>
      </c>
      <c r="C21" s="769">
        <f t="shared" ref="C21:C84" si="4">F21+I21+L21+O21</f>
        <v>0</v>
      </c>
      <c r="D21" s="504">
        <f t="shared" ref="D21:E21" si="5">SUM(D22:D23)</f>
        <v>0</v>
      </c>
      <c r="E21" s="505">
        <f t="shared" si="5"/>
        <v>0</v>
      </c>
      <c r="F21" s="506">
        <f>SUM(F22:F23)</f>
        <v>0</v>
      </c>
      <c r="G21" s="504">
        <f t="shared" ref="G21:H21" si="6">SUM(G22:G23)</f>
        <v>0</v>
      </c>
      <c r="H21" s="505">
        <f t="shared" si="6"/>
        <v>0</v>
      </c>
      <c r="I21" s="506">
        <f>SUM(I22:I23)</f>
        <v>0</v>
      </c>
      <c r="J21" s="507">
        <f t="shared" ref="J21:K21" si="7">SUM(J22:J23)</f>
        <v>0</v>
      </c>
      <c r="K21" s="505">
        <f t="shared" si="7"/>
        <v>0</v>
      </c>
      <c r="L21" s="506">
        <f>SUM(L22:L23)</f>
        <v>0</v>
      </c>
      <c r="M21" s="504">
        <f t="shared" ref="M21:O21" si="8">SUM(M22:M23)</f>
        <v>0</v>
      </c>
      <c r="N21" s="505">
        <f t="shared" si="8"/>
        <v>0</v>
      </c>
      <c r="O21" s="506">
        <f t="shared" si="8"/>
        <v>0</v>
      </c>
      <c r="P21" s="508"/>
    </row>
    <row r="22" spans="1:17" ht="12.75" hidden="1" thickTop="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ht="12.75" hidden="1" thickTop="1" x14ac:dyDescent="0.25">
      <c r="A23" s="516"/>
      <c r="B23" s="517" t="s">
        <v>178</v>
      </c>
      <c r="C23" s="771">
        <f t="shared" si="4"/>
        <v>0</v>
      </c>
      <c r="D23" s="518"/>
      <c r="E23" s="519"/>
      <c r="F23" s="520">
        <f t="shared" ref="F23:F25" si="9">D23+E23</f>
        <v>0</v>
      </c>
      <c r="G23" s="518"/>
      <c r="H23" s="519"/>
      <c r="I23" s="520">
        <f t="shared" ref="I23:I24" si="10">G23+H23</f>
        <v>0</v>
      </c>
      <c r="J23" s="521"/>
      <c r="K23" s="519"/>
      <c r="L23" s="520">
        <f>J23+K23</f>
        <v>0</v>
      </c>
      <c r="M23" s="518"/>
      <c r="N23" s="519"/>
      <c r="O23" s="520">
        <f>M23+N23</f>
        <v>0</v>
      </c>
      <c r="P23" s="982"/>
    </row>
    <row r="24" spans="1:17" s="494" customFormat="1" ht="25.5" thickTop="1" thickBot="1" x14ac:dyDescent="0.3">
      <c r="A24" s="523">
        <v>19300</v>
      </c>
      <c r="B24" s="523" t="s">
        <v>179</v>
      </c>
      <c r="C24" s="772">
        <f>F24+I24</f>
        <v>251621</v>
      </c>
      <c r="D24" s="524">
        <v>255916</v>
      </c>
      <c r="E24" s="983">
        <v>-4295</v>
      </c>
      <c r="F24" s="526">
        <f t="shared" si="9"/>
        <v>251621</v>
      </c>
      <c r="G24" s="524"/>
      <c r="H24" s="525"/>
      <c r="I24" s="526">
        <f t="shared" si="10"/>
        <v>0</v>
      </c>
      <c r="J24" s="527" t="s">
        <v>180</v>
      </c>
      <c r="K24" s="528" t="s">
        <v>180</v>
      </c>
      <c r="L24" s="531" t="s">
        <v>180</v>
      </c>
      <c r="M24" s="529" t="s">
        <v>180</v>
      </c>
      <c r="N24" s="530" t="s">
        <v>180</v>
      </c>
      <c r="O24" s="531" t="s">
        <v>180</v>
      </c>
      <c r="P24" s="532"/>
    </row>
    <row r="25" spans="1:17" s="494" customFormat="1" ht="24.75" hidden="1" thickTop="1" x14ac:dyDescent="0.25">
      <c r="A25" s="533"/>
      <c r="B25" s="534" t="s">
        <v>181</v>
      </c>
      <c r="C25" s="773">
        <f>F25</f>
        <v>0</v>
      </c>
      <c r="D25" s="535"/>
      <c r="E25" s="536"/>
      <c r="F25" s="537">
        <f t="shared" si="9"/>
        <v>0</v>
      </c>
      <c r="G25" s="538" t="s">
        <v>180</v>
      </c>
      <c r="H25" s="539" t="s">
        <v>180</v>
      </c>
      <c r="I25" s="540" t="s">
        <v>180</v>
      </c>
      <c r="J25" s="541" t="s">
        <v>180</v>
      </c>
      <c r="K25" s="542" t="s">
        <v>180</v>
      </c>
      <c r="L25" s="540" t="s">
        <v>180</v>
      </c>
      <c r="M25" s="543" t="s">
        <v>180</v>
      </c>
      <c r="N25" s="542" t="s">
        <v>180</v>
      </c>
      <c r="O25" s="540" t="s">
        <v>180</v>
      </c>
      <c r="P25" s="544"/>
    </row>
    <row r="26" spans="1:17" s="494" customFormat="1" ht="36.75" hidden="1" thickTop="1" x14ac:dyDescent="0.25">
      <c r="A26" s="534">
        <v>21300</v>
      </c>
      <c r="B26" s="534" t="s">
        <v>182</v>
      </c>
      <c r="C26" s="773">
        <f>L26</f>
        <v>0</v>
      </c>
      <c r="D26" s="543" t="s">
        <v>180</v>
      </c>
      <c r="E26" s="542" t="s">
        <v>180</v>
      </c>
      <c r="F26" s="540" t="s">
        <v>180</v>
      </c>
      <c r="G26" s="543" t="s">
        <v>180</v>
      </c>
      <c r="H26" s="542" t="s">
        <v>180</v>
      </c>
      <c r="I26" s="540" t="s">
        <v>180</v>
      </c>
      <c r="J26" s="541">
        <f t="shared" ref="J26:K26" si="11">SUM(J27,J31,J33,J36)</f>
        <v>0</v>
      </c>
      <c r="K26" s="542">
        <f t="shared" si="11"/>
        <v>0</v>
      </c>
      <c r="L26" s="648">
        <f>SUM(L27,L31,L33,L36)</f>
        <v>0</v>
      </c>
      <c r="M26" s="543" t="s">
        <v>180</v>
      </c>
      <c r="N26" s="542" t="s">
        <v>180</v>
      </c>
      <c r="O26" s="540" t="s">
        <v>180</v>
      </c>
      <c r="P26" s="544"/>
    </row>
    <row r="27" spans="1:17" s="494" customFormat="1" ht="24.75" hidden="1" thickTop="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t="12.75" hidden="1" thickTop="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t="12.75" hidden="1" thickTop="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75" hidden="1" thickTop="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75" hidden="1" thickTop="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75" hidden="1" thickTop="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t="12.75" hidden="1" thickTop="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t="12.75" hidden="1" thickTop="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75" hidden="1" thickTop="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hidden="1" customHeight="1" x14ac:dyDescent="0.25">
      <c r="A36" s="545">
        <v>21390</v>
      </c>
      <c r="B36" s="534" t="s">
        <v>192</v>
      </c>
      <c r="C36" s="773">
        <f t="shared" si="13"/>
        <v>0</v>
      </c>
      <c r="D36" s="543" t="s">
        <v>180</v>
      </c>
      <c r="E36" s="542" t="s">
        <v>180</v>
      </c>
      <c r="F36" s="540" t="s">
        <v>180</v>
      </c>
      <c r="G36" s="543" t="s">
        <v>180</v>
      </c>
      <c r="H36" s="542" t="s">
        <v>180</v>
      </c>
      <c r="I36" s="540" t="s">
        <v>180</v>
      </c>
      <c r="J36" s="541">
        <f t="shared" ref="J36:K36" si="18">SUM(J37:J40)</f>
        <v>0</v>
      </c>
      <c r="K36" s="542">
        <f t="shared" si="18"/>
        <v>0</v>
      </c>
      <c r="L36" s="648">
        <f>SUM(L37:L40)</f>
        <v>0</v>
      </c>
      <c r="M36" s="543" t="s">
        <v>180</v>
      </c>
      <c r="N36" s="542" t="s">
        <v>180</v>
      </c>
      <c r="O36" s="540" t="s">
        <v>180</v>
      </c>
      <c r="P36" s="544"/>
    </row>
    <row r="37" spans="1:16" ht="24.75" hidden="1" thickTop="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t="12.75" hidden="1" thickTop="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t="12.75" hidden="1" thickTop="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75" hidden="1" thickTop="1" x14ac:dyDescent="0.25">
      <c r="A40" s="571">
        <v>21399</v>
      </c>
      <c r="B40" s="572" t="s">
        <v>196</v>
      </c>
      <c r="C40" s="777">
        <f t="shared" si="13"/>
        <v>0</v>
      </c>
      <c r="D40" s="573" t="s">
        <v>180</v>
      </c>
      <c r="E40" s="574" t="s">
        <v>180</v>
      </c>
      <c r="F40" s="575" t="s">
        <v>180</v>
      </c>
      <c r="G40" s="573" t="s">
        <v>180</v>
      </c>
      <c r="H40" s="574" t="s">
        <v>180</v>
      </c>
      <c r="I40" s="575" t="s">
        <v>180</v>
      </c>
      <c r="J40" s="576"/>
      <c r="K40" s="577"/>
      <c r="L40" s="689">
        <f t="shared" si="19"/>
        <v>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75" hidden="1" thickTop="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75" hidden="1" thickTop="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75" hidden="1" thickTop="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75" hidden="1" thickTop="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t="12.75" hidden="1" thickTop="1" x14ac:dyDescent="0.25">
      <c r="A48" s="612"/>
      <c r="B48" s="608"/>
      <c r="C48" s="781"/>
      <c r="D48" s="613"/>
      <c r="E48" s="614"/>
      <c r="F48" s="585"/>
      <c r="G48" s="588"/>
      <c r="H48" s="587"/>
      <c r="I48" s="585"/>
      <c r="J48" s="586"/>
      <c r="K48" s="587"/>
      <c r="L48" s="584"/>
      <c r="M48" s="582"/>
      <c r="N48" s="583"/>
      <c r="O48" s="584"/>
      <c r="P48" s="611"/>
    </row>
    <row r="49" spans="1:16" s="494" customFormat="1" ht="12.75" hidden="1" thickTop="1" x14ac:dyDescent="0.25">
      <c r="A49" s="615"/>
      <c r="B49" s="616" t="s">
        <v>204</v>
      </c>
      <c r="C49" s="782"/>
      <c r="D49" s="617"/>
      <c r="E49" s="618"/>
      <c r="F49" s="619"/>
      <c r="G49" s="617"/>
      <c r="H49" s="618"/>
      <c r="I49" s="619"/>
      <c r="J49" s="620"/>
      <c r="K49" s="618"/>
      <c r="L49" s="619"/>
      <c r="M49" s="617"/>
      <c r="N49" s="618"/>
      <c r="O49" s="619"/>
      <c r="P49" s="229"/>
    </row>
    <row r="50" spans="1:16" s="494" customFormat="1" ht="13.5" thickTop="1" thickBot="1" x14ac:dyDescent="0.3">
      <c r="A50" s="621"/>
      <c r="B50" s="495" t="s">
        <v>205</v>
      </c>
      <c r="C50" s="783">
        <f t="shared" si="4"/>
        <v>251621</v>
      </c>
      <c r="D50" s="622">
        <f t="shared" ref="D50:E50" si="26">SUM(D51,D269)</f>
        <v>255916</v>
      </c>
      <c r="E50" s="623">
        <f t="shared" si="26"/>
        <v>-4295</v>
      </c>
      <c r="F50" s="624">
        <f>SUM(F51,F269)</f>
        <v>251621</v>
      </c>
      <c r="G50" s="622">
        <f t="shared" ref="G50:O50" si="27">SUM(G51,G269)</f>
        <v>0</v>
      </c>
      <c r="H50" s="623">
        <f t="shared" si="27"/>
        <v>0</v>
      </c>
      <c r="I50" s="624">
        <f t="shared" si="27"/>
        <v>0</v>
      </c>
      <c r="J50" s="625">
        <f t="shared" si="27"/>
        <v>0</v>
      </c>
      <c r="K50" s="623">
        <f t="shared" si="27"/>
        <v>0</v>
      </c>
      <c r="L50" s="624">
        <f t="shared" si="27"/>
        <v>0</v>
      </c>
      <c r="M50" s="622">
        <f t="shared" si="27"/>
        <v>0</v>
      </c>
      <c r="N50" s="623">
        <f t="shared" si="27"/>
        <v>0</v>
      </c>
      <c r="O50" s="624">
        <f t="shared" si="27"/>
        <v>0</v>
      </c>
      <c r="P50" s="626"/>
    </row>
    <row r="51" spans="1:16" s="494" customFormat="1" ht="36.75" thickTop="1" x14ac:dyDescent="0.25">
      <c r="A51" s="627"/>
      <c r="B51" s="628" t="s">
        <v>206</v>
      </c>
      <c r="C51" s="784">
        <f t="shared" si="4"/>
        <v>251621</v>
      </c>
      <c r="D51" s="629">
        <f t="shared" ref="D51:E51" si="28">SUM(D52,D181)</f>
        <v>255916</v>
      </c>
      <c r="E51" s="630">
        <f t="shared" si="28"/>
        <v>-4295</v>
      </c>
      <c r="F51" s="631">
        <f>SUM(F52,F181)</f>
        <v>251621</v>
      </c>
      <c r="G51" s="629">
        <f t="shared" ref="G51:H51" si="29">SUM(G52,G181)</f>
        <v>0</v>
      </c>
      <c r="H51" s="630">
        <f t="shared" si="29"/>
        <v>0</v>
      </c>
      <c r="I51" s="631">
        <f>SUM(I52,I181)</f>
        <v>0</v>
      </c>
      <c r="J51" s="632">
        <f t="shared" ref="J51:K51" si="30">SUM(J52,J181)</f>
        <v>0</v>
      </c>
      <c r="K51" s="630">
        <f t="shared" si="30"/>
        <v>0</v>
      </c>
      <c r="L51" s="631">
        <f>SUM(L52,L181)</f>
        <v>0</v>
      </c>
      <c r="M51" s="629">
        <f t="shared" ref="M51:O51" si="31">SUM(M52,M181)</f>
        <v>0</v>
      </c>
      <c r="N51" s="630">
        <f t="shared" si="31"/>
        <v>0</v>
      </c>
      <c r="O51" s="631">
        <f t="shared" si="31"/>
        <v>0</v>
      </c>
      <c r="P51" s="633"/>
    </row>
    <row r="52" spans="1:16" s="494" customFormat="1" ht="24" x14ac:dyDescent="0.25">
      <c r="A52" s="634"/>
      <c r="B52" s="485" t="s">
        <v>207</v>
      </c>
      <c r="C52" s="785">
        <f t="shared" si="4"/>
        <v>118995</v>
      </c>
      <c r="D52" s="635">
        <f t="shared" ref="D52:E52" si="32">SUM(D53,D75,D160,D174)</f>
        <v>118995</v>
      </c>
      <c r="E52" s="636">
        <f t="shared" si="32"/>
        <v>0</v>
      </c>
      <c r="F52" s="637">
        <f>SUM(F53,F75,F160,F174)</f>
        <v>118995</v>
      </c>
      <c r="G52" s="635">
        <f t="shared" ref="G52:H52" si="33">SUM(G53,G75,G160,G174)</f>
        <v>0</v>
      </c>
      <c r="H52" s="636">
        <f t="shared" si="33"/>
        <v>0</v>
      </c>
      <c r="I52" s="637">
        <f>SUM(I53,I75,I160,I174)</f>
        <v>0</v>
      </c>
      <c r="J52" s="638">
        <f t="shared" ref="J52:K52" si="34">SUM(J53,J75,J160,J174)</f>
        <v>0</v>
      </c>
      <c r="K52" s="636">
        <f t="shared" si="34"/>
        <v>0</v>
      </c>
      <c r="L52" s="637">
        <f>SUM(L53,L75,L160,L174)</f>
        <v>0</v>
      </c>
      <c r="M52" s="635">
        <f t="shared" ref="M52:O52" si="35">SUM(M53,M75,M160,M174)</f>
        <v>0</v>
      </c>
      <c r="N52" s="636">
        <f t="shared" si="35"/>
        <v>0</v>
      </c>
      <c r="O52" s="637">
        <f t="shared" si="35"/>
        <v>0</v>
      </c>
      <c r="P52" s="639"/>
    </row>
    <row r="53" spans="1:16" s="494" customFormat="1" hidden="1" x14ac:dyDescent="0.25">
      <c r="A53" s="640">
        <v>1000</v>
      </c>
      <c r="B53" s="640" t="s">
        <v>208</v>
      </c>
      <c r="C53" s="786">
        <f t="shared" si="4"/>
        <v>0</v>
      </c>
      <c r="D53" s="641">
        <f t="shared" ref="D53:E53" si="36">SUM(D54,D67)</f>
        <v>0</v>
      </c>
      <c r="E53" s="642">
        <f t="shared" si="36"/>
        <v>0</v>
      </c>
      <c r="F53" s="643">
        <f>SUM(F54,F67)</f>
        <v>0</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hidden="1" x14ac:dyDescent="0.25">
      <c r="A54" s="534">
        <v>1100</v>
      </c>
      <c r="B54" s="645" t="s">
        <v>209</v>
      </c>
      <c r="C54" s="773">
        <f t="shared" si="4"/>
        <v>0</v>
      </c>
      <c r="D54" s="646">
        <f t="shared" ref="D54:E54" si="40">SUM(D55,D58,D66)</f>
        <v>0</v>
      </c>
      <c r="E54" s="647">
        <f t="shared" si="40"/>
        <v>0</v>
      </c>
      <c r="F54" s="648">
        <f>SUM(F55,F58,F66)</f>
        <v>0</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hidden="1" x14ac:dyDescent="0.25">
      <c r="A55" s="651">
        <v>1110</v>
      </c>
      <c r="B55" s="608" t="s">
        <v>210</v>
      </c>
      <c r="C55" s="781">
        <f t="shared" si="4"/>
        <v>0</v>
      </c>
      <c r="D55" s="613">
        <f t="shared" ref="D55:E55" si="44">SUM(D56:D57)</f>
        <v>0</v>
      </c>
      <c r="E55" s="614">
        <f t="shared" si="44"/>
        <v>0</v>
      </c>
      <c r="F55" s="652">
        <f>SUM(F56:F57)</f>
        <v>0</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4" hidden="1" customHeight="1" x14ac:dyDescent="0.25">
      <c r="A57" s="517">
        <v>1119</v>
      </c>
      <c r="B57" s="554" t="s">
        <v>212</v>
      </c>
      <c r="C57" s="775">
        <f t="shared" si="4"/>
        <v>0</v>
      </c>
      <c r="D57" s="660"/>
      <c r="E57" s="661"/>
      <c r="F57" s="662">
        <f t="shared" si="48"/>
        <v>0</v>
      </c>
      <c r="G57" s="660"/>
      <c r="H57" s="661"/>
      <c r="I57" s="662">
        <f t="shared" si="49"/>
        <v>0</v>
      </c>
      <c r="J57" s="663"/>
      <c r="K57" s="661"/>
      <c r="L57" s="662">
        <f t="shared" si="50"/>
        <v>0</v>
      </c>
      <c r="M57" s="660"/>
      <c r="N57" s="661"/>
      <c r="O57" s="662">
        <f t="shared" si="51"/>
        <v>0</v>
      </c>
      <c r="P57" s="669"/>
    </row>
    <row r="58" spans="1:16" hidden="1" x14ac:dyDescent="0.25">
      <c r="A58" s="665">
        <v>1140</v>
      </c>
      <c r="B58" s="554" t="s">
        <v>213</v>
      </c>
      <c r="C58" s="775">
        <f t="shared" si="4"/>
        <v>0</v>
      </c>
      <c r="D58" s="666">
        <f t="shared" ref="D58:E58" si="52">SUM(D59:D65)</f>
        <v>0</v>
      </c>
      <c r="E58" s="667">
        <f t="shared" si="52"/>
        <v>0</v>
      </c>
      <c r="F58" s="662">
        <f>SUM(F59:F65)</f>
        <v>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hidden="1" x14ac:dyDescent="0.25">
      <c r="A63" s="517">
        <v>1147</v>
      </c>
      <c r="B63" s="554" t="s">
        <v>218</v>
      </c>
      <c r="C63" s="775">
        <f t="shared" si="4"/>
        <v>0</v>
      </c>
      <c r="D63" s="660"/>
      <c r="E63" s="661"/>
      <c r="F63" s="662">
        <f t="shared" si="56"/>
        <v>0</v>
      </c>
      <c r="G63" s="660"/>
      <c r="H63" s="661"/>
      <c r="I63" s="662">
        <f t="shared" si="57"/>
        <v>0</v>
      </c>
      <c r="J63" s="663"/>
      <c r="K63" s="661"/>
      <c r="L63" s="662">
        <f t="shared" si="58"/>
        <v>0</v>
      </c>
      <c r="M63" s="660"/>
      <c r="N63" s="661"/>
      <c r="O63" s="662">
        <f t="shared" si="59"/>
        <v>0</v>
      </c>
      <c r="P63" s="669"/>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hidden="1" x14ac:dyDescent="0.25">
      <c r="A66" s="651">
        <v>1150</v>
      </c>
      <c r="B66" s="608" t="s">
        <v>221</v>
      </c>
      <c r="C66" s="781">
        <f t="shared" si="4"/>
        <v>0</v>
      </c>
      <c r="D66" s="670"/>
      <c r="E66" s="671"/>
      <c r="F66" s="652">
        <f t="shared" si="56"/>
        <v>0</v>
      </c>
      <c r="G66" s="670"/>
      <c r="H66" s="671"/>
      <c r="I66" s="652">
        <f t="shared" si="57"/>
        <v>0</v>
      </c>
      <c r="J66" s="672"/>
      <c r="K66" s="671"/>
      <c r="L66" s="652">
        <f t="shared" si="58"/>
        <v>0</v>
      </c>
      <c r="M66" s="670"/>
      <c r="N66" s="671"/>
      <c r="O66" s="652">
        <f t="shared" si="59"/>
        <v>0</v>
      </c>
      <c r="P66" s="654"/>
    </row>
    <row r="67" spans="1:16" ht="36" hidden="1" x14ac:dyDescent="0.25">
      <c r="A67" s="534">
        <v>1200</v>
      </c>
      <c r="B67" s="645" t="s">
        <v>222</v>
      </c>
      <c r="C67" s="773">
        <f t="shared" si="4"/>
        <v>0</v>
      </c>
      <c r="D67" s="646">
        <f t="shared" ref="D67:E67" si="60">SUM(D68:D69)</f>
        <v>0</v>
      </c>
      <c r="E67" s="647">
        <f t="shared" si="60"/>
        <v>0</v>
      </c>
      <c r="F67" s="648">
        <f>SUM(F68:F69)</f>
        <v>0</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hidden="1" x14ac:dyDescent="0.25">
      <c r="A68" s="979">
        <v>1210</v>
      </c>
      <c r="B68" s="546" t="s">
        <v>223</v>
      </c>
      <c r="C68" s="774">
        <f t="shared" si="4"/>
        <v>0</v>
      </c>
      <c r="D68" s="655"/>
      <c r="E68" s="656"/>
      <c r="F68" s="657">
        <f>D68+E68</f>
        <v>0</v>
      </c>
      <c r="G68" s="655"/>
      <c r="H68" s="656"/>
      <c r="I68" s="657">
        <f>G68+H68</f>
        <v>0</v>
      </c>
      <c r="J68" s="658"/>
      <c r="K68" s="656"/>
      <c r="L68" s="657">
        <f>J68+K68</f>
        <v>0</v>
      </c>
      <c r="M68" s="655"/>
      <c r="N68" s="656"/>
      <c r="O68" s="657">
        <f t="shared" ref="O68" si="64">M68+N68</f>
        <v>0</v>
      </c>
      <c r="P68" s="659"/>
    </row>
    <row r="69" spans="1:16" ht="24" hidden="1" x14ac:dyDescent="0.25">
      <c r="A69" s="665">
        <v>1220</v>
      </c>
      <c r="B69" s="554" t="s">
        <v>224</v>
      </c>
      <c r="C69" s="775">
        <f t="shared" si="4"/>
        <v>0</v>
      </c>
      <c r="D69" s="666">
        <f t="shared" ref="D69:E69" si="65">SUM(D70:D74)</f>
        <v>0</v>
      </c>
      <c r="E69" s="667">
        <f t="shared" si="65"/>
        <v>0</v>
      </c>
      <c r="F69" s="662">
        <f>SUM(F70:F74)</f>
        <v>0</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hidden="1" x14ac:dyDescent="0.25">
      <c r="A70" s="517">
        <v>1221</v>
      </c>
      <c r="B70" s="554" t="s">
        <v>225</v>
      </c>
      <c r="C70" s="775">
        <f t="shared" si="4"/>
        <v>0</v>
      </c>
      <c r="D70" s="660"/>
      <c r="E70" s="661"/>
      <c r="F70" s="662">
        <f t="shared" ref="F70:F74" si="69">D70+E70</f>
        <v>0</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hidden="1" x14ac:dyDescent="0.25">
      <c r="A73" s="517">
        <v>1227</v>
      </c>
      <c r="B73" s="554" t="s">
        <v>228</v>
      </c>
      <c r="C73" s="775">
        <f t="shared" si="4"/>
        <v>0</v>
      </c>
      <c r="D73" s="660"/>
      <c r="E73" s="661"/>
      <c r="F73" s="662">
        <f t="shared" si="69"/>
        <v>0</v>
      </c>
      <c r="G73" s="660"/>
      <c r="H73" s="661"/>
      <c r="I73" s="662">
        <f t="shared" si="70"/>
        <v>0</v>
      </c>
      <c r="J73" s="663"/>
      <c r="K73" s="661"/>
      <c r="L73" s="662">
        <f t="shared" si="71"/>
        <v>0</v>
      </c>
      <c r="M73" s="660"/>
      <c r="N73" s="661"/>
      <c r="O73" s="662">
        <f t="shared" si="72"/>
        <v>0</v>
      </c>
      <c r="P73" s="669"/>
    </row>
    <row r="74" spans="1:16" ht="60" hidden="1" x14ac:dyDescent="0.25">
      <c r="A74" s="517">
        <v>1228</v>
      </c>
      <c r="B74" s="554" t="s">
        <v>229</v>
      </c>
      <c r="C74" s="775">
        <f t="shared" si="4"/>
        <v>0</v>
      </c>
      <c r="D74" s="660"/>
      <c r="E74" s="661"/>
      <c r="F74" s="662">
        <f t="shared" si="69"/>
        <v>0</v>
      </c>
      <c r="G74" s="660"/>
      <c r="H74" s="661"/>
      <c r="I74" s="662">
        <f t="shared" si="70"/>
        <v>0</v>
      </c>
      <c r="J74" s="663"/>
      <c r="K74" s="661"/>
      <c r="L74" s="662">
        <f t="shared" si="71"/>
        <v>0</v>
      </c>
      <c r="M74" s="660"/>
      <c r="N74" s="661"/>
      <c r="O74" s="662">
        <f t="shared" si="72"/>
        <v>0</v>
      </c>
      <c r="P74" s="669"/>
    </row>
    <row r="75" spans="1:16" x14ac:dyDescent="0.25">
      <c r="A75" s="640">
        <v>2000</v>
      </c>
      <c r="B75" s="640" t="s">
        <v>230</v>
      </c>
      <c r="C75" s="786">
        <f t="shared" si="4"/>
        <v>118995</v>
      </c>
      <c r="D75" s="641">
        <f t="shared" ref="D75:O75" si="73">SUM(D76,D83,D120,D151,D152)</f>
        <v>118995</v>
      </c>
      <c r="E75" s="642">
        <f t="shared" si="73"/>
        <v>0</v>
      </c>
      <c r="F75" s="643">
        <f t="shared" si="73"/>
        <v>118995</v>
      </c>
      <c r="G75" s="641">
        <f t="shared" si="73"/>
        <v>0</v>
      </c>
      <c r="H75" s="642">
        <f t="shared" si="73"/>
        <v>0</v>
      </c>
      <c r="I75" s="643">
        <f t="shared" si="73"/>
        <v>0</v>
      </c>
      <c r="J75" s="644">
        <f t="shared" si="73"/>
        <v>0</v>
      </c>
      <c r="K75" s="642">
        <f t="shared" si="73"/>
        <v>0</v>
      </c>
      <c r="L75" s="643">
        <f t="shared" si="73"/>
        <v>0</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979">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x14ac:dyDescent="0.25">
      <c r="A83" s="534">
        <v>2200</v>
      </c>
      <c r="B83" s="645" t="s">
        <v>236</v>
      </c>
      <c r="C83" s="773">
        <f t="shared" si="4"/>
        <v>118995</v>
      </c>
      <c r="D83" s="646">
        <f t="shared" ref="D83:E83" si="94">SUM(D84,D85,D91,D99,D107,D108,D114,D119)</f>
        <v>118995</v>
      </c>
      <c r="E83" s="647">
        <f t="shared" si="94"/>
        <v>0</v>
      </c>
      <c r="F83" s="648">
        <f>SUM(F84,F85,F91,F99,F107,F108,F114,F119)</f>
        <v>118995</v>
      </c>
      <c r="G83" s="646">
        <f t="shared" ref="G83:H83" si="95">SUM(G84,G85,G91,G99,G107,G108,G114,G119)</f>
        <v>0</v>
      </c>
      <c r="H83" s="647">
        <f t="shared" si="95"/>
        <v>0</v>
      </c>
      <c r="I83" s="648">
        <f>SUM(I84,I85,I91,I99,I107,I108,I114,I119)</f>
        <v>0</v>
      </c>
      <c r="J83" s="649">
        <f t="shared" ref="J83:K83" si="96">SUM(J84,J85,J91,J99,J107,J108,J114,J119)</f>
        <v>0</v>
      </c>
      <c r="K83" s="647">
        <f t="shared" si="96"/>
        <v>0</v>
      </c>
      <c r="L83" s="648">
        <f>SUM(L84,L85,L91,L99,L107,L108,L114,L119)</f>
        <v>0</v>
      </c>
      <c r="M83" s="646">
        <f t="shared" ref="M83:O83" si="97">SUM(M84,M85,M91,M99,M107,M108,M114,M119)</f>
        <v>0</v>
      </c>
      <c r="N83" s="647">
        <f t="shared" si="97"/>
        <v>0</v>
      </c>
      <c r="O83" s="648">
        <f t="shared" si="97"/>
        <v>0</v>
      </c>
      <c r="P83" s="678"/>
    </row>
    <row r="84" spans="1:16" hidden="1" x14ac:dyDescent="0.25">
      <c r="A84" s="651">
        <v>2210</v>
      </c>
      <c r="B84" s="608" t="s">
        <v>237</v>
      </c>
      <c r="C84" s="781">
        <f t="shared" si="4"/>
        <v>0</v>
      </c>
      <c r="D84" s="670"/>
      <c r="E84" s="671"/>
      <c r="F84" s="652">
        <f>D84+E84</f>
        <v>0</v>
      </c>
      <c r="G84" s="670"/>
      <c r="H84" s="671"/>
      <c r="I84" s="652">
        <f>G84+H84</f>
        <v>0</v>
      </c>
      <c r="J84" s="672"/>
      <c r="K84" s="671"/>
      <c r="L84" s="652">
        <f>J84+K84</f>
        <v>0</v>
      </c>
      <c r="M84" s="670"/>
      <c r="N84" s="671"/>
      <c r="O84" s="652">
        <f t="shared" ref="O84" si="98">M84+N84</f>
        <v>0</v>
      </c>
      <c r="P84" s="654"/>
    </row>
    <row r="85" spans="1:16" ht="24" hidden="1" x14ac:dyDescent="0.25">
      <c r="A85" s="665">
        <v>2220</v>
      </c>
      <c r="B85" s="554" t="s">
        <v>238</v>
      </c>
      <c r="C85" s="775">
        <f t="shared" ref="C85:C148" si="99">F85+I85+L85+O85</f>
        <v>0</v>
      </c>
      <c r="D85" s="666">
        <f t="shared" ref="D85:E85" si="100">SUM(D86:D90)</f>
        <v>0</v>
      </c>
      <c r="E85" s="667">
        <f t="shared" si="100"/>
        <v>0</v>
      </c>
      <c r="F85" s="662">
        <f>SUM(F86:F90)</f>
        <v>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hidden="1" x14ac:dyDescent="0.25">
      <c r="A87" s="517">
        <v>2222</v>
      </c>
      <c r="B87" s="554" t="s">
        <v>240</v>
      </c>
      <c r="C87" s="775">
        <f t="shared" si="99"/>
        <v>0</v>
      </c>
      <c r="D87" s="660"/>
      <c r="E87" s="661"/>
      <c r="F87" s="662">
        <f t="shared" si="104"/>
        <v>0</v>
      </c>
      <c r="G87" s="660"/>
      <c r="H87" s="661"/>
      <c r="I87" s="662">
        <f t="shared" si="105"/>
        <v>0</v>
      </c>
      <c r="J87" s="663"/>
      <c r="K87" s="661"/>
      <c r="L87" s="662">
        <f t="shared" si="106"/>
        <v>0</v>
      </c>
      <c r="M87" s="660"/>
      <c r="N87" s="661"/>
      <c r="O87" s="662">
        <f t="shared" si="107"/>
        <v>0</v>
      </c>
      <c r="P87" s="669"/>
    </row>
    <row r="88" spans="1:16" hidden="1" x14ac:dyDescent="0.25">
      <c r="A88" s="517">
        <v>2223</v>
      </c>
      <c r="B88" s="554" t="s">
        <v>241</v>
      </c>
      <c r="C88" s="775">
        <f t="shared" si="99"/>
        <v>0</v>
      </c>
      <c r="D88" s="660"/>
      <c r="E88" s="661"/>
      <c r="F88" s="662">
        <f t="shared" si="104"/>
        <v>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x14ac:dyDescent="0.25">
      <c r="A91" s="665">
        <v>2230</v>
      </c>
      <c r="B91" s="554" t="s">
        <v>244</v>
      </c>
      <c r="C91" s="775">
        <f t="shared" si="99"/>
        <v>2000</v>
      </c>
      <c r="D91" s="666">
        <f t="shared" ref="D91:E91" si="108">SUM(D92:D98)</f>
        <v>2000</v>
      </c>
      <c r="E91" s="667">
        <f t="shared" si="108"/>
        <v>0</v>
      </c>
      <c r="F91" s="662">
        <f>SUM(F92:F98)</f>
        <v>2000</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hidden="1" x14ac:dyDescent="0.25">
      <c r="A92" s="517">
        <v>2231</v>
      </c>
      <c r="B92" s="554" t="s">
        <v>245</v>
      </c>
      <c r="C92" s="775">
        <f t="shared" si="99"/>
        <v>0</v>
      </c>
      <c r="D92" s="660"/>
      <c r="E92" s="661"/>
      <c r="F92" s="662">
        <f t="shared" ref="F92:F98" si="112">D92+E92</f>
        <v>0</v>
      </c>
      <c r="G92" s="660"/>
      <c r="H92" s="661"/>
      <c r="I92" s="662">
        <f t="shared" ref="I92:I98" si="113">G92+H92</f>
        <v>0</v>
      </c>
      <c r="J92" s="663"/>
      <c r="K92" s="661"/>
      <c r="L92" s="662">
        <f t="shared" ref="L92:L98" si="114">J92+K92</f>
        <v>0</v>
      </c>
      <c r="M92" s="660"/>
      <c r="N92" s="661"/>
      <c r="O92" s="662">
        <f t="shared" ref="O92:O98" si="115">M92+N92</f>
        <v>0</v>
      </c>
      <c r="P92" s="669"/>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x14ac:dyDescent="0.25">
      <c r="A98" s="517">
        <v>2239</v>
      </c>
      <c r="B98" s="554" t="s">
        <v>251</v>
      </c>
      <c r="C98" s="775">
        <f t="shared" si="99"/>
        <v>2000</v>
      </c>
      <c r="D98" s="660">
        <v>2000</v>
      </c>
      <c r="E98" s="661"/>
      <c r="F98" s="662">
        <f t="shared" si="112"/>
        <v>2000</v>
      </c>
      <c r="G98" s="660"/>
      <c r="H98" s="661"/>
      <c r="I98" s="662">
        <f t="shared" si="113"/>
        <v>0</v>
      </c>
      <c r="J98" s="663"/>
      <c r="K98" s="661"/>
      <c r="L98" s="662">
        <f t="shared" si="114"/>
        <v>0</v>
      </c>
      <c r="M98" s="660"/>
      <c r="N98" s="661"/>
      <c r="O98" s="662">
        <f t="shared" si="115"/>
        <v>0</v>
      </c>
      <c r="P98" s="669"/>
    </row>
    <row r="99" spans="1:16" ht="36" x14ac:dyDescent="0.25">
      <c r="A99" s="665">
        <v>2240</v>
      </c>
      <c r="B99" s="554" t="s">
        <v>252</v>
      </c>
      <c r="C99" s="775">
        <f t="shared" si="99"/>
        <v>40000</v>
      </c>
      <c r="D99" s="666">
        <f t="shared" ref="D99:E99" si="116">SUM(D100:D106)</f>
        <v>40000</v>
      </c>
      <c r="E99" s="667">
        <f t="shared" si="116"/>
        <v>0</v>
      </c>
      <c r="F99" s="662">
        <f>SUM(F100:F106)</f>
        <v>40000</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x14ac:dyDescent="0.25">
      <c r="A100" s="517">
        <v>2241</v>
      </c>
      <c r="B100" s="554" t="s">
        <v>254</v>
      </c>
      <c r="C100" s="775">
        <f t="shared" si="99"/>
        <v>40000</v>
      </c>
      <c r="D100" s="660">
        <v>40000</v>
      </c>
      <c r="E100" s="661"/>
      <c r="F100" s="662">
        <f t="shared" ref="F100:F107" si="120">D100+E100</f>
        <v>40000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hidden="1" x14ac:dyDescent="0.25">
      <c r="A102" s="517">
        <v>2243</v>
      </c>
      <c r="B102" s="554" t="s">
        <v>256</v>
      </c>
      <c r="C102" s="775">
        <f t="shared" si="99"/>
        <v>0</v>
      </c>
      <c r="D102" s="660"/>
      <c r="E102" s="661"/>
      <c r="F102" s="662">
        <f t="shared" si="120"/>
        <v>0</v>
      </c>
      <c r="G102" s="660"/>
      <c r="H102" s="661"/>
      <c r="I102" s="662">
        <f t="shared" si="121"/>
        <v>0</v>
      </c>
      <c r="J102" s="663"/>
      <c r="K102" s="661"/>
      <c r="L102" s="662">
        <f t="shared" si="122"/>
        <v>0</v>
      </c>
      <c r="M102" s="660"/>
      <c r="N102" s="661"/>
      <c r="O102" s="662">
        <f t="shared" si="123"/>
        <v>0</v>
      </c>
      <c r="P102" s="669"/>
    </row>
    <row r="103" spans="1:16" hidden="1" x14ac:dyDescent="0.25">
      <c r="A103" s="517">
        <v>2244</v>
      </c>
      <c r="B103" s="554" t="s">
        <v>257</v>
      </c>
      <c r="C103" s="775">
        <f t="shared" si="99"/>
        <v>0</v>
      </c>
      <c r="D103" s="660"/>
      <c r="E103" s="661"/>
      <c r="F103" s="662">
        <f t="shared" si="120"/>
        <v>0</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hidden="1" x14ac:dyDescent="0.25">
      <c r="A107" s="665">
        <v>2250</v>
      </c>
      <c r="B107" s="554" t="s">
        <v>262</v>
      </c>
      <c r="C107" s="775">
        <f t="shared" si="99"/>
        <v>0</v>
      </c>
      <c r="D107" s="660"/>
      <c r="E107" s="661"/>
      <c r="F107" s="662">
        <f t="shared" si="120"/>
        <v>0</v>
      </c>
      <c r="G107" s="660"/>
      <c r="H107" s="661"/>
      <c r="I107" s="662">
        <f t="shared" si="121"/>
        <v>0</v>
      </c>
      <c r="J107" s="663"/>
      <c r="K107" s="661"/>
      <c r="L107" s="662">
        <f t="shared" si="122"/>
        <v>0</v>
      </c>
      <c r="M107" s="660"/>
      <c r="N107" s="661"/>
      <c r="O107" s="662">
        <f t="shared" si="123"/>
        <v>0</v>
      </c>
      <c r="P107" s="669"/>
    </row>
    <row r="108" spans="1:16" hidden="1" x14ac:dyDescent="0.25">
      <c r="A108" s="665">
        <v>2260</v>
      </c>
      <c r="B108" s="554" t="s">
        <v>263</v>
      </c>
      <c r="C108" s="775">
        <f t="shared" si="99"/>
        <v>0</v>
      </c>
      <c r="D108" s="666">
        <f t="shared" ref="D108:E108" si="124">SUM(D109:D113)</f>
        <v>0</v>
      </c>
      <c r="E108" s="667">
        <f t="shared" si="124"/>
        <v>0</v>
      </c>
      <c r="F108" s="662">
        <f>SUM(F109:F113)</f>
        <v>0</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x14ac:dyDescent="0.25">
      <c r="A114" s="665">
        <v>2270</v>
      </c>
      <c r="B114" s="554" t="s">
        <v>269</v>
      </c>
      <c r="C114" s="775">
        <f t="shared" si="99"/>
        <v>76995</v>
      </c>
      <c r="D114" s="666">
        <f t="shared" ref="D114:E114" si="132">SUM(D115:D118)</f>
        <v>76995</v>
      </c>
      <c r="E114" s="667">
        <f t="shared" si="132"/>
        <v>0</v>
      </c>
      <c r="F114" s="662">
        <f>SUM(F115:F118)</f>
        <v>76995</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x14ac:dyDescent="0.25">
      <c r="A117" s="517">
        <v>2275</v>
      </c>
      <c r="B117" s="554" t="s">
        <v>272</v>
      </c>
      <c r="C117" s="775">
        <f t="shared" si="99"/>
        <v>76995</v>
      </c>
      <c r="D117" s="660">
        <v>76995</v>
      </c>
      <c r="E117" s="661"/>
      <c r="F117" s="662">
        <f t="shared" si="136"/>
        <v>76995</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hidden="1" customHeight="1" x14ac:dyDescent="0.25">
      <c r="A120" s="603">
        <v>2300</v>
      </c>
      <c r="B120" s="572" t="s">
        <v>275</v>
      </c>
      <c r="C120" s="777">
        <f t="shared" si="99"/>
        <v>0</v>
      </c>
      <c r="D120" s="687">
        <f t="shared" ref="D120:E120" si="140">SUM(D121,D126,D130,D131,D134,D138,D146,D147,D150)</f>
        <v>0</v>
      </c>
      <c r="E120" s="688">
        <f t="shared" si="140"/>
        <v>0</v>
      </c>
      <c r="F120" s="689">
        <f>SUM(F121,F126,F130,F131,F134,F138,F146,F147,F150)</f>
        <v>0</v>
      </c>
      <c r="G120" s="687">
        <f t="shared" ref="G120:H120" si="141">SUM(G121,G126,G130,G131,G134,G138,G146,G147,G150)</f>
        <v>0</v>
      </c>
      <c r="H120" s="688">
        <f t="shared" si="141"/>
        <v>0</v>
      </c>
      <c r="I120" s="689">
        <f>SUM(I121,I126,I130,I131,I134,I138,I146,I147,I150)</f>
        <v>0</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4" hidden="1" x14ac:dyDescent="0.25">
      <c r="A121" s="979">
        <v>2310</v>
      </c>
      <c r="B121" s="546" t="s">
        <v>276</v>
      </c>
      <c r="C121" s="774">
        <f t="shared" si="99"/>
        <v>0</v>
      </c>
      <c r="D121" s="675">
        <f t="shared" ref="D121:O121" si="144">SUM(D122:D125)</f>
        <v>0</v>
      </c>
      <c r="E121" s="676">
        <f t="shared" si="144"/>
        <v>0</v>
      </c>
      <c r="F121" s="657">
        <f t="shared" si="144"/>
        <v>0</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hidden="1" x14ac:dyDescent="0.25">
      <c r="A122" s="517">
        <v>2311</v>
      </c>
      <c r="B122" s="554" t="s">
        <v>277</v>
      </c>
      <c r="C122" s="775">
        <f t="shared" si="99"/>
        <v>0</v>
      </c>
      <c r="D122" s="660"/>
      <c r="E122" s="661"/>
      <c r="F122" s="662">
        <f t="shared" ref="F122:F125" si="145">D122+E122</f>
        <v>0</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hidden="1" x14ac:dyDescent="0.25">
      <c r="A123" s="517">
        <v>2312</v>
      </c>
      <c r="B123" s="554" t="s">
        <v>278</v>
      </c>
      <c r="C123" s="775">
        <f t="shared" si="99"/>
        <v>0</v>
      </c>
      <c r="D123" s="660"/>
      <c r="E123" s="661"/>
      <c r="F123" s="662">
        <f t="shared" si="145"/>
        <v>0</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hidden="1" customHeight="1" x14ac:dyDescent="0.25">
      <c r="A125" s="517">
        <v>2314</v>
      </c>
      <c r="B125" s="554" t="s">
        <v>280</v>
      </c>
      <c r="C125" s="775">
        <f t="shared" si="99"/>
        <v>0</v>
      </c>
      <c r="D125" s="660"/>
      <c r="E125" s="661"/>
      <c r="F125" s="662">
        <f t="shared" si="145"/>
        <v>0</v>
      </c>
      <c r="G125" s="660"/>
      <c r="H125" s="661"/>
      <c r="I125" s="662">
        <f t="shared" si="146"/>
        <v>0</v>
      </c>
      <c r="J125" s="663"/>
      <c r="K125" s="661"/>
      <c r="L125" s="662">
        <f t="shared" si="147"/>
        <v>0</v>
      </c>
      <c r="M125" s="660"/>
      <c r="N125" s="661"/>
      <c r="O125" s="662">
        <f t="shared" si="148"/>
        <v>0</v>
      </c>
      <c r="P125" s="669"/>
    </row>
    <row r="126" spans="1:16" hidden="1" x14ac:dyDescent="0.25">
      <c r="A126" s="665">
        <v>2320</v>
      </c>
      <c r="B126" s="554" t="s">
        <v>281</v>
      </c>
      <c r="C126" s="775">
        <f t="shared" si="99"/>
        <v>0</v>
      </c>
      <c r="D126" s="666">
        <f t="shared" ref="D126:E126" si="149">SUM(D127:D129)</f>
        <v>0</v>
      </c>
      <c r="E126" s="667">
        <f t="shared" si="149"/>
        <v>0</v>
      </c>
      <c r="F126" s="662">
        <f>SUM(F127:F129)</f>
        <v>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idden="1" x14ac:dyDescent="0.25">
      <c r="A128" s="517">
        <v>2322</v>
      </c>
      <c r="B128" s="554" t="s">
        <v>283</v>
      </c>
      <c r="C128" s="775">
        <f t="shared" si="99"/>
        <v>0</v>
      </c>
      <c r="D128" s="660"/>
      <c r="E128" s="661"/>
      <c r="F128" s="662">
        <f t="shared" si="153"/>
        <v>0</v>
      </c>
      <c r="G128" s="660"/>
      <c r="H128" s="661"/>
      <c r="I128" s="662">
        <f t="shared" si="154"/>
        <v>0</v>
      </c>
      <c r="J128" s="663"/>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hidden="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idden="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hidden="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idden="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hidden="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hidden="1" x14ac:dyDescent="0.25">
      <c r="A138" s="665">
        <v>2360</v>
      </c>
      <c r="B138" s="554" t="s">
        <v>293</v>
      </c>
      <c r="C138" s="775">
        <f t="shared" si="99"/>
        <v>0</v>
      </c>
      <c r="D138" s="666">
        <f t="shared" ref="D138:E138" si="173">SUM(D139:D145)</f>
        <v>0</v>
      </c>
      <c r="E138" s="667">
        <f t="shared" si="173"/>
        <v>0</v>
      </c>
      <c r="F138" s="662">
        <f>SUM(F139:F145)</f>
        <v>0</v>
      </c>
      <c r="G138" s="666">
        <f t="shared" ref="G138:H138" si="174">SUM(G139:G145)</f>
        <v>0</v>
      </c>
      <c r="H138" s="667">
        <f t="shared" si="174"/>
        <v>0</v>
      </c>
      <c r="I138" s="662">
        <f>SUM(I139:I145)</f>
        <v>0</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idden="1" x14ac:dyDescent="0.25">
      <c r="A139" s="516">
        <v>2361</v>
      </c>
      <c r="B139" s="554" t="s">
        <v>294</v>
      </c>
      <c r="C139" s="775">
        <f t="shared" si="99"/>
        <v>0</v>
      </c>
      <c r="D139" s="660"/>
      <c r="E139" s="661"/>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idden="1" x14ac:dyDescent="0.25">
      <c r="A141" s="516">
        <v>2363</v>
      </c>
      <c r="B141" s="554" t="s">
        <v>296</v>
      </c>
      <c r="C141" s="775">
        <f t="shared" si="99"/>
        <v>0</v>
      </c>
      <c r="D141" s="660"/>
      <c r="E141" s="661"/>
      <c r="F141" s="662">
        <f t="shared" si="177"/>
        <v>0</v>
      </c>
      <c r="G141" s="660"/>
      <c r="H141" s="661"/>
      <c r="I141" s="662">
        <f t="shared" si="178"/>
        <v>0</v>
      </c>
      <c r="J141" s="663"/>
      <c r="K141" s="661"/>
      <c r="L141" s="662">
        <f t="shared" si="179"/>
        <v>0</v>
      </c>
      <c r="M141" s="660"/>
      <c r="N141" s="661"/>
      <c r="O141" s="662">
        <f t="shared" si="180"/>
        <v>0</v>
      </c>
      <c r="P141" s="669"/>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idden="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hidden="1" x14ac:dyDescent="0.25">
      <c r="A152" s="534">
        <v>2500</v>
      </c>
      <c r="B152" s="645" t="s">
        <v>307</v>
      </c>
      <c r="C152" s="773">
        <f t="shared" si="189"/>
        <v>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hidden="1" x14ac:dyDescent="0.25">
      <c r="A153" s="979">
        <v>2510</v>
      </c>
      <c r="B153" s="546" t="s">
        <v>308</v>
      </c>
      <c r="C153" s="774">
        <f t="shared" si="189"/>
        <v>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hidden="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979">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979">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979">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979">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x14ac:dyDescent="0.25">
      <c r="A181" s="711"/>
      <c r="B181" s="486" t="s">
        <v>336</v>
      </c>
      <c r="C181" s="785">
        <f t="shared" si="189"/>
        <v>132626</v>
      </c>
      <c r="D181" s="635">
        <f t="shared" ref="D181:O181" si="245">SUM(D182,D211,D252,D265)</f>
        <v>136921</v>
      </c>
      <c r="E181" s="636">
        <f t="shared" si="245"/>
        <v>-4295</v>
      </c>
      <c r="F181" s="637">
        <f t="shared" si="245"/>
        <v>132626</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x14ac:dyDescent="0.25">
      <c r="A182" s="640">
        <v>5000</v>
      </c>
      <c r="B182" s="640" t="s">
        <v>337</v>
      </c>
      <c r="C182" s="786">
        <f t="shared" si="189"/>
        <v>132626</v>
      </c>
      <c r="D182" s="641">
        <f t="shared" ref="D182:E182" si="246">D183+D187</f>
        <v>136921</v>
      </c>
      <c r="E182" s="642">
        <f t="shared" si="246"/>
        <v>-4295</v>
      </c>
      <c r="F182" s="643">
        <f>F183+F187</f>
        <v>132626</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979">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x14ac:dyDescent="0.25">
      <c r="A187" s="534">
        <v>5200</v>
      </c>
      <c r="B187" s="645" t="s">
        <v>342</v>
      </c>
      <c r="C187" s="773">
        <f t="shared" si="189"/>
        <v>132626</v>
      </c>
      <c r="D187" s="646">
        <f t="shared" ref="D187:E187" si="258">D188+D198+D199+D206+D207+D208+D210</f>
        <v>136921</v>
      </c>
      <c r="E187" s="647">
        <f t="shared" si="258"/>
        <v>-4295</v>
      </c>
      <c r="F187" s="648">
        <f>F188+F198+F199+F206+F207+F208+F210</f>
        <v>132626</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hidden="1" x14ac:dyDescent="0.25">
      <c r="A199" s="665">
        <v>5230</v>
      </c>
      <c r="B199" s="554" t="s">
        <v>354</v>
      </c>
      <c r="C199" s="775">
        <f t="shared" si="189"/>
        <v>0</v>
      </c>
      <c r="D199" s="666">
        <f t="shared" ref="D199:E199" si="270">SUM(D200:D205)</f>
        <v>0</v>
      </c>
      <c r="E199" s="667">
        <f t="shared" si="270"/>
        <v>0</v>
      </c>
      <c r="F199" s="662">
        <f>SUM(F200:F205)</f>
        <v>0</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hidden="1" x14ac:dyDescent="0.25">
      <c r="A204" s="517">
        <v>5238</v>
      </c>
      <c r="B204" s="554" t="s">
        <v>359</v>
      </c>
      <c r="C204" s="775">
        <f t="shared" si="189"/>
        <v>0</v>
      </c>
      <c r="D204" s="660"/>
      <c r="E204" s="661"/>
      <c r="F204" s="662">
        <f t="shared" si="274"/>
        <v>0</v>
      </c>
      <c r="G204" s="660"/>
      <c r="H204" s="661"/>
      <c r="I204" s="662">
        <f t="shared" si="275"/>
        <v>0</v>
      </c>
      <c r="J204" s="663"/>
      <c r="K204" s="661"/>
      <c r="L204" s="662">
        <f t="shared" si="276"/>
        <v>0</v>
      </c>
      <c r="M204" s="660"/>
      <c r="N204" s="661"/>
      <c r="O204" s="662">
        <f t="shared" si="277"/>
        <v>0</v>
      </c>
      <c r="P204" s="669"/>
    </row>
    <row r="205" spans="1:16" ht="24" hidden="1" x14ac:dyDescent="0.25">
      <c r="A205" s="517">
        <v>5239</v>
      </c>
      <c r="B205" s="554" t="s">
        <v>360</v>
      </c>
      <c r="C205" s="775">
        <f t="shared" si="189"/>
        <v>0</v>
      </c>
      <c r="D205" s="660"/>
      <c r="E205" s="661"/>
      <c r="F205" s="662">
        <f t="shared" si="274"/>
        <v>0</v>
      </c>
      <c r="G205" s="660"/>
      <c r="H205" s="661"/>
      <c r="I205" s="662">
        <f t="shared" si="275"/>
        <v>0</v>
      </c>
      <c r="J205" s="663"/>
      <c r="K205" s="661"/>
      <c r="L205" s="662">
        <f t="shared" si="276"/>
        <v>0</v>
      </c>
      <c r="M205" s="660"/>
      <c r="N205" s="661"/>
      <c r="O205" s="662">
        <f t="shared" si="277"/>
        <v>0</v>
      </c>
      <c r="P205" s="669"/>
    </row>
    <row r="206" spans="1:16" ht="24" hidden="1" x14ac:dyDescent="0.25">
      <c r="A206" s="665">
        <v>5240</v>
      </c>
      <c r="B206" s="554" t="s">
        <v>361</v>
      </c>
      <c r="C206" s="775">
        <f t="shared" si="189"/>
        <v>0</v>
      </c>
      <c r="D206" s="660"/>
      <c r="E206" s="661"/>
      <c r="F206" s="662">
        <f t="shared" si="274"/>
        <v>0</v>
      </c>
      <c r="G206" s="660"/>
      <c r="H206" s="661"/>
      <c r="I206" s="662">
        <f t="shared" si="275"/>
        <v>0</v>
      </c>
      <c r="J206" s="663"/>
      <c r="K206" s="661"/>
      <c r="L206" s="662">
        <f t="shared" si="276"/>
        <v>0</v>
      </c>
      <c r="M206" s="660"/>
      <c r="N206" s="661"/>
      <c r="O206" s="662">
        <f t="shared" si="277"/>
        <v>0</v>
      </c>
      <c r="P206" s="669"/>
    </row>
    <row r="207" spans="1:16" x14ac:dyDescent="0.25">
      <c r="A207" s="665">
        <v>5250</v>
      </c>
      <c r="B207" s="554" t="s">
        <v>362</v>
      </c>
      <c r="C207" s="775">
        <f t="shared" si="189"/>
        <v>132626</v>
      </c>
      <c r="D207" s="660">
        <v>136921</v>
      </c>
      <c r="E207" s="984">
        <v>-4295</v>
      </c>
      <c r="F207" s="662">
        <f t="shared" si="274"/>
        <v>132626</v>
      </c>
      <c r="G207" s="660"/>
      <c r="H207" s="661"/>
      <c r="I207" s="662">
        <f t="shared" si="275"/>
        <v>0</v>
      </c>
      <c r="J207" s="663"/>
      <c r="K207" s="661"/>
      <c r="L207" s="662">
        <f t="shared" si="276"/>
        <v>0</v>
      </c>
      <c r="M207" s="660"/>
      <c r="N207" s="661"/>
      <c r="O207" s="662">
        <f t="shared" si="277"/>
        <v>0</v>
      </c>
      <c r="P207" s="669"/>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979">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979">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979">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980">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979">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hidden="1" x14ac:dyDescent="0.25">
      <c r="A252" s="721">
        <v>7000</v>
      </c>
      <c r="B252" s="721" t="s">
        <v>407</v>
      </c>
      <c r="C252" s="790">
        <f t="shared" si="291"/>
        <v>0</v>
      </c>
      <c r="D252" s="722">
        <f t="shared" ref="D252:E252" si="343">SUM(D253,D263)</f>
        <v>0</v>
      </c>
      <c r="E252" s="723">
        <f t="shared" si="343"/>
        <v>0</v>
      </c>
      <c r="F252" s="724">
        <f>SUM(F253,F263)</f>
        <v>0</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hidden="1" x14ac:dyDescent="0.25">
      <c r="A253" s="534">
        <v>7200</v>
      </c>
      <c r="B253" s="645" t="s">
        <v>408</v>
      </c>
      <c r="C253" s="773">
        <f t="shared" si="291"/>
        <v>0</v>
      </c>
      <c r="D253" s="646">
        <f t="shared" ref="D253:O253" si="347">SUM(D254,D255,D256,D257,D261,D262)</f>
        <v>0</v>
      </c>
      <c r="E253" s="647">
        <f t="shared" si="347"/>
        <v>0</v>
      </c>
      <c r="F253" s="648">
        <f t="shared" si="347"/>
        <v>0</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979">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hidden="1" x14ac:dyDescent="0.25">
      <c r="A256" s="665">
        <v>7230</v>
      </c>
      <c r="B256" s="554" t="s">
        <v>179</v>
      </c>
      <c r="C256" s="775">
        <f t="shared" si="291"/>
        <v>0</v>
      </c>
      <c r="D256" s="660"/>
      <c r="E256" s="661"/>
      <c r="F256" s="662">
        <f t="shared" si="348"/>
        <v>0</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251621</v>
      </c>
      <c r="D272" s="737">
        <f>SUM(D269,D265,D252,D211,D182,D174,D160,D75,D53)</f>
        <v>255916</v>
      </c>
      <c r="E272" s="738">
        <f t="shared" ref="E272:O272" si="371">SUM(E269,E265,E252,E211,E182,E174,E160,E75,E53)</f>
        <v>-4295</v>
      </c>
      <c r="F272" s="739">
        <f t="shared" si="371"/>
        <v>251621</v>
      </c>
      <c r="G272" s="737">
        <f t="shared" si="371"/>
        <v>0</v>
      </c>
      <c r="H272" s="738">
        <f t="shared" si="371"/>
        <v>0</v>
      </c>
      <c r="I272" s="739">
        <f t="shared" si="371"/>
        <v>0</v>
      </c>
      <c r="J272" s="740">
        <f t="shared" si="371"/>
        <v>0</v>
      </c>
      <c r="K272" s="738">
        <f t="shared" si="371"/>
        <v>0</v>
      </c>
      <c r="L272" s="739">
        <f t="shared" si="371"/>
        <v>0</v>
      </c>
      <c r="M272" s="737">
        <f t="shared" si="371"/>
        <v>0</v>
      </c>
      <c r="N272" s="738">
        <f t="shared" si="371"/>
        <v>0</v>
      </c>
      <c r="O272" s="739">
        <f t="shared" si="371"/>
        <v>0</v>
      </c>
      <c r="P272" s="741"/>
    </row>
    <row r="273" spans="1:16" s="494" customFormat="1" ht="13.5" hidden="1" thickTop="1" thickBot="1" x14ac:dyDescent="0.3">
      <c r="A273" s="1321" t="s">
        <v>429</v>
      </c>
      <c r="B273" s="1322"/>
      <c r="C273" s="793">
        <f t="shared" si="291"/>
        <v>0</v>
      </c>
      <c r="D273" s="742">
        <f>SUM(D24,D25,D41,D43)-D51</f>
        <v>0</v>
      </c>
      <c r="E273" s="743">
        <f t="shared" ref="E273:F273" si="372">SUM(E24,E25,E41,E43)-E51</f>
        <v>0</v>
      </c>
      <c r="F273" s="744">
        <f t="shared" si="372"/>
        <v>0</v>
      </c>
      <c r="G273" s="742">
        <f>SUM(G24,G25,G43)-G51</f>
        <v>0</v>
      </c>
      <c r="H273" s="743">
        <f t="shared" ref="H273:I273" si="373">SUM(H24,H25,H43)-H51</f>
        <v>0</v>
      </c>
      <c r="I273" s="744">
        <f t="shared" si="373"/>
        <v>0</v>
      </c>
      <c r="J273" s="745">
        <f t="shared" ref="J273:K273" si="374">(J26+J43)-J51</f>
        <v>0</v>
      </c>
      <c r="K273" s="743">
        <f t="shared" si="374"/>
        <v>0</v>
      </c>
      <c r="L273" s="744">
        <f>(L26+L43)-L51</f>
        <v>0</v>
      </c>
      <c r="M273" s="742">
        <f t="shared" ref="M273:O273" si="375">M45-M51</f>
        <v>0</v>
      </c>
      <c r="N273" s="743">
        <f t="shared" si="375"/>
        <v>0</v>
      </c>
      <c r="O273" s="744">
        <f t="shared" si="375"/>
        <v>0</v>
      </c>
      <c r="P273" s="746"/>
    </row>
    <row r="274" spans="1:16" s="494" customFormat="1" ht="12.75" hidden="1" thickTop="1" x14ac:dyDescent="0.25">
      <c r="A274" s="1323" t="s">
        <v>430</v>
      </c>
      <c r="B274" s="1324"/>
      <c r="C274" s="794">
        <f t="shared" si="291"/>
        <v>0</v>
      </c>
      <c r="D274" s="747">
        <f t="shared" ref="D274:O274" si="376">SUM(D275,D276)-D283+D284</f>
        <v>0</v>
      </c>
      <c r="E274" s="748">
        <f t="shared" si="376"/>
        <v>0</v>
      </c>
      <c r="F274" s="749">
        <f t="shared" si="376"/>
        <v>0</v>
      </c>
      <c r="G274" s="747">
        <f t="shared" si="376"/>
        <v>0</v>
      </c>
      <c r="H274" s="748">
        <f t="shared" si="376"/>
        <v>0</v>
      </c>
      <c r="I274" s="749">
        <f t="shared" si="376"/>
        <v>0</v>
      </c>
      <c r="J274" s="750">
        <f t="shared" si="376"/>
        <v>0</v>
      </c>
      <c r="K274" s="748">
        <f t="shared" si="376"/>
        <v>0</v>
      </c>
      <c r="L274" s="749">
        <f t="shared" si="376"/>
        <v>0</v>
      </c>
      <c r="M274" s="747">
        <f t="shared" si="376"/>
        <v>0</v>
      </c>
      <c r="N274" s="748">
        <f t="shared" si="376"/>
        <v>0</v>
      </c>
      <c r="O274" s="749">
        <f t="shared" si="376"/>
        <v>0</v>
      </c>
      <c r="P274" s="751"/>
    </row>
    <row r="275" spans="1:16" s="494" customFormat="1" ht="13.5" hidden="1" thickTop="1" thickBot="1" x14ac:dyDescent="0.3">
      <c r="A275" s="621" t="s">
        <v>431</v>
      </c>
      <c r="B275" s="621" t="s">
        <v>432</v>
      </c>
      <c r="C275" s="783">
        <f t="shared" si="291"/>
        <v>0</v>
      </c>
      <c r="D275" s="622">
        <f>D21-D269</f>
        <v>0</v>
      </c>
      <c r="E275" s="622">
        <f t="shared" ref="E275:O275" si="377">E21-E269</f>
        <v>0</v>
      </c>
      <c r="F275" s="622">
        <f t="shared" si="377"/>
        <v>0</v>
      </c>
      <c r="G275" s="622">
        <f t="shared" si="377"/>
        <v>0</v>
      </c>
      <c r="H275" s="622">
        <f t="shared" si="377"/>
        <v>0</v>
      </c>
      <c r="I275" s="622">
        <f t="shared" si="377"/>
        <v>0</v>
      </c>
      <c r="J275" s="622">
        <f t="shared" si="377"/>
        <v>0</v>
      </c>
      <c r="K275" s="622">
        <f t="shared" si="377"/>
        <v>0</v>
      </c>
      <c r="L275" s="783">
        <f t="shared" si="377"/>
        <v>0</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row r="298" spans="1:16" x14ac:dyDescent="0.25">
      <c r="A298" s="469"/>
      <c r="B298" s="469"/>
      <c r="C298" s="469"/>
      <c r="D298" s="469"/>
      <c r="E298" s="469"/>
      <c r="F298" s="469"/>
      <c r="G298" s="469"/>
      <c r="H298" s="469"/>
      <c r="I298" s="469"/>
      <c r="J298" s="469"/>
      <c r="K298" s="469"/>
      <c r="L298" s="469"/>
      <c r="M298" s="469"/>
      <c r="N298" s="469"/>
      <c r="O298" s="469"/>
      <c r="P298" s="469"/>
    </row>
  </sheetData>
  <sheetProtection algorithmName="SHA-512" hashValue="8dmTQj7pVIilFsStqbTb09kH3ht1Oo/btZuFuo5qlq4OUQ2FK8M0i/UvR+lMjNds8fKYi/8uqMIuYapWR7oh6w==" saltValue="RB9bi14HW0gaOydKPBHv3w==" spinCount="100000" sheet="1" objects="1" scenarios="1" formatCells="0" formatColumns="0" formatRows="0" sort="0"/>
  <autoFilter ref="A18:P284">
    <filterColumn colId="2">
      <filters>
        <filter val="118 995"/>
        <filter val="132 626"/>
        <filter val="2 000"/>
        <filter val="251 621"/>
        <filter val="40 000"/>
        <filter val="76 995"/>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16.pielikums Jūrmalas pilsētas domes
2020.gada 23.aprīļa saistošajiem noteikumiem Nr.11
(protokols Nr.6, 21.punkts)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8"/>
  <sheetViews>
    <sheetView showGridLines="0" view="pageLayout" zoomScaleNormal="100" workbookViewId="0">
      <selection activeCell="S1" sqref="S1"/>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864</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865</v>
      </c>
      <c r="D3" s="1284"/>
      <c r="E3" s="1284"/>
      <c r="F3" s="1284"/>
      <c r="G3" s="1284"/>
      <c r="H3" s="1284"/>
      <c r="I3" s="1284"/>
      <c r="J3" s="1284"/>
      <c r="K3" s="1284"/>
      <c r="L3" s="1284"/>
      <c r="M3" s="1284"/>
      <c r="N3" s="1284"/>
      <c r="O3" s="1284"/>
      <c r="P3" s="1285"/>
      <c r="Q3" s="765"/>
    </row>
    <row r="4" spans="1:17" ht="12.75" customHeight="1" x14ac:dyDescent="0.25">
      <c r="A4" s="470" t="s">
        <v>142</v>
      </c>
      <c r="B4" s="471"/>
      <c r="C4" s="1284" t="s">
        <v>143</v>
      </c>
      <c r="D4" s="1284"/>
      <c r="E4" s="1284"/>
      <c r="F4" s="1284"/>
      <c r="G4" s="1284"/>
      <c r="H4" s="1284"/>
      <c r="I4" s="1284"/>
      <c r="J4" s="1284"/>
      <c r="K4" s="1284"/>
      <c r="L4" s="1284"/>
      <c r="M4" s="1284"/>
      <c r="N4" s="1284"/>
      <c r="O4" s="1284"/>
      <c r="P4" s="1285"/>
      <c r="Q4" s="765"/>
    </row>
    <row r="5" spans="1:17" ht="12.75" customHeight="1" x14ac:dyDescent="0.25">
      <c r="A5" s="472" t="s">
        <v>144</v>
      </c>
      <c r="B5" s="473"/>
      <c r="C5" s="1289" t="s">
        <v>145</v>
      </c>
      <c r="D5" s="1289"/>
      <c r="E5" s="1289"/>
      <c r="F5" s="1289"/>
      <c r="G5" s="1289"/>
      <c r="H5" s="1289"/>
      <c r="I5" s="1289"/>
      <c r="J5" s="1289"/>
      <c r="K5" s="1289"/>
      <c r="L5" s="1289"/>
      <c r="M5" s="1289"/>
      <c r="N5" s="1289"/>
      <c r="O5" s="1289"/>
      <c r="P5" s="1290"/>
      <c r="Q5" s="765"/>
    </row>
    <row r="6" spans="1:17" ht="12.75" customHeight="1" x14ac:dyDescent="0.25">
      <c r="A6" s="472" t="s">
        <v>146</v>
      </c>
      <c r="B6" s="473"/>
      <c r="C6" s="1289" t="s">
        <v>732</v>
      </c>
      <c r="D6" s="1289"/>
      <c r="E6" s="1289"/>
      <c r="F6" s="1289"/>
      <c r="G6" s="1289"/>
      <c r="H6" s="1289"/>
      <c r="I6" s="1289"/>
      <c r="J6" s="1289"/>
      <c r="K6" s="1289"/>
      <c r="L6" s="1289"/>
      <c r="M6" s="1289"/>
      <c r="N6" s="1289"/>
      <c r="O6" s="1289"/>
      <c r="P6" s="1290"/>
      <c r="Q6" s="765"/>
    </row>
    <row r="7" spans="1:17" ht="25.9" customHeight="1" x14ac:dyDescent="0.25">
      <c r="A7" s="472" t="s">
        <v>148</v>
      </c>
      <c r="B7" s="473"/>
      <c r="C7" s="1284" t="s">
        <v>866</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c r="D9" s="1289"/>
      <c r="E9" s="1289"/>
      <c r="F9" s="1289"/>
      <c r="G9" s="1289"/>
      <c r="H9" s="1289"/>
      <c r="I9" s="1289"/>
      <c r="J9" s="1289"/>
      <c r="K9" s="1289"/>
      <c r="L9" s="1289"/>
      <c r="M9" s="1289"/>
      <c r="N9" s="1289"/>
      <c r="O9" s="1289"/>
      <c r="P9" s="1290"/>
      <c r="Q9" s="765"/>
    </row>
    <row r="10" spans="1:17" ht="12.75" customHeight="1" x14ac:dyDescent="0.25">
      <c r="A10" s="472"/>
      <c r="B10" s="473" t="s">
        <v>153</v>
      </c>
      <c r="C10" s="1289"/>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t="s">
        <v>867</v>
      </c>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767"/>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512697</v>
      </c>
      <c r="D20" s="497">
        <f t="shared" ref="D20:E20" si="0">SUM(D21,D24,D25,D41,D43)</f>
        <v>583800</v>
      </c>
      <c r="E20" s="498">
        <f t="shared" si="0"/>
        <v>-71103</v>
      </c>
      <c r="F20" s="499">
        <f>SUM(F21,F24,F25,F41,F43)</f>
        <v>512697</v>
      </c>
      <c r="G20" s="497">
        <f t="shared" ref="G20:H20" si="1">SUM(G21,G24,G43)</f>
        <v>0</v>
      </c>
      <c r="H20" s="498">
        <f t="shared" si="1"/>
        <v>0</v>
      </c>
      <c r="I20" s="499">
        <f>SUM(I21,I24,I43)</f>
        <v>0</v>
      </c>
      <c r="J20" s="500">
        <f t="shared" ref="J20:K20" si="2">SUM(J21,J26,J43)</f>
        <v>0</v>
      </c>
      <c r="K20" s="498">
        <f t="shared" si="2"/>
        <v>0</v>
      </c>
      <c r="L20" s="499">
        <f>SUM(L21,L26,L43)</f>
        <v>0</v>
      </c>
      <c r="M20" s="497">
        <f t="shared" ref="M20:O20" si="3">SUM(M21,M45)</f>
        <v>0</v>
      </c>
      <c r="N20" s="498">
        <f t="shared" si="3"/>
        <v>0</v>
      </c>
      <c r="O20" s="499">
        <f t="shared" si="3"/>
        <v>0</v>
      </c>
      <c r="P20" s="501"/>
    </row>
    <row r="21" spans="1:17" ht="12.75" thickTop="1" x14ac:dyDescent="0.25">
      <c r="A21" s="502"/>
      <c r="B21" s="503" t="s">
        <v>176</v>
      </c>
      <c r="C21" s="769">
        <f t="shared" ref="C21:C84" si="4">F21+I21+L21+O21</f>
        <v>84522</v>
      </c>
      <c r="D21" s="504">
        <f t="shared" ref="D21:E21" si="5">SUM(D22:D23)</f>
        <v>84522</v>
      </c>
      <c r="E21" s="505">
        <f t="shared" si="5"/>
        <v>0</v>
      </c>
      <c r="F21" s="506">
        <f>SUM(F22:F23)</f>
        <v>84522</v>
      </c>
      <c r="G21" s="504">
        <f t="shared" ref="G21:H21" si="6">SUM(G22:G23)</f>
        <v>0</v>
      </c>
      <c r="H21" s="505">
        <f t="shared" si="6"/>
        <v>0</v>
      </c>
      <c r="I21" s="506">
        <f>SUM(I22:I23)</f>
        <v>0</v>
      </c>
      <c r="J21" s="507">
        <f t="shared" ref="J21:K21" si="7">SUM(J22:J23)</f>
        <v>0</v>
      </c>
      <c r="K21" s="505">
        <f t="shared" si="7"/>
        <v>0</v>
      </c>
      <c r="L21" s="506">
        <f>SUM(L22:L23)</f>
        <v>0</v>
      </c>
      <c r="M21" s="504">
        <f t="shared" ref="M21:O21" si="8">SUM(M22:M23)</f>
        <v>0</v>
      </c>
      <c r="N21" s="505">
        <f t="shared" si="8"/>
        <v>0</v>
      </c>
      <c r="O21" s="506">
        <f t="shared" si="8"/>
        <v>0</v>
      </c>
      <c r="P21" s="508"/>
    </row>
    <row r="22" spans="1:17" hidden="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1044"/>
    </row>
    <row r="23" spans="1:17" ht="18.600000000000001" customHeight="1" x14ac:dyDescent="0.2">
      <c r="A23" s="516"/>
      <c r="B23" s="517" t="s">
        <v>178</v>
      </c>
      <c r="C23" s="771">
        <f t="shared" si="4"/>
        <v>84522</v>
      </c>
      <c r="D23" s="518">
        <v>84522</v>
      </c>
      <c r="E23" s="519"/>
      <c r="F23" s="520">
        <f t="shared" ref="F23:F25" si="9">D23+E23</f>
        <v>84522</v>
      </c>
      <c r="G23" s="518"/>
      <c r="H23" s="519"/>
      <c r="I23" s="520">
        <f t="shared" ref="I23:I24" si="10">G23+H23</f>
        <v>0</v>
      </c>
      <c r="J23" s="521"/>
      <c r="K23" s="519"/>
      <c r="L23" s="520">
        <f>J23+K23</f>
        <v>0</v>
      </c>
      <c r="M23" s="518"/>
      <c r="N23" s="519"/>
      <c r="O23" s="520">
        <f>M23+N23</f>
        <v>0</v>
      </c>
      <c r="P23" s="1045"/>
      <c r="Q23" s="1046"/>
    </row>
    <row r="24" spans="1:17" s="494" customFormat="1" ht="28.9" customHeight="1" thickBot="1" x14ac:dyDescent="0.25">
      <c r="A24" s="523">
        <v>19300</v>
      </c>
      <c r="B24" s="523" t="s">
        <v>179</v>
      </c>
      <c r="C24" s="772">
        <f>F24+I24</f>
        <v>338205</v>
      </c>
      <c r="D24" s="524">
        <v>409308</v>
      </c>
      <c r="E24" s="525">
        <f>-68450-2653</f>
        <v>-71103</v>
      </c>
      <c r="F24" s="526">
        <f t="shared" si="9"/>
        <v>338205</v>
      </c>
      <c r="G24" s="524">
        <v>0</v>
      </c>
      <c r="H24" s="1047"/>
      <c r="I24" s="1048">
        <f t="shared" si="10"/>
        <v>0</v>
      </c>
      <c r="J24" s="1049" t="s">
        <v>180</v>
      </c>
      <c r="K24" s="1050" t="s">
        <v>180</v>
      </c>
      <c r="L24" s="1053" t="s">
        <v>180</v>
      </c>
      <c r="M24" s="1051" t="s">
        <v>180</v>
      </c>
      <c r="N24" s="1052" t="s">
        <v>180</v>
      </c>
      <c r="O24" s="1053" t="s">
        <v>180</v>
      </c>
      <c r="P24" s="1054" t="s">
        <v>868</v>
      </c>
      <c r="Q24" s="1055"/>
    </row>
    <row r="25" spans="1:17" s="494" customFormat="1" ht="30" customHeight="1" thickTop="1" x14ac:dyDescent="0.25">
      <c r="A25" s="533">
        <v>18630</v>
      </c>
      <c r="B25" s="534" t="s">
        <v>181</v>
      </c>
      <c r="C25" s="773">
        <f>F25</f>
        <v>89970</v>
      </c>
      <c r="D25" s="535">
        <v>89970</v>
      </c>
      <c r="E25" s="1056"/>
      <c r="F25" s="1057">
        <f t="shared" si="9"/>
        <v>89970</v>
      </c>
      <c r="G25" s="1058"/>
      <c r="H25" s="1059"/>
      <c r="I25" s="1060">
        <f>G25+H25</f>
        <v>0</v>
      </c>
      <c r="J25" s="1061" t="s">
        <v>180</v>
      </c>
      <c r="K25" s="1062" t="s">
        <v>180</v>
      </c>
      <c r="L25" s="1060" t="s">
        <v>180</v>
      </c>
      <c r="M25" s="1063" t="s">
        <v>180</v>
      </c>
      <c r="N25" s="1062" t="s">
        <v>180</v>
      </c>
      <c r="O25" s="1060" t="s">
        <v>180</v>
      </c>
      <c r="P25" s="1064"/>
    </row>
    <row r="26" spans="1:17" s="494" customFormat="1" ht="36" hidden="1" x14ac:dyDescent="0.25">
      <c r="A26" s="534">
        <v>21300</v>
      </c>
      <c r="B26" s="534" t="s">
        <v>182</v>
      </c>
      <c r="C26" s="773">
        <f>L26</f>
        <v>0</v>
      </c>
      <c r="D26" s="543" t="s">
        <v>180</v>
      </c>
      <c r="E26" s="542" t="s">
        <v>180</v>
      </c>
      <c r="F26" s="540" t="s">
        <v>180</v>
      </c>
      <c r="G26" s="543" t="s">
        <v>180</v>
      </c>
      <c r="H26" s="542" t="s">
        <v>180</v>
      </c>
      <c r="I26" s="540" t="s">
        <v>180</v>
      </c>
      <c r="J26" s="541">
        <f t="shared" ref="J26:K26" si="11">SUM(J27,J31,J33,J36)</f>
        <v>0</v>
      </c>
      <c r="K26" s="542">
        <f t="shared" si="11"/>
        <v>0</v>
      </c>
      <c r="L26" s="648">
        <f>SUM(L27,L31,L33,L36)</f>
        <v>0</v>
      </c>
      <c r="M26" s="543" t="s">
        <v>180</v>
      </c>
      <c r="N26" s="542" t="s">
        <v>180</v>
      </c>
      <c r="O26" s="540" t="s">
        <v>180</v>
      </c>
      <c r="P26" s="544"/>
    </row>
    <row r="27" spans="1:17" s="494" customFormat="1" ht="24" hidden="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idden="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idden="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 hidden="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 hidden="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 hidden="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idden="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idden="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 hidden="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hidden="1" customHeight="1" x14ac:dyDescent="0.25">
      <c r="A36" s="545">
        <v>21390</v>
      </c>
      <c r="B36" s="534" t="s">
        <v>192</v>
      </c>
      <c r="C36" s="773">
        <f t="shared" si="13"/>
        <v>0</v>
      </c>
      <c r="D36" s="543" t="s">
        <v>180</v>
      </c>
      <c r="E36" s="542" t="s">
        <v>180</v>
      </c>
      <c r="F36" s="540" t="s">
        <v>180</v>
      </c>
      <c r="G36" s="543" t="s">
        <v>180</v>
      </c>
      <c r="H36" s="542" t="s">
        <v>180</v>
      </c>
      <c r="I36" s="540" t="s">
        <v>180</v>
      </c>
      <c r="J36" s="541">
        <f t="shared" ref="J36:K36" si="18">SUM(J37:J40)</f>
        <v>0</v>
      </c>
      <c r="K36" s="542">
        <f t="shared" si="18"/>
        <v>0</v>
      </c>
      <c r="L36" s="648">
        <f>SUM(L37:L40)</f>
        <v>0</v>
      </c>
      <c r="M36" s="543" t="s">
        <v>180</v>
      </c>
      <c r="N36" s="542" t="s">
        <v>180</v>
      </c>
      <c r="O36" s="540" t="s">
        <v>180</v>
      </c>
      <c r="P36" s="544"/>
    </row>
    <row r="37" spans="1:16" ht="24" hidden="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idden="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idden="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 hidden="1" x14ac:dyDescent="0.25">
      <c r="A40" s="571">
        <v>21399</v>
      </c>
      <c r="B40" s="572" t="s">
        <v>196</v>
      </c>
      <c r="C40" s="777">
        <f t="shared" si="13"/>
        <v>0</v>
      </c>
      <c r="D40" s="573" t="s">
        <v>180</v>
      </c>
      <c r="E40" s="574" t="s">
        <v>180</v>
      </c>
      <c r="F40" s="575" t="s">
        <v>180</v>
      </c>
      <c r="G40" s="573" t="s">
        <v>180</v>
      </c>
      <c r="H40" s="574" t="s">
        <v>180</v>
      </c>
      <c r="I40" s="575" t="s">
        <v>180</v>
      </c>
      <c r="J40" s="576"/>
      <c r="K40" s="577"/>
      <c r="L40" s="689">
        <f t="shared" si="19"/>
        <v>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 hidden="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 hidden="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 hidden="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 hidden="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idden="1" x14ac:dyDescent="0.25">
      <c r="A48" s="612"/>
      <c r="B48" s="608"/>
      <c r="C48" s="781"/>
      <c r="D48" s="613"/>
      <c r="E48" s="614"/>
      <c r="F48" s="585"/>
      <c r="G48" s="588"/>
      <c r="H48" s="587"/>
      <c r="I48" s="585"/>
      <c r="J48" s="586"/>
      <c r="K48" s="587"/>
      <c r="L48" s="584"/>
      <c r="M48" s="582"/>
      <c r="N48" s="583"/>
      <c r="O48" s="584"/>
      <c r="P48" s="611"/>
    </row>
    <row r="49" spans="1:16" s="494" customFormat="1" hidden="1" x14ac:dyDescent="0.25">
      <c r="A49" s="615"/>
      <c r="B49" s="616" t="s">
        <v>204</v>
      </c>
      <c r="C49" s="782"/>
      <c r="D49" s="617"/>
      <c r="E49" s="618"/>
      <c r="F49" s="619"/>
      <c r="G49" s="617"/>
      <c r="H49" s="618"/>
      <c r="I49" s="619"/>
      <c r="J49" s="620"/>
      <c r="K49" s="618"/>
      <c r="L49" s="619"/>
      <c r="M49" s="617"/>
      <c r="N49" s="618"/>
      <c r="O49" s="619"/>
      <c r="P49" s="229"/>
    </row>
    <row r="50" spans="1:16" s="494" customFormat="1" ht="12.75" thickBot="1" x14ac:dyDescent="0.3">
      <c r="A50" s="621"/>
      <c r="B50" s="495" t="s">
        <v>205</v>
      </c>
      <c r="C50" s="783">
        <f t="shared" si="4"/>
        <v>512697</v>
      </c>
      <c r="D50" s="622">
        <f t="shared" ref="D50:E50" si="26">SUM(D51,D269)</f>
        <v>583800</v>
      </c>
      <c r="E50" s="623">
        <f t="shared" si="26"/>
        <v>-71103</v>
      </c>
      <c r="F50" s="624">
        <f>SUM(F51,F269)</f>
        <v>512697</v>
      </c>
      <c r="G50" s="622">
        <f t="shared" ref="G50:O50" si="27">SUM(G51,G269)</f>
        <v>0</v>
      </c>
      <c r="H50" s="623">
        <f t="shared" si="27"/>
        <v>0</v>
      </c>
      <c r="I50" s="624">
        <f t="shared" si="27"/>
        <v>0</v>
      </c>
      <c r="J50" s="625">
        <f t="shared" si="27"/>
        <v>0</v>
      </c>
      <c r="K50" s="623">
        <f t="shared" si="27"/>
        <v>0</v>
      </c>
      <c r="L50" s="624">
        <f t="shared" si="27"/>
        <v>0</v>
      </c>
      <c r="M50" s="622">
        <f t="shared" si="27"/>
        <v>0</v>
      </c>
      <c r="N50" s="623">
        <f t="shared" si="27"/>
        <v>0</v>
      </c>
      <c r="O50" s="624">
        <f t="shared" si="27"/>
        <v>0</v>
      </c>
      <c r="P50" s="626"/>
    </row>
    <row r="51" spans="1:16" s="494" customFormat="1" ht="36.75" thickTop="1" x14ac:dyDescent="0.25">
      <c r="A51" s="627"/>
      <c r="B51" s="628" t="s">
        <v>206</v>
      </c>
      <c r="C51" s="784">
        <f t="shared" si="4"/>
        <v>512697</v>
      </c>
      <c r="D51" s="629">
        <f t="shared" ref="D51:E51" si="28">SUM(D52,D181)</f>
        <v>583800</v>
      </c>
      <c r="E51" s="630">
        <f t="shared" si="28"/>
        <v>-71103</v>
      </c>
      <c r="F51" s="631">
        <f>SUM(F52,F181)</f>
        <v>512697</v>
      </c>
      <c r="G51" s="629">
        <f t="shared" ref="G51:H51" si="29">SUM(G52,G181)</f>
        <v>0</v>
      </c>
      <c r="H51" s="630">
        <f t="shared" si="29"/>
        <v>0</v>
      </c>
      <c r="I51" s="631">
        <f>SUM(I52,I181)</f>
        <v>0</v>
      </c>
      <c r="J51" s="632">
        <f t="shared" ref="J51:K51" si="30">SUM(J52,J181)</f>
        <v>0</v>
      </c>
      <c r="K51" s="630">
        <f t="shared" si="30"/>
        <v>0</v>
      </c>
      <c r="L51" s="631">
        <f>SUM(L52,L181)</f>
        <v>0</v>
      </c>
      <c r="M51" s="629">
        <f t="shared" ref="M51:O51" si="31">SUM(M52,M181)</f>
        <v>0</v>
      </c>
      <c r="N51" s="630">
        <f t="shared" si="31"/>
        <v>0</v>
      </c>
      <c r="O51" s="631">
        <f t="shared" si="31"/>
        <v>0</v>
      </c>
      <c r="P51" s="633"/>
    </row>
    <row r="52" spans="1:16" s="494" customFormat="1" ht="24" hidden="1" x14ac:dyDescent="0.25">
      <c r="A52" s="634"/>
      <c r="B52" s="485" t="s">
        <v>207</v>
      </c>
      <c r="C52" s="785">
        <f t="shared" si="4"/>
        <v>0</v>
      </c>
      <c r="D52" s="635">
        <f t="shared" ref="D52:E52" si="32">SUM(D53,D75,D160,D174)</f>
        <v>0</v>
      </c>
      <c r="E52" s="636">
        <f t="shared" si="32"/>
        <v>0</v>
      </c>
      <c r="F52" s="637">
        <f>SUM(F53,F75,F160,F174)</f>
        <v>0</v>
      </c>
      <c r="G52" s="635">
        <f t="shared" ref="G52:H52" si="33">SUM(G53,G75,G160,G174)</f>
        <v>0</v>
      </c>
      <c r="H52" s="636">
        <f t="shared" si="33"/>
        <v>0</v>
      </c>
      <c r="I52" s="637">
        <f>SUM(I53,I75,I160,I174)</f>
        <v>0</v>
      </c>
      <c r="J52" s="638">
        <f t="shared" ref="J52:K52" si="34">SUM(J53,J75,J160,J174)</f>
        <v>0</v>
      </c>
      <c r="K52" s="636">
        <f t="shared" si="34"/>
        <v>0</v>
      </c>
      <c r="L52" s="637">
        <f>SUM(L53,L75,L160,L174)</f>
        <v>0</v>
      </c>
      <c r="M52" s="635">
        <f t="shared" ref="M52:O52" si="35">SUM(M53,M75,M160,M174)</f>
        <v>0</v>
      </c>
      <c r="N52" s="636">
        <f t="shared" si="35"/>
        <v>0</v>
      </c>
      <c r="O52" s="637">
        <f t="shared" si="35"/>
        <v>0</v>
      </c>
      <c r="P52" s="639"/>
    </row>
    <row r="53" spans="1:16" s="494" customFormat="1" hidden="1" x14ac:dyDescent="0.25">
      <c r="A53" s="640">
        <v>1000</v>
      </c>
      <c r="B53" s="640" t="s">
        <v>208</v>
      </c>
      <c r="C53" s="786">
        <f t="shared" si="4"/>
        <v>0</v>
      </c>
      <c r="D53" s="641">
        <f t="shared" ref="D53:E53" si="36">SUM(D54,D67)</f>
        <v>0</v>
      </c>
      <c r="E53" s="642">
        <f t="shared" si="36"/>
        <v>0</v>
      </c>
      <c r="F53" s="643">
        <f>SUM(F54,F67)</f>
        <v>0</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hidden="1" x14ac:dyDescent="0.25">
      <c r="A54" s="534">
        <v>1100</v>
      </c>
      <c r="B54" s="645" t="s">
        <v>209</v>
      </c>
      <c r="C54" s="773">
        <f t="shared" si="4"/>
        <v>0</v>
      </c>
      <c r="D54" s="646">
        <f t="shared" ref="D54:E54" si="40">SUM(D55,D58,D66)</f>
        <v>0</v>
      </c>
      <c r="E54" s="647">
        <f t="shared" si="40"/>
        <v>0</v>
      </c>
      <c r="F54" s="648">
        <f>SUM(F55,F58,F66)</f>
        <v>0</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hidden="1" x14ac:dyDescent="0.25">
      <c r="A55" s="651">
        <v>1110</v>
      </c>
      <c r="B55" s="608" t="s">
        <v>210</v>
      </c>
      <c r="C55" s="781">
        <f t="shared" si="4"/>
        <v>0</v>
      </c>
      <c r="D55" s="613">
        <f t="shared" ref="D55:E55" si="44">SUM(D56:D57)</f>
        <v>0</v>
      </c>
      <c r="E55" s="614">
        <f t="shared" si="44"/>
        <v>0</v>
      </c>
      <c r="F55" s="652">
        <f>SUM(F56:F57)</f>
        <v>0</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4" hidden="1" customHeight="1" x14ac:dyDescent="0.25">
      <c r="A57" s="517">
        <v>1119</v>
      </c>
      <c r="B57" s="554" t="s">
        <v>212</v>
      </c>
      <c r="C57" s="775">
        <f t="shared" si="4"/>
        <v>0</v>
      </c>
      <c r="D57" s="660"/>
      <c r="E57" s="661"/>
      <c r="F57" s="662">
        <f t="shared" si="48"/>
        <v>0</v>
      </c>
      <c r="G57" s="660"/>
      <c r="H57" s="661"/>
      <c r="I57" s="662">
        <f t="shared" si="49"/>
        <v>0</v>
      </c>
      <c r="J57" s="663"/>
      <c r="K57" s="661"/>
      <c r="L57" s="662">
        <f t="shared" si="50"/>
        <v>0</v>
      </c>
      <c r="M57" s="660"/>
      <c r="N57" s="661"/>
      <c r="O57" s="662">
        <f t="shared" si="51"/>
        <v>0</v>
      </c>
      <c r="P57" s="669"/>
    </row>
    <row r="58" spans="1:16" hidden="1" x14ac:dyDescent="0.25">
      <c r="A58" s="665">
        <v>1140</v>
      </c>
      <c r="B58" s="554" t="s">
        <v>213</v>
      </c>
      <c r="C58" s="775">
        <f t="shared" si="4"/>
        <v>0</v>
      </c>
      <c r="D58" s="666">
        <f t="shared" ref="D58:E58" si="52">SUM(D59:D65)</f>
        <v>0</v>
      </c>
      <c r="E58" s="667">
        <f t="shared" si="52"/>
        <v>0</v>
      </c>
      <c r="F58" s="662">
        <f>SUM(F59:F65)</f>
        <v>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hidden="1" x14ac:dyDescent="0.25">
      <c r="A63" s="517">
        <v>1147</v>
      </c>
      <c r="B63" s="554" t="s">
        <v>218</v>
      </c>
      <c r="C63" s="775">
        <f t="shared" si="4"/>
        <v>0</v>
      </c>
      <c r="D63" s="660"/>
      <c r="E63" s="661"/>
      <c r="F63" s="662">
        <f t="shared" si="56"/>
        <v>0</v>
      </c>
      <c r="G63" s="660"/>
      <c r="H63" s="661"/>
      <c r="I63" s="662">
        <f t="shared" si="57"/>
        <v>0</v>
      </c>
      <c r="J63" s="663"/>
      <c r="K63" s="661"/>
      <c r="L63" s="662">
        <f t="shared" si="58"/>
        <v>0</v>
      </c>
      <c r="M63" s="660"/>
      <c r="N63" s="661"/>
      <c r="O63" s="662">
        <f t="shared" si="59"/>
        <v>0</v>
      </c>
      <c r="P63" s="669"/>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hidden="1" x14ac:dyDescent="0.25">
      <c r="A66" s="651">
        <v>1150</v>
      </c>
      <c r="B66" s="608" t="s">
        <v>221</v>
      </c>
      <c r="C66" s="781">
        <f t="shared" si="4"/>
        <v>0</v>
      </c>
      <c r="D66" s="670"/>
      <c r="E66" s="671"/>
      <c r="F66" s="652">
        <f t="shared" si="56"/>
        <v>0</v>
      </c>
      <c r="G66" s="670"/>
      <c r="H66" s="671"/>
      <c r="I66" s="652">
        <f t="shared" si="57"/>
        <v>0</v>
      </c>
      <c r="J66" s="672"/>
      <c r="K66" s="671"/>
      <c r="L66" s="652">
        <f t="shared" si="58"/>
        <v>0</v>
      </c>
      <c r="M66" s="670"/>
      <c r="N66" s="671"/>
      <c r="O66" s="652">
        <f t="shared" si="59"/>
        <v>0</v>
      </c>
      <c r="P66" s="654"/>
    </row>
    <row r="67" spans="1:16" ht="36" hidden="1" x14ac:dyDescent="0.25">
      <c r="A67" s="534">
        <v>1200</v>
      </c>
      <c r="B67" s="645" t="s">
        <v>222</v>
      </c>
      <c r="C67" s="773">
        <f t="shared" si="4"/>
        <v>0</v>
      </c>
      <c r="D67" s="646">
        <f t="shared" ref="D67:E67" si="60">SUM(D68:D69)</f>
        <v>0</v>
      </c>
      <c r="E67" s="647">
        <f t="shared" si="60"/>
        <v>0</v>
      </c>
      <c r="F67" s="648">
        <f>SUM(F68:F69)</f>
        <v>0</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hidden="1" x14ac:dyDescent="0.25">
      <c r="A68" s="979">
        <v>1210</v>
      </c>
      <c r="B68" s="546" t="s">
        <v>223</v>
      </c>
      <c r="C68" s="774">
        <f t="shared" si="4"/>
        <v>0</v>
      </c>
      <c r="D68" s="655"/>
      <c r="E68" s="656"/>
      <c r="F68" s="657">
        <f>D68+E68</f>
        <v>0</v>
      </c>
      <c r="G68" s="655"/>
      <c r="H68" s="656"/>
      <c r="I68" s="657">
        <f>G68+H68</f>
        <v>0</v>
      </c>
      <c r="J68" s="658"/>
      <c r="K68" s="656"/>
      <c r="L68" s="657">
        <f>J68+K68</f>
        <v>0</v>
      </c>
      <c r="M68" s="655"/>
      <c r="N68" s="656"/>
      <c r="O68" s="657">
        <f t="shared" ref="O68" si="64">M68+N68</f>
        <v>0</v>
      </c>
      <c r="P68" s="659"/>
    </row>
    <row r="69" spans="1:16" ht="24" hidden="1" x14ac:dyDescent="0.25">
      <c r="A69" s="665">
        <v>1220</v>
      </c>
      <c r="B69" s="554" t="s">
        <v>224</v>
      </c>
      <c r="C69" s="775">
        <f t="shared" si="4"/>
        <v>0</v>
      </c>
      <c r="D69" s="666">
        <f t="shared" ref="D69:E69" si="65">SUM(D70:D74)</f>
        <v>0</v>
      </c>
      <c r="E69" s="667">
        <f t="shared" si="65"/>
        <v>0</v>
      </c>
      <c r="F69" s="662">
        <f>SUM(F70:F74)</f>
        <v>0</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hidden="1" x14ac:dyDescent="0.25">
      <c r="A70" s="517">
        <v>1221</v>
      </c>
      <c r="B70" s="554" t="s">
        <v>225</v>
      </c>
      <c r="C70" s="775">
        <f t="shared" si="4"/>
        <v>0</v>
      </c>
      <c r="D70" s="660"/>
      <c r="E70" s="661"/>
      <c r="F70" s="662">
        <f t="shared" ref="F70:F74" si="69">D70+E70</f>
        <v>0</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hidden="1" x14ac:dyDescent="0.25">
      <c r="A73" s="517">
        <v>1227</v>
      </c>
      <c r="B73" s="554" t="s">
        <v>228</v>
      </c>
      <c r="C73" s="775">
        <f t="shared" si="4"/>
        <v>0</v>
      </c>
      <c r="D73" s="660"/>
      <c r="E73" s="661"/>
      <c r="F73" s="662">
        <f t="shared" si="69"/>
        <v>0</v>
      </c>
      <c r="G73" s="660"/>
      <c r="H73" s="661"/>
      <c r="I73" s="662">
        <f t="shared" si="70"/>
        <v>0</v>
      </c>
      <c r="J73" s="663"/>
      <c r="K73" s="661"/>
      <c r="L73" s="662">
        <f t="shared" si="71"/>
        <v>0</v>
      </c>
      <c r="M73" s="660"/>
      <c r="N73" s="661"/>
      <c r="O73" s="662">
        <f t="shared" si="72"/>
        <v>0</v>
      </c>
      <c r="P73" s="669"/>
    </row>
    <row r="74" spans="1:16" ht="60" hidden="1" x14ac:dyDescent="0.25">
      <c r="A74" s="517">
        <v>1228</v>
      </c>
      <c r="B74" s="554" t="s">
        <v>229</v>
      </c>
      <c r="C74" s="775">
        <f t="shared" si="4"/>
        <v>0</v>
      </c>
      <c r="D74" s="660"/>
      <c r="E74" s="661"/>
      <c r="F74" s="662">
        <f t="shared" si="69"/>
        <v>0</v>
      </c>
      <c r="G74" s="660"/>
      <c r="H74" s="661"/>
      <c r="I74" s="662">
        <f t="shared" si="70"/>
        <v>0</v>
      </c>
      <c r="J74" s="663"/>
      <c r="K74" s="661"/>
      <c r="L74" s="662">
        <f t="shared" si="71"/>
        <v>0</v>
      </c>
      <c r="M74" s="660"/>
      <c r="N74" s="661"/>
      <c r="O74" s="662">
        <f t="shared" si="72"/>
        <v>0</v>
      </c>
      <c r="P74" s="669"/>
    </row>
    <row r="75" spans="1:16" hidden="1" x14ac:dyDescent="0.25">
      <c r="A75" s="640">
        <v>2000</v>
      </c>
      <c r="B75" s="640" t="s">
        <v>230</v>
      </c>
      <c r="C75" s="786">
        <f t="shared" si="4"/>
        <v>0</v>
      </c>
      <c r="D75" s="641">
        <f t="shared" ref="D75:O75" si="73">SUM(D76,D83,D120,D151,D152)</f>
        <v>0</v>
      </c>
      <c r="E75" s="642">
        <f t="shared" si="73"/>
        <v>0</v>
      </c>
      <c r="F75" s="643">
        <f t="shared" si="73"/>
        <v>0</v>
      </c>
      <c r="G75" s="641">
        <f t="shared" si="73"/>
        <v>0</v>
      </c>
      <c r="H75" s="642">
        <f t="shared" si="73"/>
        <v>0</v>
      </c>
      <c r="I75" s="643">
        <f t="shared" si="73"/>
        <v>0</v>
      </c>
      <c r="J75" s="644">
        <f t="shared" si="73"/>
        <v>0</v>
      </c>
      <c r="K75" s="642">
        <f t="shared" si="73"/>
        <v>0</v>
      </c>
      <c r="L75" s="643">
        <f t="shared" si="73"/>
        <v>0</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979">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hidden="1" x14ac:dyDescent="0.25">
      <c r="A83" s="534">
        <v>2200</v>
      </c>
      <c r="B83" s="645" t="s">
        <v>236</v>
      </c>
      <c r="C83" s="773">
        <f t="shared" si="4"/>
        <v>0</v>
      </c>
      <c r="D83" s="646">
        <f t="shared" ref="D83:E83" si="94">SUM(D84,D85,D91,D99,D107,D108,D114,D119)</f>
        <v>0</v>
      </c>
      <c r="E83" s="647">
        <f t="shared" si="94"/>
        <v>0</v>
      </c>
      <c r="F83" s="648">
        <f>SUM(F84,F85,F91,F99,F107,F108,F114,F119)</f>
        <v>0</v>
      </c>
      <c r="G83" s="646">
        <f t="shared" ref="G83:H83" si="95">SUM(G84,G85,G91,G99,G107,G108,G114,G119)</f>
        <v>0</v>
      </c>
      <c r="H83" s="647">
        <f t="shared" si="95"/>
        <v>0</v>
      </c>
      <c r="I83" s="648">
        <f>SUM(I84,I85,I91,I99,I107,I108,I114,I119)</f>
        <v>0</v>
      </c>
      <c r="J83" s="649">
        <f t="shared" ref="J83:K83" si="96">SUM(J84,J85,J91,J99,J107,J108,J114,J119)</f>
        <v>0</v>
      </c>
      <c r="K83" s="647">
        <f t="shared" si="96"/>
        <v>0</v>
      </c>
      <c r="L83" s="648">
        <f>SUM(L84,L85,L91,L99,L107,L108,L114,L119)</f>
        <v>0</v>
      </c>
      <c r="M83" s="646">
        <f t="shared" ref="M83:O83" si="97">SUM(M84,M85,M91,M99,M107,M108,M114,M119)</f>
        <v>0</v>
      </c>
      <c r="N83" s="647">
        <f t="shared" si="97"/>
        <v>0</v>
      </c>
      <c r="O83" s="648">
        <f t="shared" si="97"/>
        <v>0</v>
      </c>
      <c r="P83" s="678"/>
    </row>
    <row r="84" spans="1:16" hidden="1" x14ac:dyDescent="0.25">
      <c r="A84" s="651">
        <v>2210</v>
      </c>
      <c r="B84" s="608" t="s">
        <v>237</v>
      </c>
      <c r="C84" s="781">
        <f t="shared" si="4"/>
        <v>0</v>
      </c>
      <c r="D84" s="670"/>
      <c r="E84" s="671"/>
      <c r="F84" s="652">
        <f>D84+E84</f>
        <v>0</v>
      </c>
      <c r="G84" s="670"/>
      <c r="H84" s="671"/>
      <c r="I84" s="652">
        <f>G84+H84</f>
        <v>0</v>
      </c>
      <c r="J84" s="672"/>
      <c r="K84" s="671"/>
      <c r="L84" s="652">
        <f>J84+K84</f>
        <v>0</v>
      </c>
      <c r="M84" s="670"/>
      <c r="N84" s="671"/>
      <c r="O84" s="652">
        <f t="shared" ref="O84" si="98">M84+N84</f>
        <v>0</v>
      </c>
      <c r="P84" s="654"/>
    </row>
    <row r="85" spans="1:16" ht="24" hidden="1" x14ac:dyDescent="0.25">
      <c r="A85" s="665">
        <v>2220</v>
      </c>
      <c r="B85" s="554" t="s">
        <v>238</v>
      </c>
      <c r="C85" s="775">
        <f t="shared" ref="C85:C148" si="99">F85+I85+L85+O85</f>
        <v>0</v>
      </c>
      <c r="D85" s="666">
        <f t="shared" ref="D85:E85" si="100">SUM(D86:D90)</f>
        <v>0</v>
      </c>
      <c r="E85" s="667">
        <f t="shared" si="100"/>
        <v>0</v>
      </c>
      <c r="F85" s="662">
        <f>SUM(F86:F90)</f>
        <v>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hidden="1" x14ac:dyDescent="0.25">
      <c r="A87" s="517">
        <v>2222</v>
      </c>
      <c r="B87" s="554" t="s">
        <v>240</v>
      </c>
      <c r="C87" s="775">
        <f t="shared" si="99"/>
        <v>0</v>
      </c>
      <c r="D87" s="660"/>
      <c r="E87" s="661"/>
      <c r="F87" s="662">
        <f t="shared" si="104"/>
        <v>0</v>
      </c>
      <c r="G87" s="660"/>
      <c r="H87" s="661"/>
      <c r="I87" s="662">
        <f t="shared" si="105"/>
        <v>0</v>
      </c>
      <c r="J87" s="663"/>
      <c r="K87" s="661"/>
      <c r="L87" s="662">
        <f t="shared" si="106"/>
        <v>0</v>
      </c>
      <c r="M87" s="660"/>
      <c r="N87" s="661"/>
      <c r="O87" s="662">
        <f t="shared" si="107"/>
        <v>0</v>
      </c>
      <c r="P87" s="669"/>
    </row>
    <row r="88" spans="1:16" hidden="1" x14ac:dyDescent="0.25">
      <c r="A88" s="517">
        <v>2223</v>
      </c>
      <c r="B88" s="554" t="s">
        <v>241</v>
      </c>
      <c r="C88" s="775">
        <f t="shared" si="99"/>
        <v>0</v>
      </c>
      <c r="D88" s="660"/>
      <c r="E88" s="661"/>
      <c r="F88" s="662">
        <f t="shared" si="104"/>
        <v>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hidden="1" x14ac:dyDescent="0.25">
      <c r="A91" s="665">
        <v>2230</v>
      </c>
      <c r="B91" s="554" t="s">
        <v>244</v>
      </c>
      <c r="C91" s="775">
        <f t="shared" si="99"/>
        <v>0</v>
      </c>
      <c r="D91" s="666">
        <f t="shared" ref="D91:E91" si="108">SUM(D92:D98)</f>
        <v>0</v>
      </c>
      <c r="E91" s="667">
        <f t="shared" si="108"/>
        <v>0</v>
      </c>
      <c r="F91" s="662">
        <f>SUM(F92:F98)</f>
        <v>0</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hidden="1" x14ac:dyDescent="0.25">
      <c r="A92" s="517">
        <v>2231</v>
      </c>
      <c r="B92" s="554" t="s">
        <v>245</v>
      </c>
      <c r="C92" s="775">
        <f t="shared" si="99"/>
        <v>0</v>
      </c>
      <c r="D92" s="660"/>
      <c r="E92" s="661"/>
      <c r="F92" s="662">
        <f t="shared" ref="F92:F98" si="112">D92+E92</f>
        <v>0</v>
      </c>
      <c r="G92" s="660"/>
      <c r="H92" s="661"/>
      <c r="I92" s="662">
        <f t="shared" ref="I92:I98" si="113">G92+H92</f>
        <v>0</v>
      </c>
      <c r="J92" s="663"/>
      <c r="K92" s="661"/>
      <c r="L92" s="662">
        <f t="shared" ref="L92:L98" si="114">J92+K92</f>
        <v>0</v>
      </c>
      <c r="M92" s="660"/>
      <c r="N92" s="661"/>
      <c r="O92" s="662">
        <f t="shared" ref="O92:O98" si="115">M92+N92</f>
        <v>0</v>
      </c>
      <c r="P92" s="669"/>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hidden="1" x14ac:dyDescent="0.25">
      <c r="A98" s="517">
        <v>2239</v>
      </c>
      <c r="B98" s="554" t="s">
        <v>251</v>
      </c>
      <c r="C98" s="775">
        <f t="shared" si="99"/>
        <v>0</v>
      </c>
      <c r="D98" s="660"/>
      <c r="E98" s="661"/>
      <c r="F98" s="662">
        <f t="shared" si="112"/>
        <v>0</v>
      </c>
      <c r="G98" s="660"/>
      <c r="H98" s="661"/>
      <c r="I98" s="662">
        <f t="shared" si="113"/>
        <v>0</v>
      </c>
      <c r="J98" s="663"/>
      <c r="K98" s="661"/>
      <c r="L98" s="662">
        <f t="shared" si="114"/>
        <v>0</v>
      </c>
      <c r="M98" s="660"/>
      <c r="N98" s="661"/>
      <c r="O98" s="662">
        <f t="shared" si="115"/>
        <v>0</v>
      </c>
      <c r="P98" s="669"/>
    </row>
    <row r="99" spans="1:16" ht="36" hidden="1" x14ac:dyDescent="0.25">
      <c r="A99" s="665">
        <v>2240</v>
      </c>
      <c r="B99" s="554" t="s">
        <v>252</v>
      </c>
      <c r="C99" s="775">
        <f t="shared" si="99"/>
        <v>0</v>
      </c>
      <c r="D99" s="666">
        <f t="shared" ref="D99:E99" si="116">SUM(D100:D106)</f>
        <v>0</v>
      </c>
      <c r="E99" s="667">
        <f t="shared" si="116"/>
        <v>0</v>
      </c>
      <c r="F99" s="662">
        <f>SUM(F100:F106)</f>
        <v>0</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hidden="1" x14ac:dyDescent="0.25">
      <c r="A102" s="517">
        <v>2243</v>
      </c>
      <c r="B102" s="554" t="s">
        <v>256</v>
      </c>
      <c r="C102" s="775">
        <f t="shared" si="99"/>
        <v>0</v>
      </c>
      <c r="D102" s="660"/>
      <c r="E102" s="661"/>
      <c r="F102" s="662">
        <f t="shared" si="120"/>
        <v>0</v>
      </c>
      <c r="G102" s="660"/>
      <c r="H102" s="661"/>
      <c r="I102" s="662">
        <f t="shared" si="121"/>
        <v>0</v>
      </c>
      <c r="J102" s="663"/>
      <c r="K102" s="661"/>
      <c r="L102" s="662">
        <f t="shared" si="122"/>
        <v>0</v>
      </c>
      <c r="M102" s="660"/>
      <c r="N102" s="661"/>
      <c r="O102" s="662">
        <f t="shared" si="123"/>
        <v>0</v>
      </c>
      <c r="P102" s="669"/>
    </row>
    <row r="103" spans="1:16" hidden="1" x14ac:dyDescent="0.25">
      <c r="A103" s="517">
        <v>2244</v>
      </c>
      <c r="B103" s="554" t="s">
        <v>257</v>
      </c>
      <c r="C103" s="775">
        <f t="shared" si="99"/>
        <v>0</v>
      </c>
      <c r="D103" s="660"/>
      <c r="E103" s="661"/>
      <c r="F103" s="662">
        <f t="shared" si="120"/>
        <v>0</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hidden="1" x14ac:dyDescent="0.25">
      <c r="A107" s="665">
        <v>2250</v>
      </c>
      <c r="B107" s="554" t="s">
        <v>262</v>
      </c>
      <c r="C107" s="775">
        <f t="shared" si="99"/>
        <v>0</v>
      </c>
      <c r="D107" s="660"/>
      <c r="E107" s="661"/>
      <c r="F107" s="662">
        <f t="shared" si="120"/>
        <v>0</v>
      </c>
      <c r="G107" s="660"/>
      <c r="H107" s="661"/>
      <c r="I107" s="662">
        <f t="shared" si="121"/>
        <v>0</v>
      </c>
      <c r="J107" s="663"/>
      <c r="K107" s="661"/>
      <c r="L107" s="662">
        <f t="shared" si="122"/>
        <v>0</v>
      </c>
      <c r="M107" s="660"/>
      <c r="N107" s="661"/>
      <c r="O107" s="662">
        <f t="shared" si="123"/>
        <v>0</v>
      </c>
      <c r="P107" s="669"/>
    </row>
    <row r="108" spans="1:16" hidden="1" x14ac:dyDescent="0.25">
      <c r="A108" s="665">
        <v>2260</v>
      </c>
      <c r="B108" s="554" t="s">
        <v>263</v>
      </c>
      <c r="C108" s="775">
        <f t="shared" si="99"/>
        <v>0</v>
      </c>
      <c r="D108" s="666">
        <f t="shared" ref="D108:E108" si="124">SUM(D109:D113)</f>
        <v>0</v>
      </c>
      <c r="E108" s="667">
        <f t="shared" si="124"/>
        <v>0</v>
      </c>
      <c r="F108" s="662">
        <f>SUM(F109:F113)</f>
        <v>0</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c r="E117" s="661"/>
      <c r="F117" s="662">
        <f t="shared" si="136"/>
        <v>0</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hidden="1" customHeight="1" x14ac:dyDescent="0.25">
      <c r="A120" s="603">
        <v>2300</v>
      </c>
      <c r="B120" s="572" t="s">
        <v>275</v>
      </c>
      <c r="C120" s="777">
        <f t="shared" si="99"/>
        <v>0</v>
      </c>
      <c r="D120" s="687">
        <f t="shared" ref="D120:E120" si="140">SUM(D121,D126,D130,D131,D134,D138,D146,D147,D150)</f>
        <v>0</v>
      </c>
      <c r="E120" s="688">
        <f t="shared" si="140"/>
        <v>0</v>
      </c>
      <c r="F120" s="689">
        <f>SUM(F121,F126,F130,F131,F134,F138,F146,F147,F150)</f>
        <v>0</v>
      </c>
      <c r="G120" s="687">
        <f t="shared" ref="G120:H120" si="141">SUM(G121,G126,G130,G131,G134,G138,G146,G147,G150)</f>
        <v>0</v>
      </c>
      <c r="H120" s="688">
        <f t="shared" si="141"/>
        <v>0</v>
      </c>
      <c r="I120" s="689">
        <f>SUM(I121,I126,I130,I131,I134,I138,I146,I147,I150)</f>
        <v>0</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4" hidden="1" x14ac:dyDescent="0.25">
      <c r="A121" s="979">
        <v>2310</v>
      </c>
      <c r="B121" s="546" t="s">
        <v>276</v>
      </c>
      <c r="C121" s="774">
        <f t="shared" si="99"/>
        <v>0</v>
      </c>
      <c r="D121" s="675">
        <f t="shared" ref="D121:O121" si="144">SUM(D122:D125)</f>
        <v>0</v>
      </c>
      <c r="E121" s="676">
        <f t="shared" si="144"/>
        <v>0</v>
      </c>
      <c r="F121" s="657">
        <f t="shared" si="144"/>
        <v>0</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hidden="1" x14ac:dyDescent="0.25">
      <c r="A122" s="517">
        <v>2311</v>
      </c>
      <c r="B122" s="554" t="s">
        <v>277</v>
      </c>
      <c r="C122" s="775">
        <f t="shared" si="99"/>
        <v>0</v>
      </c>
      <c r="D122" s="660"/>
      <c r="E122" s="661"/>
      <c r="F122" s="662">
        <f t="shared" ref="F122:F125" si="145">D122+E122</f>
        <v>0</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hidden="1" x14ac:dyDescent="0.25">
      <c r="A123" s="517">
        <v>2312</v>
      </c>
      <c r="B123" s="554" t="s">
        <v>278</v>
      </c>
      <c r="C123" s="775">
        <f t="shared" si="99"/>
        <v>0</v>
      </c>
      <c r="D123" s="660"/>
      <c r="E123" s="661"/>
      <c r="F123" s="662">
        <f t="shared" si="145"/>
        <v>0</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hidden="1" customHeight="1" x14ac:dyDescent="0.25">
      <c r="A125" s="517">
        <v>2314</v>
      </c>
      <c r="B125" s="554" t="s">
        <v>280</v>
      </c>
      <c r="C125" s="775">
        <f t="shared" si="99"/>
        <v>0</v>
      </c>
      <c r="D125" s="660"/>
      <c r="E125" s="661"/>
      <c r="F125" s="662">
        <f t="shared" si="145"/>
        <v>0</v>
      </c>
      <c r="G125" s="660"/>
      <c r="H125" s="661"/>
      <c r="I125" s="662">
        <f t="shared" si="146"/>
        <v>0</v>
      </c>
      <c r="J125" s="663"/>
      <c r="K125" s="661"/>
      <c r="L125" s="662">
        <f t="shared" si="147"/>
        <v>0</v>
      </c>
      <c r="M125" s="660"/>
      <c r="N125" s="661"/>
      <c r="O125" s="662">
        <f t="shared" si="148"/>
        <v>0</v>
      </c>
      <c r="P125" s="669"/>
    </row>
    <row r="126" spans="1:16" hidden="1" x14ac:dyDescent="0.25">
      <c r="A126" s="665">
        <v>2320</v>
      </c>
      <c r="B126" s="554" t="s">
        <v>281</v>
      </c>
      <c r="C126" s="775">
        <f t="shared" si="99"/>
        <v>0</v>
      </c>
      <c r="D126" s="666">
        <f t="shared" ref="D126:E126" si="149">SUM(D127:D129)</f>
        <v>0</v>
      </c>
      <c r="E126" s="667">
        <f t="shared" si="149"/>
        <v>0</v>
      </c>
      <c r="F126" s="662">
        <f>SUM(F127:F129)</f>
        <v>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idden="1" x14ac:dyDescent="0.25">
      <c r="A128" s="517">
        <v>2322</v>
      </c>
      <c r="B128" s="554" t="s">
        <v>283</v>
      </c>
      <c r="C128" s="775">
        <f t="shared" si="99"/>
        <v>0</v>
      </c>
      <c r="D128" s="660"/>
      <c r="E128" s="661"/>
      <c r="F128" s="662">
        <f t="shared" si="153"/>
        <v>0</v>
      </c>
      <c r="G128" s="660"/>
      <c r="H128" s="661"/>
      <c r="I128" s="662">
        <f t="shared" si="154"/>
        <v>0</v>
      </c>
      <c r="J128" s="663"/>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hidden="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idden="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hidden="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idden="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hidden="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hidden="1" x14ac:dyDescent="0.25">
      <c r="A138" s="665">
        <v>2360</v>
      </c>
      <c r="B138" s="554" t="s">
        <v>293</v>
      </c>
      <c r="C138" s="775">
        <f t="shared" si="99"/>
        <v>0</v>
      </c>
      <c r="D138" s="666">
        <f t="shared" ref="D138:E138" si="173">SUM(D139:D145)</f>
        <v>0</v>
      </c>
      <c r="E138" s="667">
        <f t="shared" si="173"/>
        <v>0</v>
      </c>
      <c r="F138" s="662">
        <f>SUM(F139:F145)</f>
        <v>0</v>
      </c>
      <c r="G138" s="666">
        <f t="shared" ref="G138:H138" si="174">SUM(G139:G145)</f>
        <v>0</v>
      </c>
      <c r="H138" s="667">
        <f t="shared" si="174"/>
        <v>0</v>
      </c>
      <c r="I138" s="662">
        <f>SUM(I139:I145)</f>
        <v>0</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idden="1" x14ac:dyDescent="0.25">
      <c r="A139" s="516">
        <v>2361</v>
      </c>
      <c r="B139" s="554" t="s">
        <v>294</v>
      </c>
      <c r="C139" s="775">
        <f t="shared" si="99"/>
        <v>0</v>
      </c>
      <c r="D139" s="660"/>
      <c r="E139" s="661"/>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idden="1" x14ac:dyDescent="0.25">
      <c r="A141" s="516">
        <v>2363</v>
      </c>
      <c r="B141" s="554" t="s">
        <v>296</v>
      </c>
      <c r="C141" s="775">
        <f t="shared" si="99"/>
        <v>0</v>
      </c>
      <c r="D141" s="660"/>
      <c r="E141" s="661"/>
      <c r="F141" s="662">
        <f t="shared" si="177"/>
        <v>0</v>
      </c>
      <c r="G141" s="660"/>
      <c r="H141" s="661"/>
      <c r="I141" s="662">
        <f t="shared" si="178"/>
        <v>0</v>
      </c>
      <c r="J141" s="663"/>
      <c r="K141" s="661"/>
      <c r="L141" s="662">
        <f t="shared" si="179"/>
        <v>0</v>
      </c>
      <c r="M141" s="660"/>
      <c r="N141" s="661"/>
      <c r="O141" s="662">
        <f t="shared" si="180"/>
        <v>0</v>
      </c>
      <c r="P141" s="669"/>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idden="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hidden="1" x14ac:dyDescent="0.25">
      <c r="A152" s="534">
        <v>2500</v>
      </c>
      <c r="B152" s="645" t="s">
        <v>307</v>
      </c>
      <c r="C152" s="773">
        <f t="shared" si="189"/>
        <v>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hidden="1" x14ac:dyDescent="0.25">
      <c r="A153" s="979">
        <v>2510</v>
      </c>
      <c r="B153" s="546" t="s">
        <v>308</v>
      </c>
      <c r="C153" s="774">
        <f t="shared" si="189"/>
        <v>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hidden="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979">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979">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979">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979">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x14ac:dyDescent="0.25">
      <c r="A181" s="711"/>
      <c r="B181" s="486" t="s">
        <v>336</v>
      </c>
      <c r="C181" s="785">
        <f t="shared" si="189"/>
        <v>512697</v>
      </c>
      <c r="D181" s="635">
        <f t="shared" ref="D181:O181" si="245">SUM(D182,D211,D252,D265)</f>
        <v>583800</v>
      </c>
      <c r="E181" s="636">
        <f t="shared" si="245"/>
        <v>-71103</v>
      </c>
      <c r="F181" s="637">
        <f t="shared" si="245"/>
        <v>512697</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x14ac:dyDescent="0.25">
      <c r="A182" s="640">
        <v>5000</v>
      </c>
      <c r="B182" s="640" t="s">
        <v>337</v>
      </c>
      <c r="C182" s="786">
        <f t="shared" si="189"/>
        <v>437923</v>
      </c>
      <c r="D182" s="641">
        <f t="shared" ref="D182:E182" si="246">D183+D187</f>
        <v>506373</v>
      </c>
      <c r="E182" s="642">
        <f t="shared" si="246"/>
        <v>-68450</v>
      </c>
      <c r="F182" s="643">
        <f>F183+F187</f>
        <v>437923</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979">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x14ac:dyDescent="0.25">
      <c r="A187" s="534">
        <v>5200</v>
      </c>
      <c r="B187" s="645" t="s">
        <v>342</v>
      </c>
      <c r="C187" s="773">
        <f t="shared" si="189"/>
        <v>437923</v>
      </c>
      <c r="D187" s="646">
        <f t="shared" ref="D187:E187" si="258">D188+D198+D199+D206+D207+D208+D210</f>
        <v>506373</v>
      </c>
      <c r="E187" s="647">
        <f t="shared" si="258"/>
        <v>-68450</v>
      </c>
      <c r="F187" s="648">
        <f>F188+F198+F199+F206+F207+F208+F210</f>
        <v>437923</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hidden="1" x14ac:dyDescent="0.25">
      <c r="A199" s="665">
        <v>5230</v>
      </c>
      <c r="B199" s="554" t="s">
        <v>354</v>
      </c>
      <c r="C199" s="775">
        <f t="shared" si="189"/>
        <v>0</v>
      </c>
      <c r="D199" s="666">
        <f t="shared" ref="D199:E199" si="270">SUM(D200:D205)</f>
        <v>0</v>
      </c>
      <c r="E199" s="667">
        <f t="shared" si="270"/>
        <v>0</v>
      </c>
      <c r="F199" s="662">
        <f>SUM(F200:F205)</f>
        <v>0</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hidden="1" x14ac:dyDescent="0.25">
      <c r="A204" s="517">
        <v>5238</v>
      </c>
      <c r="B204" s="554" t="s">
        <v>359</v>
      </c>
      <c r="C204" s="775">
        <f t="shared" si="189"/>
        <v>0</v>
      </c>
      <c r="D204" s="660"/>
      <c r="E204" s="661"/>
      <c r="F204" s="662">
        <f t="shared" si="274"/>
        <v>0</v>
      </c>
      <c r="G204" s="660"/>
      <c r="H204" s="661"/>
      <c r="I204" s="662">
        <f t="shared" si="275"/>
        <v>0</v>
      </c>
      <c r="J204" s="663"/>
      <c r="K204" s="661"/>
      <c r="L204" s="662">
        <f t="shared" si="276"/>
        <v>0</v>
      </c>
      <c r="M204" s="660"/>
      <c r="N204" s="661"/>
      <c r="O204" s="662">
        <f t="shared" si="277"/>
        <v>0</v>
      </c>
      <c r="P204" s="669"/>
    </row>
    <row r="205" spans="1:16" ht="24" hidden="1" x14ac:dyDescent="0.25">
      <c r="A205" s="517">
        <v>5239</v>
      </c>
      <c r="B205" s="554" t="s">
        <v>360</v>
      </c>
      <c r="C205" s="775">
        <f t="shared" si="189"/>
        <v>0</v>
      </c>
      <c r="D205" s="660"/>
      <c r="E205" s="661"/>
      <c r="F205" s="662">
        <f t="shared" si="274"/>
        <v>0</v>
      </c>
      <c r="G205" s="660"/>
      <c r="H205" s="661"/>
      <c r="I205" s="662">
        <f t="shared" si="275"/>
        <v>0</v>
      </c>
      <c r="J205" s="663"/>
      <c r="K205" s="661"/>
      <c r="L205" s="662">
        <f t="shared" si="276"/>
        <v>0</v>
      </c>
      <c r="M205" s="660"/>
      <c r="N205" s="661"/>
      <c r="O205" s="662">
        <f t="shared" si="277"/>
        <v>0</v>
      </c>
      <c r="P205" s="669"/>
    </row>
    <row r="206" spans="1:16" ht="24" hidden="1" x14ac:dyDescent="0.25">
      <c r="A206" s="665">
        <v>5240</v>
      </c>
      <c r="B206" s="554" t="s">
        <v>361</v>
      </c>
      <c r="C206" s="775">
        <f t="shared" si="189"/>
        <v>0</v>
      </c>
      <c r="D206" s="660"/>
      <c r="E206" s="679"/>
      <c r="F206" s="685">
        <f t="shared" si="274"/>
        <v>0</v>
      </c>
      <c r="G206" s="684"/>
      <c r="H206" s="679"/>
      <c r="I206" s="685">
        <f t="shared" si="275"/>
        <v>0</v>
      </c>
      <c r="J206" s="686"/>
      <c r="K206" s="679"/>
      <c r="L206" s="685">
        <f t="shared" si="276"/>
        <v>0</v>
      </c>
      <c r="M206" s="684"/>
      <c r="N206" s="679"/>
      <c r="O206" s="685">
        <f t="shared" si="277"/>
        <v>0</v>
      </c>
      <c r="P206" s="691"/>
    </row>
    <row r="207" spans="1:16" ht="22.9" customHeight="1" x14ac:dyDescent="0.25">
      <c r="A207" s="665">
        <v>5250</v>
      </c>
      <c r="B207" s="554" t="s">
        <v>362</v>
      </c>
      <c r="C207" s="775">
        <f t="shared" si="189"/>
        <v>437923</v>
      </c>
      <c r="D207" s="660">
        <v>506373</v>
      </c>
      <c r="E207" s="661">
        <f>-68450</f>
        <v>-68450</v>
      </c>
      <c r="F207" s="662">
        <f t="shared" si="274"/>
        <v>437923</v>
      </c>
      <c r="G207" s="660"/>
      <c r="H207" s="661"/>
      <c r="I207" s="662">
        <f t="shared" si="275"/>
        <v>0</v>
      </c>
      <c r="J207" s="663"/>
      <c r="K207" s="661"/>
      <c r="L207" s="662">
        <f t="shared" si="276"/>
        <v>0</v>
      </c>
      <c r="M207" s="660"/>
      <c r="N207" s="661"/>
      <c r="O207" s="662">
        <f t="shared" si="277"/>
        <v>0</v>
      </c>
      <c r="P207" s="664" t="s">
        <v>869</v>
      </c>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979">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979">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979">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980">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979">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x14ac:dyDescent="0.25">
      <c r="A252" s="721">
        <v>7000</v>
      </c>
      <c r="B252" s="721" t="s">
        <v>407</v>
      </c>
      <c r="C252" s="790">
        <f t="shared" si="291"/>
        <v>74774</v>
      </c>
      <c r="D252" s="722">
        <f t="shared" ref="D252:E252" si="343">SUM(D253,D263)</f>
        <v>77427</v>
      </c>
      <c r="E252" s="723">
        <f t="shared" si="343"/>
        <v>-2653</v>
      </c>
      <c r="F252" s="724">
        <f>SUM(F253,F263)</f>
        <v>74774</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x14ac:dyDescent="0.25">
      <c r="A253" s="534">
        <v>7200</v>
      </c>
      <c r="B253" s="645" t="s">
        <v>408</v>
      </c>
      <c r="C253" s="773">
        <f t="shared" si="291"/>
        <v>74774</v>
      </c>
      <c r="D253" s="646">
        <f t="shared" ref="D253:O253" si="347">SUM(D254,D255,D256,D257,D261,D262)</f>
        <v>77427</v>
      </c>
      <c r="E253" s="647">
        <f t="shared" si="347"/>
        <v>-2653</v>
      </c>
      <c r="F253" s="648">
        <f t="shared" si="347"/>
        <v>74774</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979">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x14ac:dyDescent="0.25">
      <c r="A256" s="665">
        <v>7230</v>
      </c>
      <c r="B256" s="554" t="s">
        <v>179</v>
      </c>
      <c r="C256" s="775">
        <f t="shared" si="291"/>
        <v>74774</v>
      </c>
      <c r="D256" s="660">
        <v>77427</v>
      </c>
      <c r="E256" s="661">
        <v>-2653</v>
      </c>
      <c r="F256" s="662">
        <f t="shared" si="348"/>
        <v>74774</v>
      </c>
      <c r="G256" s="660"/>
      <c r="H256" s="661"/>
      <c r="I256" s="662">
        <f t="shared" si="349"/>
        <v>0</v>
      </c>
      <c r="J256" s="663"/>
      <c r="K256" s="661"/>
      <c r="L256" s="662">
        <f t="shared" si="350"/>
        <v>0</v>
      </c>
      <c r="M256" s="660"/>
      <c r="N256" s="661"/>
      <c r="O256" s="662">
        <f t="shared" si="351"/>
        <v>0</v>
      </c>
      <c r="P256" s="664" t="s">
        <v>870</v>
      </c>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v>0</v>
      </c>
      <c r="E271" s="656">
        <v>0</v>
      </c>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512697</v>
      </c>
      <c r="D272" s="737">
        <f>SUM(D269,D265,D252,D211,D182,D174,D160,D75,D53)</f>
        <v>583800</v>
      </c>
      <c r="E272" s="738">
        <f t="shared" ref="E272:O272" si="371">SUM(E269,E265,E252,E211,E182,E174,E160,E75,E53)</f>
        <v>-71103</v>
      </c>
      <c r="F272" s="739">
        <f t="shared" si="371"/>
        <v>512697</v>
      </c>
      <c r="G272" s="737">
        <f t="shared" si="371"/>
        <v>0</v>
      </c>
      <c r="H272" s="738">
        <f t="shared" si="371"/>
        <v>0</v>
      </c>
      <c r="I272" s="739">
        <f t="shared" si="371"/>
        <v>0</v>
      </c>
      <c r="J272" s="740">
        <f t="shared" si="371"/>
        <v>0</v>
      </c>
      <c r="K272" s="738">
        <f t="shared" si="371"/>
        <v>0</v>
      </c>
      <c r="L272" s="739">
        <f t="shared" si="371"/>
        <v>0</v>
      </c>
      <c r="M272" s="737">
        <f t="shared" si="371"/>
        <v>0</v>
      </c>
      <c r="N272" s="738">
        <f t="shared" si="371"/>
        <v>0</v>
      </c>
      <c r="O272" s="739">
        <f t="shared" si="371"/>
        <v>0</v>
      </c>
      <c r="P272" s="741"/>
    </row>
    <row r="273" spans="1:16" s="494" customFormat="1" ht="13.5" thickTop="1" thickBot="1" x14ac:dyDescent="0.3">
      <c r="A273" s="1321" t="s">
        <v>429</v>
      </c>
      <c r="B273" s="1322"/>
      <c r="C273" s="793">
        <f t="shared" si="291"/>
        <v>-84522</v>
      </c>
      <c r="D273" s="742">
        <f>SUM(D24,D25,D41,D43)-D51</f>
        <v>-84522</v>
      </c>
      <c r="E273" s="743">
        <f t="shared" ref="E273:F273" si="372">SUM(E24,E25,E41,E43)-E51</f>
        <v>0</v>
      </c>
      <c r="F273" s="744">
        <f t="shared" si="372"/>
        <v>-84522</v>
      </c>
      <c r="G273" s="742">
        <f>SUM(G24,G25,G43)-G51</f>
        <v>0</v>
      </c>
      <c r="H273" s="743">
        <f t="shared" ref="H273:I273" si="373">SUM(H24,H25,H43)-H51</f>
        <v>0</v>
      </c>
      <c r="I273" s="744">
        <f t="shared" si="373"/>
        <v>0</v>
      </c>
      <c r="J273" s="745">
        <f t="shared" ref="J273:K273" si="374">(J26+J43)-J51</f>
        <v>0</v>
      </c>
      <c r="K273" s="743">
        <f t="shared" si="374"/>
        <v>0</v>
      </c>
      <c r="L273" s="744">
        <f>(L26+L43)-L51</f>
        <v>0</v>
      </c>
      <c r="M273" s="742">
        <f t="shared" ref="M273:O273" si="375">M45-M51</f>
        <v>0</v>
      </c>
      <c r="N273" s="743">
        <f t="shared" si="375"/>
        <v>0</v>
      </c>
      <c r="O273" s="744">
        <f t="shared" si="375"/>
        <v>0</v>
      </c>
      <c r="P273" s="746"/>
    </row>
    <row r="274" spans="1:16" s="494" customFormat="1" ht="12.75" thickTop="1" x14ac:dyDescent="0.25">
      <c r="A274" s="1323" t="s">
        <v>430</v>
      </c>
      <c r="B274" s="1324"/>
      <c r="C274" s="794">
        <f t="shared" si="291"/>
        <v>84522</v>
      </c>
      <c r="D274" s="747">
        <f t="shared" ref="D274:O274" si="376">SUM(D275,D276)-D283+D284</f>
        <v>84522</v>
      </c>
      <c r="E274" s="748">
        <f t="shared" si="376"/>
        <v>0</v>
      </c>
      <c r="F274" s="749">
        <f t="shared" si="376"/>
        <v>84522</v>
      </c>
      <c r="G274" s="747">
        <f t="shared" si="376"/>
        <v>0</v>
      </c>
      <c r="H274" s="748">
        <f t="shared" si="376"/>
        <v>0</v>
      </c>
      <c r="I274" s="749">
        <f t="shared" si="376"/>
        <v>0</v>
      </c>
      <c r="J274" s="750">
        <f t="shared" si="376"/>
        <v>0</v>
      </c>
      <c r="K274" s="748">
        <f t="shared" si="376"/>
        <v>0</v>
      </c>
      <c r="L274" s="749">
        <f t="shared" si="376"/>
        <v>0</v>
      </c>
      <c r="M274" s="747">
        <f t="shared" si="376"/>
        <v>0</v>
      </c>
      <c r="N274" s="748">
        <f t="shared" si="376"/>
        <v>0</v>
      </c>
      <c r="O274" s="749">
        <f t="shared" si="376"/>
        <v>0</v>
      </c>
      <c r="P274" s="751"/>
    </row>
    <row r="275" spans="1:16" s="494" customFormat="1" ht="12.75" thickBot="1" x14ac:dyDescent="0.3">
      <c r="A275" s="621" t="s">
        <v>431</v>
      </c>
      <c r="B275" s="621" t="s">
        <v>432</v>
      </c>
      <c r="C275" s="783">
        <f t="shared" si="291"/>
        <v>84522</v>
      </c>
      <c r="D275" s="622">
        <f>D21-D269</f>
        <v>84522</v>
      </c>
      <c r="E275" s="622">
        <f t="shared" ref="E275:O275" si="377">E21-E269</f>
        <v>0</v>
      </c>
      <c r="F275" s="622">
        <f t="shared" si="377"/>
        <v>84522</v>
      </c>
      <c r="G275" s="622">
        <f t="shared" si="377"/>
        <v>0</v>
      </c>
      <c r="H275" s="622">
        <f t="shared" si="377"/>
        <v>0</v>
      </c>
      <c r="I275" s="622">
        <f t="shared" si="377"/>
        <v>0</v>
      </c>
      <c r="J275" s="622">
        <f t="shared" si="377"/>
        <v>0</v>
      </c>
      <c r="K275" s="622">
        <f t="shared" si="377"/>
        <v>0</v>
      </c>
      <c r="L275" s="783">
        <f t="shared" si="377"/>
        <v>0</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row r="298" spans="1:16" x14ac:dyDescent="0.25">
      <c r="A298" s="469"/>
      <c r="B298" s="469"/>
      <c r="C298" s="469"/>
      <c r="D298" s="469"/>
      <c r="E298" s="469"/>
      <c r="F298" s="469"/>
      <c r="G298" s="469"/>
      <c r="H298" s="469"/>
      <c r="I298" s="469"/>
      <c r="J298" s="469"/>
      <c r="K298" s="469"/>
      <c r="L298" s="469"/>
      <c r="M298" s="469"/>
      <c r="N298" s="469"/>
      <c r="O298" s="469"/>
      <c r="P298" s="469"/>
    </row>
  </sheetData>
  <sheetProtection algorithmName="SHA-512" hashValue="f0dNOj7wBnfekXGN/LK/HqOkY8anCGPgk20FcKT711Owm21/Q56vQLduIadfvVmOaLA/NVvssLI3f2AqWc2tAw==" saltValue="FKd1SYOZQL079k/3Wb4EUg==" spinCount="100000" sheet="1" objects="1" scenarios="1"/>
  <autoFilter ref="A18:P284">
    <filterColumn colId="2">
      <filters>
        <filter val="338 205"/>
        <filter val="437 923"/>
        <filter val="512 697"/>
        <filter val="74 774"/>
        <filter val="84 522"/>
        <filter val="-84 522"/>
        <filter val="89 970"/>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17.pielikums Jūrmalas pilsētas domes
2020.gada 23.aprīļa saistošajiem noteikumiem Nr.11
(protokols Nr.6, 21.punkts)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8"/>
  <sheetViews>
    <sheetView showGridLines="0" view="pageLayout" zoomScaleNormal="100" workbookViewId="0">
      <selection activeCell="T12" sqref="T12"/>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871</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865</v>
      </c>
      <c r="D3" s="1284"/>
      <c r="E3" s="1284"/>
      <c r="F3" s="1284"/>
      <c r="G3" s="1284"/>
      <c r="H3" s="1284"/>
      <c r="I3" s="1284"/>
      <c r="J3" s="1284"/>
      <c r="K3" s="1284"/>
      <c r="L3" s="1284"/>
      <c r="M3" s="1284"/>
      <c r="N3" s="1284"/>
      <c r="O3" s="1284"/>
      <c r="P3" s="1285"/>
      <c r="Q3" s="765"/>
    </row>
    <row r="4" spans="1:17" ht="12.75" customHeight="1" x14ac:dyDescent="0.25">
      <c r="A4" s="470" t="s">
        <v>142</v>
      </c>
      <c r="B4" s="471"/>
      <c r="C4" s="1284" t="s">
        <v>143</v>
      </c>
      <c r="D4" s="1284"/>
      <c r="E4" s="1284"/>
      <c r="F4" s="1284"/>
      <c r="G4" s="1284"/>
      <c r="H4" s="1284"/>
      <c r="I4" s="1284"/>
      <c r="J4" s="1284"/>
      <c r="K4" s="1284"/>
      <c r="L4" s="1284"/>
      <c r="M4" s="1284"/>
      <c r="N4" s="1284"/>
      <c r="O4" s="1284"/>
      <c r="P4" s="1285"/>
      <c r="Q4" s="765"/>
    </row>
    <row r="5" spans="1:17" ht="12.75" customHeight="1" x14ac:dyDescent="0.25">
      <c r="A5" s="472" t="s">
        <v>144</v>
      </c>
      <c r="B5" s="473"/>
      <c r="C5" s="1289" t="s">
        <v>145</v>
      </c>
      <c r="D5" s="1289"/>
      <c r="E5" s="1289"/>
      <c r="F5" s="1289"/>
      <c r="G5" s="1289"/>
      <c r="H5" s="1289"/>
      <c r="I5" s="1289"/>
      <c r="J5" s="1289"/>
      <c r="K5" s="1289"/>
      <c r="L5" s="1289"/>
      <c r="M5" s="1289"/>
      <c r="N5" s="1289"/>
      <c r="O5" s="1289"/>
      <c r="P5" s="1290"/>
      <c r="Q5" s="765"/>
    </row>
    <row r="6" spans="1:17" ht="12.75" customHeight="1" x14ac:dyDescent="0.25">
      <c r="A6" s="472" t="s">
        <v>146</v>
      </c>
      <c r="B6" s="473"/>
      <c r="C6" s="1289" t="s">
        <v>732</v>
      </c>
      <c r="D6" s="1289"/>
      <c r="E6" s="1289"/>
      <c r="F6" s="1289"/>
      <c r="G6" s="1289"/>
      <c r="H6" s="1289"/>
      <c r="I6" s="1289"/>
      <c r="J6" s="1289"/>
      <c r="K6" s="1289"/>
      <c r="L6" s="1289"/>
      <c r="M6" s="1289"/>
      <c r="N6" s="1289"/>
      <c r="O6" s="1289"/>
      <c r="P6" s="1290"/>
      <c r="Q6" s="765"/>
    </row>
    <row r="7" spans="1:17" ht="25.15" customHeight="1" x14ac:dyDescent="0.25">
      <c r="A7" s="472" t="s">
        <v>148</v>
      </c>
      <c r="B7" s="473"/>
      <c r="C7" s="1284" t="s">
        <v>872</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c r="D9" s="1289"/>
      <c r="E9" s="1289"/>
      <c r="F9" s="1289"/>
      <c r="G9" s="1289"/>
      <c r="H9" s="1289"/>
      <c r="I9" s="1289"/>
      <c r="J9" s="1289"/>
      <c r="K9" s="1289"/>
      <c r="L9" s="1289"/>
      <c r="M9" s="1289"/>
      <c r="N9" s="1289"/>
      <c r="O9" s="1289"/>
      <c r="P9" s="1290"/>
      <c r="Q9" s="765"/>
    </row>
    <row r="10" spans="1:17" ht="12.75" customHeight="1" x14ac:dyDescent="0.25">
      <c r="A10" s="472"/>
      <c r="B10" s="473" t="s">
        <v>153</v>
      </c>
      <c r="C10" s="1289"/>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t="s">
        <v>873</v>
      </c>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767"/>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1455079</v>
      </c>
      <c r="D20" s="497">
        <f t="shared" ref="D20:E20" si="0">SUM(D21,D24,D25,D41,D43)</f>
        <v>1355184</v>
      </c>
      <c r="E20" s="498">
        <f t="shared" si="0"/>
        <v>99895</v>
      </c>
      <c r="F20" s="499">
        <f>SUM(F21,F24,F25,F41,F43)</f>
        <v>1455079</v>
      </c>
      <c r="G20" s="497">
        <f t="shared" ref="G20:H20" si="1">SUM(G21,G24,G43)</f>
        <v>0</v>
      </c>
      <c r="H20" s="498">
        <f t="shared" si="1"/>
        <v>0</v>
      </c>
      <c r="I20" s="499">
        <f>SUM(I21,I24,I43)</f>
        <v>0</v>
      </c>
      <c r="J20" s="500">
        <f t="shared" ref="J20:K20" si="2">SUM(J21,J26,J43)</f>
        <v>0</v>
      </c>
      <c r="K20" s="498">
        <f t="shared" si="2"/>
        <v>0</v>
      </c>
      <c r="L20" s="499">
        <f>SUM(L21,L26,L43)</f>
        <v>0</v>
      </c>
      <c r="M20" s="497">
        <f t="shared" ref="M20:O20" si="3">SUM(M21,M45)</f>
        <v>0</v>
      </c>
      <c r="N20" s="498">
        <f t="shared" si="3"/>
        <v>0</v>
      </c>
      <c r="O20" s="499">
        <f t="shared" si="3"/>
        <v>0</v>
      </c>
      <c r="P20" s="501"/>
    </row>
    <row r="21" spans="1:17" ht="12.75" hidden="1" thickTop="1" x14ac:dyDescent="0.25">
      <c r="A21" s="502"/>
      <c r="B21" s="503" t="s">
        <v>176</v>
      </c>
      <c r="C21" s="769">
        <f t="shared" ref="C21:C84" si="4">F21+I21+L21+O21</f>
        <v>0</v>
      </c>
      <c r="D21" s="504">
        <f t="shared" ref="D21:E21" si="5">SUM(D22:D23)</f>
        <v>0</v>
      </c>
      <c r="E21" s="505">
        <f t="shared" si="5"/>
        <v>0</v>
      </c>
      <c r="F21" s="506">
        <f>SUM(F22:F23)</f>
        <v>0</v>
      </c>
      <c r="G21" s="504">
        <f t="shared" ref="G21:H21" si="6">SUM(G22:G23)</f>
        <v>0</v>
      </c>
      <c r="H21" s="505">
        <f t="shared" si="6"/>
        <v>0</v>
      </c>
      <c r="I21" s="506">
        <f>SUM(I22:I23)</f>
        <v>0</v>
      </c>
      <c r="J21" s="507">
        <f t="shared" ref="J21:K21" si="7">SUM(J22:J23)</f>
        <v>0</v>
      </c>
      <c r="K21" s="505">
        <f t="shared" si="7"/>
        <v>0</v>
      </c>
      <c r="L21" s="506">
        <f>SUM(L22:L23)</f>
        <v>0</v>
      </c>
      <c r="M21" s="504">
        <f t="shared" ref="M21:O21" si="8">SUM(M22:M23)</f>
        <v>0</v>
      </c>
      <c r="N21" s="505">
        <f t="shared" si="8"/>
        <v>0</v>
      </c>
      <c r="O21" s="506">
        <f t="shared" si="8"/>
        <v>0</v>
      </c>
      <c r="P21" s="508"/>
    </row>
    <row r="22" spans="1:17" ht="12.75" hidden="1" thickTop="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1044"/>
    </row>
    <row r="23" spans="1:17" ht="57" hidden="1" customHeight="1" x14ac:dyDescent="0.2">
      <c r="A23" s="516"/>
      <c r="B23" s="517" t="s">
        <v>178</v>
      </c>
      <c r="C23" s="771">
        <f t="shared" si="4"/>
        <v>0</v>
      </c>
      <c r="D23" s="518"/>
      <c r="E23" s="519"/>
      <c r="F23" s="520">
        <f t="shared" ref="F23:F25" si="9">D23+E23</f>
        <v>0</v>
      </c>
      <c r="G23" s="518"/>
      <c r="H23" s="519"/>
      <c r="I23" s="520">
        <f t="shared" ref="I23:I24" si="10">G23+H23</f>
        <v>0</v>
      </c>
      <c r="J23" s="521"/>
      <c r="K23" s="519"/>
      <c r="L23" s="520">
        <f>J23+K23</f>
        <v>0</v>
      </c>
      <c r="M23" s="518"/>
      <c r="N23" s="519"/>
      <c r="O23" s="520">
        <f>M23+N23</f>
        <v>0</v>
      </c>
      <c r="P23" s="1045"/>
      <c r="Q23" s="1046"/>
    </row>
    <row r="24" spans="1:17" s="494" customFormat="1" ht="40.15" customHeight="1" thickTop="1" thickBot="1" x14ac:dyDescent="0.25">
      <c r="A24" s="523">
        <v>19300</v>
      </c>
      <c r="B24" s="523" t="s">
        <v>179</v>
      </c>
      <c r="C24" s="772">
        <f>F24+I24</f>
        <v>1211595</v>
      </c>
      <c r="D24" s="524">
        <v>1111700</v>
      </c>
      <c r="E24" s="525">
        <v>99895</v>
      </c>
      <c r="F24" s="526">
        <f t="shared" si="9"/>
        <v>1211595</v>
      </c>
      <c r="G24" s="524">
        <v>0</v>
      </c>
      <c r="H24" s="1047"/>
      <c r="I24" s="1048">
        <f t="shared" si="10"/>
        <v>0</v>
      </c>
      <c r="J24" s="1049" t="s">
        <v>180</v>
      </c>
      <c r="K24" s="1050" t="s">
        <v>180</v>
      </c>
      <c r="L24" s="1053" t="s">
        <v>180</v>
      </c>
      <c r="M24" s="1051" t="s">
        <v>180</v>
      </c>
      <c r="N24" s="1052" t="s">
        <v>180</v>
      </c>
      <c r="O24" s="1053" t="s">
        <v>180</v>
      </c>
      <c r="P24" s="1065" t="s">
        <v>874</v>
      </c>
      <c r="Q24" s="1055"/>
    </row>
    <row r="25" spans="1:17" s="494" customFormat="1" ht="40.9" customHeight="1" thickTop="1" x14ac:dyDescent="0.25">
      <c r="A25" s="533">
        <v>18630</v>
      </c>
      <c r="B25" s="534" t="s">
        <v>181</v>
      </c>
      <c r="C25" s="773">
        <f>F25</f>
        <v>243484</v>
      </c>
      <c r="D25" s="535">
        <v>243484</v>
      </c>
      <c r="E25" s="1056"/>
      <c r="F25" s="1057">
        <f t="shared" si="9"/>
        <v>243484</v>
      </c>
      <c r="G25" s="1058"/>
      <c r="H25" s="1059"/>
      <c r="I25" s="1060">
        <f>G25+H25</f>
        <v>0</v>
      </c>
      <c r="J25" s="1061" t="s">
        <v>180</v>
      </c>
      <c r="K25" s="1062" t="s">
        <v>180</v>
      </c>
      <c r="L25" s="1060" t="s">
        <v>180</v>
      </c>
      <c r="M25" s="1063" t="s">
        <v>180</v>
      </c>
      <c r="N25" s="1062" t="s">
        <v>180</v>
      </c>
      <c r="O25" s="1060" t="s">
        <v>180</v>
      </c>
      <c r="P25" s="1064"/>
    </row>
    <row r="26" spans="1:17" s="494" customFormat="1" ht="36" hidden="1" x14ac:dyDescent="0.25">
      <c r="A26" s="534">
        <v>21300</v>
      </c>
      <c r="B26" s="534" t="s">
        <v>182</v>
      </c>
      <c r="C26" s="773">
        <f>L26</f>
        <v>0</v>
      </c>
      <c r="D26" s="543" t="s">
        <v>180</v>
      </c>
      <c r="E26" s="542" t="s">
        <v>180</v>
      </c>
      <c r="F26" s="540" t="s">
        <v>180</v>
      </c>
      <c r="G26" s="543" t="s">
        <v>180</v>
      </c>
      <c r="H26" s="542" t="s">
        <v>180</v>
      </c>
      <c r="I26" s="540" t="s">
        <v>180</v>
      </c>
      <c r="J26" s="541">
        <f t="shared" ref="J26:K26" si="11">SUM(J27,J31,J33,J36)</f>
        <v>0</v>
      </c>
      <c r="K26" s="542">
        <f t="shared" si="11"/>
        <v>0</v>
      </c>
      <c r="L26" s="648">
        <f>SUM(L27,L31,L33,L36)</f>
        <v>0</v>
      </c>
      <c r="M26" s="543" t="s">
        <v>180</v>
      </c>
      <c r="N26" s="542" t="s">
        <v>180</v>
      </c>
      <c r="O26" s="540" t="s">
        <v>180</v>
      </c>
      <c r="P26" s="544"/>
    </row>
    <row r="27" spans="1:17" s="494" customFormat="1" ht="24" hidden="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idden="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idden="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 hidden="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 hidden="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 hidden="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idden="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idden="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 hidden="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hidden="1" customHeight="1" x14ac:dyDescent="0.25">
      <c r="A36" s="545">
        <v>21390</v>
      </c>
      <c r="B36" s="534" t="s">
        <v>192</v>
      </c>
      <c r="C36" s="773">
        <f t="shared" si="13"/>
        <v>0</v>
      </c>
      <c r="D36" s="543" t="s">
        <v>180</v>
      </c>
      <c r="E36" s="542" t="s">
        <v>180</v>
      </c>
      <c r="F36" s="540" t="s">
        <v>180</v>
      </c>
      <c r="G36" s="543" t="s">
        <v>180</v>
      </c>
      <c r="H36" s="542" t="s">
        <v>180</v>
      </c>
      <c r="I36" s="540" t="s">
        <v>180</v>
      </c>
      <c r="J36" s="541">
        <f t="shared" ref="J36:K36" si="18">SUM(J37:J40)</f>
        <v>0</v>
      </c>
      <c r="K36" s="542">
        <f t="shared" si="18"/>
        <v>0</v>
      </c>
      <c r="L36" s="648">
        <f>SUM(L37:L40)</f>
        <v>0</v>
      </c>
      <c r="M36" s="543" t="s">
        <v>180</v>
      </c>
      <c r="N36" s="542" t="s">
        <v>180</v>
      </c>
      <c r="O36" s="540" t="s">
        <v>180</v>
      </c>
      <c r="P36" s="544"/>
    </row>
    <row r="37" spans="1:16" ht="24" hidden="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idden="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idden="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 hidden="1" x14ac:dyDescent="0.25">
      <c r="A40" s="571">
        <v>21399</v>
      </c>
      <c r="B40" s="572" t="s">
        <v>196</v>
      </c>
      <c r="C40" s="777">
        <f t="shared" si="13"/>
        <v>0</v>
      </c>
      <c r="D40" s="573" t="s">
        <v>180</v>
      </c>
      <c r="E40" s="574" t="s">
        <v>180</v>
      </c>
      <c r="F40" s="575" t="s">
        <v>180</v>
      </c>
      <c r="G40" s="573" t="s">
        <v>180</v>
      </c>
      <c r="H40" s="574" t="s">
        <v>180</v>
      </c>
      <c r="I40" s="575" t="s">
        <v>180</v>
      </c>
      <c r="J40" s="576"/>
      <c r="K40" s="577"/>
      <c r="L40" s="689">
        <f t="shared" si="19"/>
        <v>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 hidden="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 hidden="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 hidden="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 hidden="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idden="1" x14ac:dyDescent="0.25">
      <c r="A48" s="612"/>
      <c r="B48" s="608"/>
      <c r="C48" s="781"/>
      <c r="D48" s="613"/>
      <c r="E48" s="614"/>
      <c r="F48" s="585"/>
      <c r="G48" s="588"/>
      <c r="H48" s="587"/>
      <c r="I48" s="585"/>
      <c r="J48" s="586"/>
      <c r="K48" s="587"/>
      <c r="L48" s="584"/>
      <c r="M48" s="582"/>
      <c r="N48" s="583"/>
      <c r="O48" s="584"/>
      <c r="P48" s="611"/>
    </row>
    <row r="49" spans="1:16" s="494" customFormat="1" hidden="1" x14ac:dyDescent="0.25">
      <c r="A49" s="615"/>
      <c r="B49" s="616" t="s">
        <v>204</v>
      </c>
      <c r="C49" s="782"/>
      <c r="D49" s="617"/>
      <c r="E49" s="618"/>
      <c r="F49" s="619"/>
      <c r="G49" s="617"/>
      <c r="H49" s="618"/>
      <c r="I49" s="619"/>
      <c r="J49" s="620"/>
      <c r="K49" s="618"/>
      <c r="L49" s="619"/>
      <c r="M49" s="617"/>
      <c r="N49" s="618"/>
      <c r="O49" s="619"/>
      <c r="P49" s="229"/>
    </row>
    <row r="50" spans="1:16" s="494" customFormat="1" ht="12.75" thickBot="1" x14ac:dyDescent="0.3">
      <c r="A50" s="621"/>
      <c r="B50" s="495" t="s">
        <v>205</v>
      </c>
      <c r="C50" s="783">
        <f t="shared" si="4"/>
        <v>1455079</v>
      </c>
      <c r="D50" s="622">
        <f t="shared" ref="D50:E50" si="26">SUM(D51,D269)</f>
        <v>1355184</v>
      </c>
      <c r="E50" s="623">
        <f t="shared" si="26"/>
        <v>99895</v>
      </c>
      <c r="F50" s="624">
        <f>SUM(F51,F269)</f>
        <v>1455079</v>
      </c>
      <c r="G50" s="622">
        <f t="shared" ref="G50:O50" si="27">SUM(G51,G269)</f>
        <v>0</v>
      </c>
      <c r="H50" s="623">
        <f t="shared" si="27"/>
        <v>0</v>
      </c>
      <c r="I50" s="624">
        <f t="shared" si="27"/>
        <v>0</v>
      </c>
      <c r="J50" s="625">
        <f t="shared" si="27"/>
        <v>0</v>
      </c>
      <c r="K50" s="623">
        <f t="shared" si="27"/>
        <v>0</v>
      </c>
      <c r="L50" s="624">
        <f t="shared" si="27"/>
        <v>0</v>
      </c>
      <c r="M50" s="622">
        <f t="shared" si="27"/>
        <v>0</v>
      </c>
      <c r="N50" s="623">
        <f t="shared" si="27"/>
        <v>0</v>
      </c>
      <c r="O50" s="624">
        <f t="shared" si="27"/>
        <v>0</v>
      </c>
      <c r="P50" s="626"/>
    </row>
    <row r="51" spans="1:16" s="494" customFormat="1" ht="36.75" thickTop="1" x14ac:dyDescent="0.25">
      <c r="A51" s="627"/>
      <c r="B51" s="628" t="s">
        <v>206</v>
      </c>
      <c r="C51" s="784">
        <f t="shared" si="4"/>
        <v>1455079</v>
      </c>
      <c r="D51" s="629">
        <f t="shared" ref="D51:E51" si="28">SUM(D52,D181)</f>
        <v>1287155</v>
      </c>
      <c r="E51" s="630">
        <f t="shared" si="28"/>
        <v>167924</v>
      </c>
      <c r="F51" s="631">
        <f>SUM(F52,F181)</f>
        <v>1455079</v>
      </c>
      <c r="G51" s="629">
        <f t="shared" ref="G51:H51" si="29">SUM(G52,G181)</f>
        <v>0</v>
      </c>
      <c r="H51" s="630">
        <f t="shared" si="29"/>
        <v>0</v>
      </c>
      <c r="I51" s="631">
        <f>SUM(I52,I181)</f>
        <v>0</v>
      </c>
      <c r="J51" s="632">
        <f t="shared" ref="J51:K51" si="30">SUM(J52,J181)</f>
        <v>0</v>
      </c>
      <c r="K51" s="630">
        <f t="shared" si="30"/>
        <v>0</v>
      </c>
      <c r="L51" s="631">
        <f>SUM(L52,L181)</f>
        <v>0</v>
      </c>
      <c r="M51" s="629">
        <f t="shared" ref="M51:O51" si="31">SUM(M52,M181)</f>
        <v>0</v>
      </c>
      <c r="N51" s="630">
        <f t="shared" si="31"/>
        <v>0</v>
      </c>
      <c r="O51" s="631">
        <f t="shared" si="31"/>
        <v>0</v>
      </c>
      <c r="P51" s="633"/>
    </row>
    <row r="52" spans="1:16" s="494" customFormat="1" ht="24" hidden="1" x14ac:dyDescent="0.25">
      <c r="A52" s="634"/>
      <c r="B52" s="485" t="s">
        <v>207</v>
      </c>
      <c r="C52" s="785">
        <f t="shared" si="4"/>
        <v>0</v>
      </c>
      <c r="D52" s="635">
        <f t="shared" ref="D52:E52" si="32">SUM(D53,D75,D160,D174)</f>
        <v>0</v>
      </c>
      <c r="E52" s="636">
        <f t="shared" si="32"/>
        <v>0</v>
      </c>
      <c r="F52" s="637">
        <f>SUM(F53,F75,F160,F174)</f>
        <v>0</v>
      </c>
      <c r="G52" s="635">
        <f t="shared" ref="G52:H52" si="33">SUM(G53,G75,G160,G174)</f>
        <v>0</v>
      </c>
      <c r="H52" s="636">
        <f t="shared" si="33"/>
        <v>0</v>
      </c>
      <c r="I52" s="637">
        <f>SUM(I53,I75,I160,I174)</f>
        <v>0</v>
      </c>
      <c r="J52" s="638">
        <f t="shared" ref="J52:K52" si="34">SUM(J53,J75,J160,J174)</f>
        <v>0</v>
      </c>
      <c r="K52" s="636">
        <f t="shared" si="34"/>
        <v>0</v>
      </c>
      <c r="L52" s="637">
        <f>SUM(L53,L75,L160,L174)</f>
        <v>0</v>
      </c>
      <c r="M52" s="635">
        <f t="shared" ref="M52:O52" si="35">SUM(M53,M75,M160,M174)</f>
        <v>0</v>
      </c>
      <c r="N52" s="636">
        <f t="shared" si="35"/>
        <v>0</v>
      </c>
      <c r="O52" s="637">
        <f t="shared" si="35"/>
        <v>0</v>
      </c>
      <c r="P52" s="639"/>
    </row>
    <row r="53" spans="1:16" s="494" customFormat="1" hidden="1" x14ac:dyDescent="0.25">
      <c r="A53" s="640">
        <v>1000</v>
      </c>
      <c r="B53" s="640" t="s">
        <v>208</v>
      </c>
      <c r="C53" s="786">
        <f t="shared" si="4"/>
        <v>0</v>
      </c>
      <c r="D53" s="641">
        <f t="shared" ref="D53:E53" si="36">SUM(D54,D67)</f>
        <v>0</v>
      </c>
      <c r="E53" s="642">
        <f t="shared" si="36"/>
        <v>0</v>
      </c>
      <c r="F53" s="643">
        <f>SUM(F54,F67)</f>
        <v>0</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hidden="1" x14ac:dyDescent="0.25">
      <c r="A54" s="534">
        <v>1100</v>
      </c>
      <c r="B54" s="645" t="s">
        <v>209</v>
      </c>
      <c r="C54" s="773">
        <f t="shared" si="4"/>
        <v>0</v>
      </c>
      <c r="D54" s="646">
        <f t="shared" ref="D54:E54" si="40">SUM(D55,D58,D66)</f>
        <v>0</v>
      </c>
      <c r="E54" s="647">
        <f t="shared" si="40"/>
        <v>0</v>
      </c>
      <c r="F54" s="648">
        <f>SUM(F55,F58,F66)</f>
        <v>0</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hidden="1" x14ac:dyDescent="0.25">
      <c r="A55" s="651">
        <v>1110</v>
      </c>
      <c r="B55" s="608" t="s">
        <v>210</v>
      </c>
      <c r="C55" s="781">
        <f t="shared" si="4"/>
        <v>0</v>
      </c>
      <c r="D55" s="613">
        <f t="shared" ref="D55:E55" si="44">SUM(D56:D57)</f>
        <v>0</v>
      </c>
      <c r="E55" s="614">
        <f t="shared" si="44"/>
        <v>0</v>
      </c>
      <c r="F55" s="652">
        <f>SUM(F56:F57)</f>
        <v>0</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4" hidden="1" customHeight="1" x14ac:dyDescent="0.25">
      <c r="A57" s="517">
        <v>1119</v>
      </c>
      <c r="B57" s="554" t="s">
        <v>212</v>
      </c>
      <c r="C57" s="775">
        <f t="shared" si="4"/>
        <v>0</v>
      </c>
      <c r="D57" s="660"/>
      <c r="E57" s="661"/>
      <c r="F57" s="662">
        <f t="shared" si="48"/>
        <v>0</v>
      </c>
      <c r="G57" s="660"/>
      <c r="H57" s="661"/>
      <c r="I57" s="662">
        <f t="shared" si="49"/>
        <v>0</v>
      </c>
      <c r="J57" s="663"/>
      <c r="K57" s="661"/>
      <c r="L57" s="662">
        <f t="shared" si="50"/>
        <v>0</v>
      </c>
      <c r="M57" s="660"/>
      <c r="N57" s="661"/>
      <c r="O57" s="662">
        <f t="shared" si="51"/>
        <v>0</v>
      </c>
      <c r="P57" s="669"/>
    </row>
    <row r="58" spans="1:16" hidden="1" x14ac:dyDescent="0.25">
      <c r="A58" s="665">
        <v>1140</v>
      </c>
      <c r="B58" s="554" t="s">
        <v>213</v>
      </c>
      <c r="C58" s="775">
        <f t="shared" si="4"/>
        <v>0</v>
      </c>
      <c r="D58" s="666">
        <f t="shared" ref="D58:E58" si="52">SUM(D59:D65)</f>
        <v>0</v>
      </c>
      <c r="E58" s="667">
        <f t="shared" si="52"/>
        <v>0</v>
      </c>
      <c r="F58" s="662">
        <f>SUM(F59:F65)</f>
        <v>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hidden="1" x14ac:dyDescent="0.25">
      <c r="A63" s="517">
        <v>1147</v>
      </c>
      <c r="B63" s="554" t="s">
        <v>218</v>
      </c>
      <c r="C63" s="775">
        <f t="shared" si="4"/>
        <v>0</v>
      </c>
      <c r="D63" s="660"/>
      <c r="E63" s="661"/>
      <c r="F63" s="662">
        <f t="shared" si="56"/>
        <v>0</v>
      </c>
      <c r="G63" s="660"/>
      <c r="H63" s="661"/>
      <c r="I63" s="662">
        <f t="shared" si="57"/>
        <v>0</v>
      </c>
      <c r="J63" s="663"/>
      <c r="K63" s="661"/>
      <c r="L63" s="662">
        <f t="shared" si="58"/>
        <v>0</v>
      </c>
      <c r="M63" s="660"/>
      <c r="N63" s="661"/>
      <c r="O63" s="662">
        <f t="shared" si="59"/>
        <v>0</v>
      </c>
      <c r="P63" s="669"/>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hidden="1" x14ac:dyDescent="0.25">
      <c r="A66" s="651">
        <v>1150</v>
      </c>
      <c r="B66" s="608" t="s">
        <v>221</v>
      </c>
      <c r="C66" s="781">
        <f t="shared" si="4"/>
        <v>0</v>
      </c>
      <c r="D66" s="670"/>
      <c r="E66" s="671"/>
      <c r="F66" s="652">
        <f t="shared" si="56"/>
        <v>0</v>
      </c>
      <c r="G66" s="670"/>
      <c r="H66" s="671"/>
      <c r="I66" s="652">
        <f t="shared" si="57"/>
        <v>0</v>
      </c>
      <c r="J66" s="672"/>
      <c r="K66" s="671"/>
      <c r="L66" s="652">
        <f t="shared" si="58"/>
        <v>0</v>
      </c>
      <c r="M66" s="670"/>
      <c r="N66" s="671"/>
      <c r="O66" s="652">
        <f t="shared" si="59"/>
        <v>0</v>
      </c>
      <c r="P66" s="654"/>
    </row>
    <row r="67" spans="1:16" ht="36" hidden="1" x14ac:dyDescent="0.25">
      <c r="A67" s="534">
        <v>1200</v>
      </c>
      <c r="B67" s="645" t="s">
        <v>222</v>
      </c>
      <c r="C67" s="773">
        <f t="shared" si="4"/>
        <v>0</v>
      </c>
      <c r="D67" s="646">
        <f t="shared" ref="D67:E67" si="60">SUM(D68:D69)</f>
        <v>0</v>
      </c>
      <c r="E67" s="647">
        <f t="shared" si="60"/>
        <v>0</v>
      </c>
      <c r="F67" s="648">
        <f>SUM(F68:F69)</f>
        <v>0</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hidden="1" x14ac:dyDescent="0.25">
      <c r="A68" s="979">
        <v>1210</v>
      </c>
      <c r="B68" s="546" t="s">
        <v>223</v>
      </c>
      <c r="C68" s="774">
        <f t="shared" si="4"/>
        <v>0</v>
      </c>
      <c r="D68" s="655"/>
      <c r="E68" s="656"/>
      <c r="F68" s="657">
        <f>D68+E68</f>
        <v>0</v>
      </c>
      <c r="G68" s="655"/>
      <c r="H68" s="656"/>
      <c r="I68" s="657">
        <f>G68+H68</f>
        <v>0</v>
      </c>
      <c r="J68" s="658"/>
      <c r="K68" s="656"/>
      <c r="L68" s="657">
        <f>J68+K68</f>
        <v>0</v>
      </c>
      <c r="M68" s="655"/>
      <c r="N68" s="656"/>
      <c r="O68" s="657">
        <f t="shared" ref="O68" si="64">M68+N68</f>
        <v>0</v>
      </c>
      <c r="P68" s="659"/>
    </row>
    <row r="69" spans="1:16" ht="24" hidden="1" x14ac:dyDescent="0.25">
      <c r="A69" s="665">
        <v>1220</v>
      </c>
      <c r="B69" s="554" t="s">
        <v>224</v>
      </c>
      <c r="C69" s="775">
        <f t="shared" si="4"/>
        <v>0</v>
      </c>
      <c r="D69" s="666">
        <f t="shared" ref="D69:E69" si="65">SUM(D70:D74)</f>
        <v>0</v>
      </c>
      <c r="E69" s="667">
        <f t="shared" si="65"/>
        <v>0</v>
      </c>
      <c r="F69" s="662">
        <f>SUM(F70:F74)</f>
        <v>0</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hidden="1" x14ac:dyDescent="0.25">
      <c r="A70" s="517">
        <v>1221</v>
      </c>
      <c r="B70" s="554" t="s">
        <v>225</v>
      </c>
      <c r="C70" s="775">
        <f t="shared" si="4"/>
        <v>0</v>
      </c>
      <c r="D70" s="660"/>
      <c r="E70" s="661"/>
      <c r="F70" s="662">
        <f t="shared" ref="F70:F74" si="69">D70+E70</f>
        <v>0</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hidden="1" x14ac:dyDescent="0.25">
      <c r="A73" s="517">
        <v>1227</v>
      </c>
      <c r="B73" s="554" t="s">
        <v>228</v>
      </c>
      <c r="C73" s="775">
        <f t="shared" si="4"/>
        <v>0</v>
      </c>
      <c r="D73" s="660"/>
      <c r="E73" s="661"/>
      <c r="F73" s="662">
        <f t="shared" si="69"/>
        <v>0</v>
      </c>
      <c r="G73" s="660"/>
      <c r="H73" s="661"/>
      <c r="I73" s="662">
        <f t="shared" si="70"/>
        <v>0</v>
      </c>
      <c r="J73" s="663"/>
      <c r="K73" s="661"/>
      <c r="L73" s="662">
        <f t="shared" si="71"/>
        <v>0</v>
      </c>
      <c r="M73" s="660"/>
      <c r="N73" s="661"/>
      <c r="O73" s="662">
        <f t="shared" si="72"/>
        <v>0</v>
      </c>
      <c r="P73" s="669"/>
    </row>
    <row r="74" spans="1:16" ht="60" hidden="1" x14ac:dyDescent="0.25">
      <c r="A74" s="517">
        <v>1228</v>
      </c>
      <c r="B74" s="554" t="s">
        <v>229</v>
      </c>
      <c r="C74" s="775">
        <f t="shared" si="4"/>
        <v>0</v>
      </c>
      <c r="D74" s="660"/>
      <c r="E74" s="661"/>
      <c r="F74" s="662">
        <f t="shared" si="69"/>
        <v>0</v>
      </c>
      <c r="G74" s="660"/>
      <c r="H74" s="661"/>
      <c r="I74" s="662">
        <f t="shared" si="70"/>
        <v>0</v>
      </c>
      <c r="J74" s="663"/>
      <c r="K74" s="661"/>
      <c r="L74" s="662">
        <f t="shared" si="71"/>
        <v>0</v>
      </c>
      <c r="M74" s="660"/>
      <c r="N74" s="661"/>
      <c r="O74" s="662">
        <f t="shared" si="72"/>
        <v>0</v>
      </c>
      <c r="P74" s="669"/>
    </row>
    <row r="75" spans="1:16" hidden="1" x14ac:dyDescent="0.25">
      <c r="A75" s="640">
        <v>2000</v>
      </c>
      <c r="B75" s="640" t="s">
        <v>230</v>
      </c>
      <c r="C75" s="786">
        <f t="shared" si="4"/>
        <v>0</v>
      </c>
      <c r="D75" s="641">
        <f t="shared" ref="D75:O75" si="73">SUM(D76,D83,D120,D151,D152)</f>
        <v>0</v>
      </c>
      <c r="E75" s="642">
        <f t="shared" si="73"/>
        <v>0</v>
      </c>
      <c r="F75" s="643">
        <f t="shared" si="73"/>
        <v>0</v>
      </c>
      <c r="G75" s="641">
        <f t="shared" si="73"/>
        <v>0</v>
      </c>
      <c r="H75" s="642">
        <f t="shared" si="73"/>
        <v>0</v>
      </c>
      <c r="I75" s="643">
        <f t="shared" si="73"/>
        <v>0</v>
      </c>
      <c r="J75" s="644">
        <f t="shared" si="73"/>
        <v>0</v>
      </c>
      <c r="K75" s="642">
        <f t="shared" si="73"/>
        <v>0</v>
      </c>
      <c r="L75" s="643">
        <f t="shared" si="73"/>
        <v>0</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979">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hidden="1" x14ac:dyDescent="0.25">
      <c r="A83" s="534">
        <v>2200</v>
      </c>
      <c r="B83" s="645" t="s">
        <v>236</v>
      </c>
      <c r="C83" s="773">
        <f t="shared" si="4"/>
        <v>0</v>
      </c>
      <c r="D83" s="646">
        <f t="shared" ref="D83:E83" si="94">SUM(D84,D85,D91,D99,D107,D108,D114,D119)</f>
        <v>0</v>
      </c>
      <c r="E83" s="647">
        <f t="shared" si="94"/>
        <v>0</v>
      </c>
      <c r="F83" s="648">
        <f>SUM(F84,F85,F91,F99,F107,F108,F114,F119)</f>
        <v>0</v>
      </c>
      <c r="G83" s="646">
        <f t="shared" ref="G83:H83" si="95">SUM(G84,G85,G91,G99,G107,G108,G114,G119)</f>
        <v>0</v>
      </c>
      <c r="H83" s="647">
        <f t="shared" si="95"/>
        <v>0</v>
      </c>
      <c r="I83" s="648">
        <f>SUM(I84,I85,I91,I99,I107,I108,I114,I119)</f>
        <v>0</v>
      </c>
      <c r="J83" s="649">
        <f t="shared" ref="J83:K83" si="96">SUM(J84,J85,J91,J99,J107,J108,J114,J119)</f>
        <v>0</v>
      </c>
      <c r="K83" s="647">
        <f t="shared" si="96"/>
        <v>0</v>
      </c>
      <c r="L83" s="648">
        <f>SUM(L84,L85,L91,L99,L107,L108,L114,L119)</f>
        <v>0</v>
      </c>
      <c r="M83" s="646">
        <f t="shared" ref="M83:O83" si="97">SUM(M84,M85,M91,M99,M107,M108,M114,M119)</f>
        <v>0</v>
      </c>
      <c r="N83" s="647">
        <f t="shared" si="97"/>
        <v>0</v>
      </c>
      <c r="O83" s="648">
        <f t="shared" si="97"/>
        <v>0</v>
      </c>
      <c r="P83" s="678"/>
    </row>
    <row r="84" spans="1:16" hidden="1" x14ac:dyDescent="0.25">
      <c r="A84" s="651">
        <v>2210</v>
      </c>
      <c r="B84" s="608" t="s">
        <v>237</v>
      </c>
      <c r="C84" s="781">
        <f t="shared" si="4"/>
        <v>0</v>
      </c>
      <c r="D84" s="670"/>
      <c r="E84" s="671"/>
      <c r="F84" s="652">
        <f>D84+E84</f>
        <v>0</v>
      </c>
      <c r="G84" s="670"/>
      <c r="H84" s="671"/>
      <c r="I84" s="652">
        <f>G84+H84</f>
        <v>0</v>
      </c>
      <c r="J84" s="672"/>
      <c r="K84" s="671"/>
      <c r="L84" s="652">
        <f>J84+K84</f>
        <v>0</v>
      </c>
      <c r="M84" s="670"/>
      <c r="N84" s="671"/>
      <c r="O84" s="652">
        <f t="shared" ref="O84" si="98">M84+N84</f>
        <v>0</v>
      </c>
      <c r="P84" s="654"/>
    </row>
    <row r="85" spans="1:16" ht="24" hidden="1" x14ac:dyDescent="0.25">
      <c r="A85" s="665">
        <v>2220</v>
      </c>
      <c r="B85" s="554" t="s">
        <v>238</v>
      </c>
      <c r="C85" s="775">
        <f t="shared" ref="C85:C148" si="99">F85+I85+L85+O85</f>
        <v>0</v>
      </c>
      <c r="D85" s="666">
        <f t="shared" ref="D85:E85" si="100">SUM(D86:D90)</f>
        <v>0</v>
      </c>
      <c r="E85" s="667">
        <f t="shared" si="100"/>
        <v>0</v>
      </c>
      <c r="F85" s="662">
        <f>SUM(F86:F90)</f>
        <v>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hidden="1" x14ac:dyDescent="0.25">
      <c r="A87" s="517">
        <v>2222</v>
      </c>
      <c r="B87" s="554" t="s">
        <v>240</v>
      </c>
      <c r="C87" s="775">
        <f t="shared" si="99"/>
        <v>0</v>
      </c>
      <c r="D87" s="660"/>
      <c r="E87" s="661"/>
      <c r="F87" s="662">
        <f t="shared" si="104"/>
        <v>0</v>
      </c>
      <c r="G87" s="660"/>
      <c r="H87" s="661"/>
      <c r="I87" s="662">
        <f t="shared" si="105"/>
        <v>0</v>
      </c>
      <c r="J87" s="663"/>
      <c r="K87" s="661"/>
      <c r="L87" s="662">
        <f t="shared" si="106"/>
        <v>0</v>
      </c>
      <c r="M87" s="660"/>
      <c r="N87" s="661"/>
      <c r="O87" s="662">
        <f t="shared" si="107"/>
        <v>0</v>
      </c>
      <c r="P87" s="669"/>
    </row>
    <row r="88" spans="1:16" hidden="1" x14ac:dyDescent="0.25">
      <c r="A88" s="517">
        <v>2223</v>
      </c>
      <c r="B88" s="554" t="s">
        <v>241</v>
      </c>
      <c r="C88" s="775">
        <f t="shared" si="99"/>
        <v>0</v>
      </c>
      <c r="D88" s="660"/>
      <c r="E88" s="661"/>
      <c r="F88" s="662">
        <f t="shared" si="104"/>
        <v>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hidden="1" x14ac:dyDescent="0.25">
      <c r="A91" s="665">
        <v>2230</v>
      </c>
      <c r="B91" s="554" t="s">
        <v>244</v>
      </c>
      <c r="C91" s="775">
        <f t="shared" si="99"/>
        <v>0</v>
      </c>
      <c r="D91" s="666">
        <f t="shared" ref="D91:E91" si="108">SUM(D92:D98)</f>
        <v>0</v>
      </c>
      <c r="E91" s="667">
        <f t="shared" si="108"/>
        <v>0</v>
      </c>
      <c r="F91" s="662">
        <f>SUM(F92:F98)</f>
        <v>0</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hidden="1" x14ac:dyDescent="0.25">
      <c r="A92" s="517">
        <v>2231</v>
      </c>
      <c r="B92" s="554" t="s">
        <v>245</v>
      </c>
      <c r="C92" s="775">
        <f t="shared" si="99"/>
        <v>0</v>
      </c>
      <c r="D92" s="660"/>
      <c r="E92" s="661"/>
      <c r="F92" s="662">
        <f t="shared" ref="F92:F98" si="112">D92+E92</f>
        <v>0</v>
      </c>
      <c r="G92" s="660"/>
      <c r="H92" s="661"/>
      <c r="I92" s="662">
        <f t="shared" ref="I92:I98" si="113">G92+H92</f>
        <v>0</v>
      </c>
      <c r="J92" s="663"/>
      <c r="K92" s="661"/>
      <c r="L92" s="662">
        <f t="shared" ref="L92:L98" si="114">J92+K92</f>
        <v>0</v>
      </c>
      <c r="M92" s="660"/>
      <c r="N92" s="661"/>
      <c r="O92" s="662">
        <f t="shared" ref="O92:O98" si="115">M92+N92</f>
        <v>0</v>
      </c>
      <c r="P92" s="669"/>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hidden="1" x14ac:dyDescent="0.25">
      <c r="A98" s="517">
        <v>2239</v>
      </c>
      <c r="B98" s="554" t="s">
        <v>251</v>
      </c>
      <c r="C98" s="775">
        <f t="shared" si="99"/>
        <v>0</v>
      </c>
      <c r="D98" s="660"/>
      <c r="E98" s="661"/>
      <c r="F98" s="662">
        <f t="shared" si="112"/>
        <v>0</v>
      </c>
      <c r="G98" s="660"/>
      <c r="H98" s="661"/>
      <c r="I98" s="662">
        <f t="shared" si="113"/>
        <v>0</v>
      </c>
      <c r="J98" s="663"/>
      <c r="K98" s="661"/>
      <c r="L98" s="662">
        <f t="shared" si="114"/>
        <v>0</v>
      </c>
      <c r="M98" s="660"/>
      <c r="N98" s="661"/>
      <c r="O98" s="662">
        <f t="shared" si="115"/>
        <v>0</v>
      </c>
      <c r="P98" s="669"/>
    </row>
    <row r="99" spans="1:16" ht="36" hidden="1" x14ac:dyDescent="0.25">
      <c r="A99" s="665">
        <v>2240</v>
      </c>
      <c r="B99" s="554" t="s">
        <v>252</v>
      </c>
      <c r="C99" s="775">
        <f t="shared" si="99"/>
        <v>0</v>
      </c>
      <c r="D99" s="666">
        <f t="shared" ref="D99:E99" si="116">SUM(D100:D106)</f>
        <v>0</v>
      </c>
      <c r="E99" s="667">
        <f t="shared" si="116"/>
        <v>0</v>
      </c>
      <c r="F99" s="662">
        <f>SUM(F100:F106)</f>
        <v>0</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hidden="1" x14ac:dyDescent="0.25">
      <c r="A102" s="517">
        <v>2243</v>
      </c>
      <c r="B102" s="554" t="s">
        <v>256</v>
      </c>
      <c r="C102" s="775">
        <f t="shared" si="99"/>
        <v>0</v>
      </c>
      <c r="D102" s="660"/>
      <c r="E102" s="661"/>
      <c r="F102" s="662">
        <f t="shared" si="120"/>
        <v>0</v>
      </c>
      <c r="G102" s="660"/>
      <c r="H102" s="661"/>
      <c r="I102" s="662">
        <f t="shared" si="121"/>
        <v>0</v>
      </c>
      <c r="J102" s="663"/>
      <c r="K102" s="661"/>
      <c r="L102" s="662">
        <f t="shared" si="122"/>
        <v>0</v>
      </c>
      <c r="M102" s="660"/>
      <c r="N102" s="661"/>
      <c r="O102" s="662">
        <f t="shared" si="123"/>
        <v>0</v>
      </c>
      <c r="P102" s="669"/>
    </row>
    <row r="103" spans="1:16" hidden="1" x14ac:dyDescent="0.25">
      <c r="A103" s="517">
        <v>2244</v>
      </c>
      <c r="B103" s="554" t="s">
        <v>257</v>
      </c>
      <c r="C103" s="775">
        <f t="shared" si="99"/>
        <v>0</v>
      </c>
      <c r="D103" s="660"/>
      <c r="E103" s="661"/>
      <c r="F103" s="662">
        <f t="shared" si="120"/>
        <v>0</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hidden="1" x14ac:dyDescent="0.25">
      <c r="A107" s="665">
        <v>2250</v>
      </c>
      <c r="B107" s="554" t="s">
        <v>262</v>
      </c>
      <c r="C107" s="775">
        <f t="shared" si="99"/>
        <v>0</v>
      </c>
      <c r="D107" s="660"/>
      <c r="E107" s="661"/>
      <c r="F107" s="662">
        <f t="shared" si="120"/>
        <v>0</v>
      </c>
      <c r="G107" s="660"/>
      <c r="H107" s="661"/>
      <c r="I107" s="662">
        <f t="shared" si="121"/>
        <v>0</v>
      </c>
      <c r="J107" s="663"/>
      <c r="K107" s="661"/>
      <c r="L107" s="662">
        <f t="shared" si="122"/>
        <v>0</v>
      </c>
      <c r="M107" s="660"/>
      <c r="N107" s="661"/>
      <c r="O107" s="662">
        <f t="shared" si="123"/>
        <v>0</v>
      </c>
      <c r="P107" s="669"/>
    </row>
    <row r="108" spans="1:16" hidden="1" x14ac:dyDescent="0.25">
      <c r="A108" s="665">
        <v>2260</v>
      </c>
      <c r="B108" s="554" t="s">
        <v>263</v>
      </c>
      <c r="C108" s="775">
        <f t="shared" si="99"/>
        <v>0</v>
      </c>
      <c r="D108" s="666">
        <f t="shared" ref="D108:E108" si="124">SUM(D109:D113)</f>
        <v>0</v>
      </c>
      <c r="E108" s="667">
        <f t="shared" si="124"/>
        <v>0</v>
      </c>
      <c r="F108" s="662">
        <f>SUM(F109:F113)</f>
        <v>0</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c r="E117" s="661"/>
      <c r="F117" s="662">
        <f t="shared" si="136"/>
        <v>0</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hidden="1" customHeight="1" x14ac:dyDescent="0.25">
      <c r="A120" s="603">
        <v>2300</v>
      </c>
      <c r="B120" s="572" t="s">
        <v>275</v>
      </c>
      <c r="C120" s="777">
        <f t="shared" si="99"/>
        <v>0</v>
      </c>
      <c r="D120" s="687">
        <f t="shared" ref="D120:E120" si="140">SUM(D121,D126,D130,D131,D134,D138,D146,D147,D150)</f>
        <v>0</v>
      </c>
      <c r="E120" s="688">
        <f t="shared" si="140"/>
        <v>0</v>
      </c>
      <c r="F120" s="689">
        <f>SUM(F121,F126,F130,F131,F134,F138,F146,F147,F150)</f>
        <v>0</v>
      </c>
      <c r="G120" s="687">
        <f t="shared" ref="G120:H120" si="141">SUM(G121,G126,G130,G131,G134,G138,G146,G147,G150)</f>
        <v>0</v>
      </c>
      <c r="H120" s="688">
        <f t="shared" si="141"/>
        <v>0</v>
      </c>
      <c r="I120" s="689">
        <f>SUM(I121,I126,I130,I131,I134,I138,I146,I147,I150)</f>
        <v>0</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4" hidden="1" x14ac:dyDescent="0.25">
      <c r="A121" s="979">
        <v>2310</v>
      </c>
      <c r="B121" s="546" t="s">
        <v>276</v>
      </c>
      <c r="C121" s="774">
        <f t="shared" si="99"/>
        <v>0</v>
      </c>
      <c r="D121" s="675">
        <f t="shared" ref="D121:O121" si="144">SUM(D122:D125)</f>
        <v>0</v>
      </c>
      <c r="E121" s="676">
        <f t="shared" si="144"/>
        <v>0</v>
      </c>
      <c r="F121" s="657">
        <f t="shared" si="144"/>
        <v>0</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hidden="1" x14ac:dyDescent="0.25">
      <c r="A122" s="517">
        <v>2311</v>
      </c>
      <c r="B122" s="554" t="s">
        <v>277</v>
      </c>
      <c r="C122" s="775">
        <f t="shared" si="99"/>
        <v>0</v>
      </c>
      <c r="D122" s="660"/>
      <c r="E122" s="661"/>
      <c r="F122" s="662">
        <f t="shared" ref="F122:F125" si="145">D122+E122</f>
        <v>0</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hidden="1" x14ac:dyDescent="0.25">
      <c r="A123" s="517">
        <v>2312</v>
      </c>
      <c r="B123" s="554" t="s">
        <v>278</v>
      </c>
      <c r="C123" s="775">
        <f t="shared" si="99"/>
        <v>0</v>
      </c>
      <c r="D123" s="660"/>
      <c r="E123" s="661"/>
      <c r="F123" s="662">
        <f t="shared" si="145"/>
        <v>0</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hidden="1" customHeight="1" x14ac:dyDescent="0.25">
      <c r="A125" s="517">
        <v>2314</v>
      </c>
      <c r="B125" s="554" t="s">
        <v>280</v>
      </c>
      <c r="C125" s="775">
        <f t="shared" si="99"/>
        <v>0</v>
      </c>
      <c r="D125" s="660"/>
      <c r="E125" s="661"/>
      <c r="F125" s="662">
        <f t="shared" si="145"/>
        <v>0</v>
      </c>
      <c r="G125" s="660"/>
      <c r="H125" s="661"/>
      <c r="I125" s="662">
        <f t="shared" si="146"/>
        <v>0</v>
      </c>
      <c r="J125" s="663"/>
      <c r="K125" s="661"/>
      <c r="L125" s="662">
        <f t="shared" si="147"/>
        <v>0</v>
      </c>
      <c r="M125" s="660"/>
      <c r="N125" s="661"/>
      <c r="O125" s="662">
        <f t="shared" si="148"/>
        <v>0</v>
      </c>
      <c r="P125" s="669"/>
    </row>
    <row r="126" spans="1:16" hidden="1" x14ac:dyDescent="0.25">
      <c r="A126" s="665">
        <v>2320</v>
      </c>
      <c r="B126" s="554" t="s">
        <v>281</v>
      </c>
      <c r="C126" s="775">
        <f t="shared" si="99"/>
        <v>0</v>
      </c>
      <c r="D126" s="666">
        <f t="shared" ref="D126:E126" si="149">SUM(D127:D129)</f>
        <v>0</v>
      </c>
      <c r="E126" s="667">
        <f t="shared" si="149"/>
        <v>0</v>
      </c>
      <c r="F126" s="662">
        <f>SUM(F127:F129)</f>
        <v>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idden="1" x14ac:dyDescent="0.25">
      <c r="A128" s="517">
        <v>2322</v>
      </c>
      <c r="B128" s="554" t="s">
        <v>283</v>
      </c>
      <c r="C128" s="775">
        <f t="shared" si="99"/>
        <v>0</v>
      </c>
      <c r="D128" s="660"/>
      <c r="E128" s="661"/>
      <c r="F128" s="662">
        <f t="shared" si="153"/>
        <v>0</v>
      </c>
      <c r="G128" s="660"/>
      <c r="H128" s="661"/>
      <c r="I128" s="662">
        <f t="shared" si="154"/>
        <v>0</v>
      </c>
      <c r="J128" s="663"/>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hidden="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idden="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hidden="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idden="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hidden="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hidden="1" x14ac:dyDescent="0.25">
      <c r="A138" s="665">
        <v>2360</v>
      </c>
      <c r="B138" s="554" t="s">
        <v>293</v>
      </c>
      <c r="C138" s="775">
        <f t="shared" si="99"/>
        <v>0</v>
      </c>
      <c r="D138" s="666">
        <f t="shared" ref="D138:E138" si="173">SUM(D139:D145)</f>
        <v>0</v>
      </c>
      <c r="E138" s="667">
        <f t="shared" si="173"/>
        <v>0</v>
      </c>
      <c r="F138" s="662">
        <f>SUM(F139:F145)</f>
        <v>0</v>
      </c>
      <c r="G138" s="666">
        <f t="shared" ref="G138:H138" si="174">SUM(G139:G145)</f>
        <v>0</v>
      </c>
      <c r="H138" s="667">
        <f t="shared" si="174"/>
        <v>0</v>
      </c>
      <c r="I138" s="662">
        <f>SUM(I139:I145)</f>
        <v>0</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idden="1" x14ac:dyDescent="0.25">
      <c r="A139" s="516">
        <v>2361</v>
      </c>
      <c r="B139" s="554" t="s">
        <v>294</v>
      </c>
      <c r="C139" s="775">
        <f t="shared" si="99"/>
        <v>0</v>
      </c>
      <c r="D139" s="660"/>
      <c r="E139" s="661"/>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idden="1" x14ac:dyDescent="0.25">
      <c r="A141" s="516">
        <v>2363</v>
      </c>
      <c r="B141" s="554" t="s">
        <v>296</v>
      </c>
      <c r="C141" s="775">
        <f t="shared" si="99"/>
        <v>0</v>
      </c>
      <c r="D141" s="660"/>
      <c r="E141" s="661"/>
      <c r="F141" s="662">
        <f t="shared" si="177"/>
        <v>0</v>
      </c>
      <c r="G141" s="660"/>
      <c r="H141" s="661"/>
      <c r="I141" s="662">
        <f t="shared" si="178"/>
        <v>0</v>
      </c>
      <c r="J141" s="663"/>
      <c r="K141" s="661"/>
      <c r="L141" s="662">
        <f t="shared" si="179"/>
        <v>0</v>
      </c>
      <c r="M141" s="660"/>
      <c r="N141" s="661"/>
      <c r="O141" s="662">
        <f t="shared" si="180"/>
        <v>0</v>
      </c>
      <c r="P141" s="669"/>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idden="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hidden="1" x14ac:dyDescent="0.25">
      <c r="A152" s="534">
        <v>2500</v>
      </c>
      <c r="B152" s="645" t="s">
        <v>307</v>
      </c>
      <c r="C152" s="773">
        <f t="shared" si="189"/>
        <v>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hidden="1" x14ac:dyDescent="0.25">
      <c r="A153" s="979">
        <v>2510</v>
      </c>
      <c r="B153" s="546" t="s">
        <v>308</v>
      </c>
      <c r="C153" s="774">
        <f t="shared" si="189"/>
        <v>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hidden="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979">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979">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979">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979">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x14ac:dyDescent="0.25">
      <c r="A181" s="711"/>
      <c r="B181" s="486" t="s">
        <v>336</v>
      </c>
      <c r="C181" s="785">
        <f t="shared" si="189"/>
        <v>1455079</v>
      </c>
      <c r="D181" s="635">
        <f t="shared" ref="D181:O181" si="245">SUM(D182,D211,D252,D265)</f>
        <v>1287155</v>
      </c>
      <c r="E181" s="636">
        <f t="shared" si="245"/>
        <v>167924</v>
      </c>
      <c r="F181" s="637">
        <f t="shared" si="245"/>
        <v>1455079</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x14ac:dyDescent="0.25">
      <c r="A182" s="640">
        <v>5000</v>
      </c>
      <c r="B182" s="640" t="s">
        <v>337</v>
      </c>
      <c r="C182" s="786">
        <f t="shared" si="189"/>
        <v>1387050</v>
      </c>
      <c r="D182" s="641">
        <f t="shared" ref="D182:E182" si="246">D183+D187</f>
        <v>1287155</v>
      </c>
      <c r="E182" s="642">
        <f t="shared" si="246"/>
        <v>99895</v>
      </c>
      <c r="F182" s="643">
        <f>F183+F187</f>
        <v>1387050</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979">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x14ac:dyDescent="0.25">
      <c r="A187" s="534">
        <v>5200</v>
      </c>
      <c r="B187" s="645" t="s">
        <v>342</v>
      </c>
      <c r="C187" s="773">
        <f t="shared" si="189"/>
        <v>1387050</v>
      </c>
      <c r="D187" s="646">
        <f t="shared" ref="D187:E187" si="258">D188+D198+D199+D206+D207+D208+D210</f>
        <v>1287155</v>
      </c>
      <c r="E187" s="647">
        <f t="shared" si="258"/>
        <v>99895</v>
      </c>
      <c r="F187" s="648">
        <f>F188+F198+F199+F206+F207+F208+F210</f>
        <v>1387050</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hidden="1" x14ac:dyDescent="0.25">
      <c r="A199" s="665">
        <v>5230</v>
      </c>
      <c r="B199" s="554" t="s">
        <v>354</v>
      </c>
      <c r="C199" s="775">
        <f t="shared" si="189"/>
        <v>0</v>
      </c>
      <c r="D199" s="666">
        <f t="shared" ref="D199:E199" si="270">SUM(D200:D205)</f>
        <v>0</v>
      </c>
      <c r="E199" s="667">
        <f t="shared" si="270"/>
        <v>0</v>
      </c>
      <c r="F199" s="662">
        <f>SUM(F200:F205)</f>
        <v>0</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hidden="1" x14ac:dyDescent="0.25">
      <c r="A204" s="517">
        <v>5238</v>
      </c>
      <c r="B204" s="554" t="s">
        <v>359</v>
      </c>
      <c r="C204" s="775">
        <f t="shared" si="189"/>
        <v>0</v>
      </c>
      <c r="D204" s="660"/>
      <c r="E204" s="661"/>
      <c r="F204" s="662">
        <f t="shared" si="274"/>
        <v>0</v>
      </c>
      <c r="G204" s="660"/>
      <c r="H204" s="661"/>
      <c r="I204" s="662">
        <f t="shared" si="275"/>
        <v>0</v>
      </c>
      <c r="J204" s="663"/>
      <c r="K204" s="661"/>
      <c r="L204" s="662">
        <f t="shared" si="276"/>
        <v>0</v>
      </c>
      <c r="M204" s="660"/>
      <c r="N204" s="661"/>
      <c r="O204" s="662">
        <f t="shared" si="277"/>
        <v>0</v>
      </c>
      <c r="P204" s="669"/>
    </row>
    <row r="205" spans="1:16" ht="24" hidden="1" x14ac:dyDescent="0.25">
      <c r="A205" s="517">
        <v>5239</v>
      </c>
      <c r="B205" s="554" t="s">
        <v>360</v>
      </c>
      <c r="C205" s="775">
        <f t="shared" si="189"/>
        <v>0</v>
      </c>
      <c r="D205" s="660"/>
      <c r="E205" s="661"/>
      <c r="F205" s="662">
        <f t="shared" si="274"/>
        <v>0</v>
      </c>
      <c r="G205" s="660"/>
      <c r="H205" s="661"/>
      <c r="I205" s="662">
        <f t="shared" si="275"/>
        <v>0</v>
      </c>
      <c r="J205" s="663"/>
      <c r="K205" s="661"/>
      <c r="L205" s="662">
        <f t="shared" si="276"/>
        <v>0</v>
      </c>
      <c r="M205" s="660"/>
      <c r="N205" s="661"/>
      <c r="O205" s="662">
        <f t="shared" si="277"/>
        <v>0</v>
      </c>
      <c r="P205" s="669"/>
    </row>
    <row r="206" spans="1:16" ht="24" hidden="1" x14ac:dyDescent="0.25">
      <c r="A206" s="665">
        <v>5240</v>
      </c>
      <c r="B206" s="554" t="s">
        <v>361</v>
      </c>
      <c r="C206" s="775">
        <f t="shared" si="189"/>
        <v>0</v>
      </c>
      <c r="D206" s="660"/>
      <c r="E206" s="679"/>
      <c r="F206" s="685">
        <f t="shared" si="274"/>
        <v>0</v>
      </c>
      <c r="G206" s="684"/>
      <c r="H206" s="679"/>
      <c r="I206" s="685">
        <f t="shared" si="275"/>
        <v>0</v>
      </c>
      <c r="J206" s="686"/>
      <c r="K206" s="679"/>
      <c r="L206" s="685">
        <f t="shared" si="276"/>
        <v>0</v>
      </c>
      <c r="M206" s="684"/>
      <c r="N206" s="679"/>
      <c r="O206" s="685">
        <f t="shared" si="277"/>
        <v>0</v>
      </c>
      <c r="P206" s="691"/>
    </row>
    <row r="207" spans="1:16" ht="23.45" customHeight="1" x14ac:dyDescent="0.25">
      <c r="A207" s="665">
        <v>5250</v>
      </c>
      <c r="B207" s="554" t="s">
        <v>362</v>
      </c>
      <c r="C207" s="775">
        <f t="shared" si="189"/>
        <v>1387050</v>
      </c>
      <c r="D207" s="660">
        <v>1287155</v>
      </c>
      <c r="E207" s="661">
        <v>99895</v>
      </c>
      <c r="F207" s="662">
        <f t="shared" si="274"/>
        <v>1387050</v>
      </c>
      <c r="G207" s="660"/>
      <c r="H207" s="661"/>
      <c r="I207" s="662">
        <f t="shared" si="275"/>
        <v>0</v>
      </c>
      <c r="J207" s="663"/>
      <c r="K207" s="661"/>
      <c r="L207" s="662">
        <f t="shared" si="276"/>
        <v>0</v>
      </c>
      <c r="M207" s="660"/>
      <c r="N207" s="661"/>
      <c r="O207" s="662">
        <f t="shared" si="277"/>
        <v>0</v>
      </c>
      <c r="P207" s="664" t="s">
        <v>875</v>
      </c>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979">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979">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979">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980">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979">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x14ac:dyDescent="0.25">
      <c r="A252" s="721">
        <v>7000</v>
      </c>
      <c r="B252" s="721" t="s">
        <v>407</v>
      </c>
      <c r="C252" s="790">
        <f t="shared" si="291"/>
        <v>68029</v>
      </c>
      <c r="D252" s="722">
        <f t="shared" ref="D252:E252" si="343">SUM(D253,D263)</f>
        <v>0</v>
      </c>
      <c r="E252" s="723">
        <f t="shared" si="343"/>
        <v>68029</v>
      </c>
      <c r="F252" s="724">
        <f>SUM(F253,F263)</f>
        <v>68029</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x14ac:dyDescent="0.25">
      <c r="A253" s="534">
        <v>7200</v>
      </c>
      <c r="B253" s="645" t="s">
        <v>408</v>
      </c>
      <c r="C253" s="773">
        <f t="shared" si="291"/>
        <v>68029</v>
      </c>
      <c r="D253" s="646">
        <f t="shared" ref="D253:O253" si="347">SUM(D254,D255,D256,D257,D261,D262)</f>
        <v>0</v>
      </c>
      <c r="E253" s="647">
        <f t="shared" si="347"/>
        <v>68029</v>
      </c>
      <c r="F253" s="648">
        <f t="shared" si="347"/>
        <v>68029</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979">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x14ac:dyDescent="0.25">
      <c r="A256" s="665">
        <v>7230</v>
      </c>
      <c r="B256" s="554" t="s">
        <v>179</v>
      </c>
      <c r="C256" s="775">
        <f t="shared" si="291"/>
        <v>68029</v>
      </c>
      <c r="D256" s="660"/>
      <c r="E256" s="661">
        <v>68029</v>
      </c>
      <c r="F256" s="662">
        <f t="shared" si="348"/>
        <v>68029</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68029</v>
      </c>
      <c r="E269" s="667">
        <f t="shared" si="363"/>
        <v>-68029</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v>68029</v>
      </c>
      <c r="E271" s="656">
        <v>-68029</v>
      </c>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1455079</v>
      </c>
      <c r="D272" s="737">
        <f>SUM(D269,D265,D252,D211,D182,D174,D160,D75,D53)</f>
        <v>1355184</v>
      </c>
      <c r="E272" s="738">
        <f t="shared" ref="E272:O272" si="371">SUM(E269,E265,E252,E211,E182,E174,E160,E75,E53)</f>
        <v>99895</v>
      </c>
      <c r="F272" s="739">
        <f t="shared" si="371"/>
        <v>1455079</v>
      </c>
      <c r="G272" s="737">
        <f t="shared" si="371"/>
        <v>0</v>
      </c>
      <c r="H272" s="738">
        <f t="shared" si="371"/>
        <v>0</v>
      </c>
      <c r="I272" s="739">
        <f t="shared" si="371"/>
        <v>0</v>
      </c>
      <c r="J272" s="740">
        <f t="shared" si="371"/>
        <v>0</v>
      </c>
      <c r="K272" s="738">
        <f t="shared" si="371"/>
        <v>0</v>
      </c>
      <c r="L272" s="739">
        <f t="shared" si="371"/>
        <v>0</v>
      </c>
      <c r="M272" s="737">
        <f t="shared" si="371"/>
        <v>0</v>
      </c>
      <c r="N272" s="738">
        <f t="shared" si="371"/>
        <v>0</v>
      </c>
      <c r="O272" s="739">
        <f t="shared" si="371"/>
        <v>0</v>
      </c>
      <c r="P272" s="741"/>
    </row>
    <row r="273" spans="1:16" s="494" customFormat="1" ht="13.5" hidden="1" thickTop="1" thickBot="1" x14ac:dyDescent="0.3">
      <c r="A273" s="1321" t="s">
        <v>429</v>
      </c>
      <c r="B273" s="1322"/>
      <c r="C273" s="793">
        <f t="shared" si="291"/>
        <v>0</v>
      </c>
      <c r="D273" s="742">
        <f>SUM(D24,D25,D41,D43)-D51</f>
        <v>68029</v>
      </c>
      <c r="E273" s="743">
        <f t="shared" ref="E273:F273" si="372">SUM(E24,E25,E41,E43)-E51</f>
        <v>-68029</v>
      </c>
      <c r="F273" s="744">
        <f t="shared" si="372"/>
        <v>0</v>
      </c>
      <c r="G273" s="742">
        <f>SUM(G24,G25,G43)-G51</f>
        <v>0</v>
      </c>
      <c r="H273" s="743">
        <f t="shared" ref="H273:I273" si="373">SUM(H24,H25,H43)-H51</f>
        <v>0</v>
      </c>
      <c r="I273" s="744">
        <f t="shared" si="373"/>
        <v>0</v>
      </c>
      <c r="J273" s="745">
        <f t="shared" ref="J273:K273" si="374">(J26+J43)-J51</f>
        <v>0</v>
      </c>
      <c r="K273" s="743">
        <f t="shared" si="374"/>
        <v>0</v>
      </c>
      <c r="L273" s="744">
        <f>(L26+L43)-L51</f>
        <v>0</v>
      </c>
      <c r="M273" s="742">
        <f t="shared" ref="M273:O273" si="375">M45-M51</f>
        <v>0</v>
      </c>
      <c r="N273" s="743">
        <f t="shared" si="375"/>
        <v>0</v>
      </c>
      <c r="O273" s="744">
        <f t="shared" si="375"/>
        <v>0</v>
      </c>
      <c r="P273" s="746"/>
    </row>
    <row r="274" spans="1:16" s="494" customFormat="1" ht="12.75" hidden="1" thickTop="1" x14ac:dyDescent="0.25">
      <c r="A274" s="1323" t="s">
        <v>430</v>
      </c>
      <c r="B274" s="1324"/>
      <c r="C274" s="794">
        <f t="shared" si="291"/>
        <v>0</v>
      </c>
      <c r="D274" s="747">
        <f t="shared" ref="D274:O274" si="376">SUM(D275,D276)-D283+D284</f>
        <v>-68029</v>
      </c>
      <c r="E274" s="748">
        <f t="shared" si="376"/>
        <v>68029</v>
      </c>
      <c r="F274" s="749">
        <f t="shared" si="376"/>
        <v>0</v>
      </c>
      <c r="G274" s="747">
        <f t="shared" si="376"/>
        <v>0</v>
      </c>
      <c r="H274" s="748">
        <f t="shared" si="376"/>
        <v>0</v>
      </c>
      <c r="I274" s="749">
        <f t="shared" si="376"/>
        <v>0</v>
      </c>
      <c r="J274" s="750">
        <f t="shared" si="376"/>
        <v>0</v>
      </c>
      <c r="K274" s="748">
        <f t="shared" si="376"/>
        <v>0</v>
      </c>
      <c r="L274" s="749">
        <f t="shared" si="376"/>
        <v>0</v>
      </c>
      <c r="M274" s="747">
        <f t="shared" si="376"/>
        <v>0</v>
      </c>
      <c r="N274" s="748">
        <f t="shared" si="376"/>
        <v>0</v>
      </c>
      <c r="O274" s="749">
        <f t="shared" si="376"/>
        <v>0</v>
      </c>
      <c r="P274" s="751"/>
    </row>
    <row r="275" spans="1:16" s="494" customFormat="1" ht="13.5" hidden="1" thickTop="1" thickBot="1" x14ac:dyDescent="0.3">
      <c r="A275" s="621" t="s">
        <v>431</v>
      </c>
      <c r="B275" s="621" t="s">
        <v>432</v>
      </c>
      <c r="C275" s="783">
        <f t="shared" si="291"/>
        <v>0</v>
      </c>
      <c r="D275" s="622">
        <f>D21-D269</f>
        <v>-68029</v>
      </c>
      <c r="E275" s="622">
        <f t="shared" ref="E275:O275" si="377">E21-E269</f>
        <v>68029</v>
      </c>
      <c r="F275" s="622">
        <f t="shared" si="377"/>
        <v>0</v>
      </c>
      <c r="G275" s="622">
        <f t="shared" si="377"/>
        <v>0</v>
      </c>
      <c r="H275" s="622">
        <f t="shared" si="377"/>
        <v>0</v>
      </c>
      <c r="I275" s="622">
        <f t="shared" si="377"/>
        <v>0</v>
      </c>
      <c r="J275" s="622">
        <f t="shared" si="377"/>
        <v>0</v>
      </c>
      <c r="K275" s="622">
        <f t="shared" si="377"/>
        <v>0</v>
      </c>
      <c r="L275" s="783">
        <f t="shared" si="377"/>
        <v>0</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row r="298" spans="1:16" x14ac:dyDescent="0.25">
      <c r="A298" s="469"/>
      <c r="B298" s="469"/>
      <c r="C298" s="469"/>
      <c r="D298" s="469"/>
      <c r="E298" s="469"/>
      <c r="F298" s="469"/>
      <c r="G298" s="469"/>
      <c r="H298" s="469"/>
      <c r="I298" s="469"/>
      <c r="J298" s="469"/>
      <c r="K298" s="469"/>
      <c r="L298" s="469"/>
      <c r="M298" s="469"/>
      <c r="N298" s="469"/>
      <c r="O298" s="469"/>
      <c r="P298" s="469"/>
    </row>
  </sheetData>
  <sheetProtection algorithmName="SHA-512" hashValue="umXuzxdkj9UibDc3R5WuD1hhNfpumDyHtSFjCWk3UCgR7niq5wtb+mX1NQnoc+ak1FzjVB1GIYYsCs8zfK8E/A==" saltValue="0JvHxsId4Tf1vtsMps9NYw==" spinCount="100000" sheet="1" objects="1" scenarios="1"/>
  <autoFilter ref="A18:P284">
    <filterColumn colId="2">
      <filters>
        <filter val="1 211 595"/>
        <filter val="1 387 050"/>
        <filter val="1 455 079"/>
        <filter val="243 484"/>
        <filter val="68 029"/>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18.pielikums Jūrmalas pilsētas domes
2020.gada 23.aprīļa saistošajiem noteikumiem Nr.11
(protokols Nr.6, 21.punkts)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8"/>
  <sheetViews>
    <sheetView showGridLines="0" view="pageLayout" zoomScaleNormal="100" workbookViewId="0">
      <selection activeCell="F24" sqref="F24"/>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884</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885</v>
      </c>
      <c r="D3" s="1284"/>
      <c r="E3" s="1284"/>
      <c r="F3" s="1284"/>
      <c r="G3" s="1284"/>
      <c r="H3" s="1284"/>
      <c r="I3" s="1284"/>
      <c r="J3" s="1284"/>
      <c r="K3" s="1284"/>
      <c r="L3" s="1284"/>
      <c r="M3" s="1284"/>
      <c r="N3" s="1284"/>
      <c r="O3" s="1284"/>
      <c r="P3" s="1285"/>
      <c r="Q3" s="765"/>
    </row>
    <row r="4" spans="1:17" ht="12.75" customHeight="1" x14ac:dyDescent="0.25">
      <c r="A4" s="470" t="s">
        <v>142</v>
      </c>
      <c r="B4" s="471"/>
      <c r="C4" s="1284" t="s">
        <v>886</v>
      </c>
      <c r="D4" s="1284"/>
      <c r="E4" s="1284"/>
      <c r="F4" s="1284"/>
      <c r="G4" s="1284"/>
      <c r="H4" s="1284"/>
      <c r="I4" s="1284"/>
      <c r="J4" s="1284"/>
      <c r="K4" s="1284"/>
      <c r="L4" s="1284"/>
      <c r="M4" s="1284"/>
      <c r="N4" s="1284"/>
      <c r="O4" s="1284"/>
      <c r="P4" s="1285"/>
      <c r="Q4" s="765"/>
    </row>
    <row r="5" spans="1:17" ht="12.75" customHeight="1" x14ac:dyDescent="0.25">
      <c r="A5" s="472" t="s">
        <v>144</v>
      </c>
      <c r="B5" s="473"/>
      <c r="C5" s="1289" t="s">
        <v>887</v>
      </c>
      <c r="D5" s="1289"/>
      <c r="E5" s="1289"/>
      <c r="F5" s="1289"/>
      <c r="G5" s="1289"/>
      <c r="H5" s="1289"/>
      <c r="I5" s="1289"/>
      <c r="J5" s="1289"/>
      <c r="K5" s="1289"/>
      <c r="L5" s="1289"/>
      <c r="M5" s="1289"/>
      <c r="N5" s="1289"/>
      <c r="O5" s="1289"/>
      <c r="P5" s="1290"/>
      <c r="Q5" s="765"/>
    </row>
    <row r="6" spans="1:17" ht="12.75" customHeight="1" x14ac:dyDescent="0.25">
      <c r="A6" s="472" t="s">
        <v>146</v>
      </c>
      <c r="B6" s="473"/>
      <c r="C6" s="1289" t="s">
        <v>888</v>
      </c>
      <c r="D6" s="1289"/>
      <c r="E6" s="1289"/>
      <c r="F6" s="1289"/>
      <c r="G6" s="1289"/>
      <c r="H6" s="1289"/>
      <c r="I6" s="1289"/>
      <c r="J6" s="1289"/>
      <c r="K6" s="1289"/>
      <c r="L6" s="1289"/>
      <c r="M6" s="1289"/>
      <c r="N6" s="1289"/>
      <c r="O6" s="1289"/>
      <c r="P6" s="1290"/>
      <c r="Q6" s="765"/>
    </row>
    <row r="7" spans="1:17" x14ac:dyDescent="0.25">
      <c r="A7" s="472" t="s">
        <v>148</v>
      </c>
      <c r="B7" s="473"/>
      <c r="C7" s="1284" t="s">
        <v>902</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c r="D9" s="1289"/>
      <c r="E9" s="1289"/>
      <c r="F9" s="1289"/>
      <c r="G9" s="1289"/>
      <c r="H9" s="1289"/>
      <c r="I9" s="1289"/>
      <c r="J9" s="1289"/>
      <c r="K9" s="1289"/>
      <c r="L9" s="1289"/>
      <c r="M9" s="1289"/>
      <c r="N9" s="1289"/>
      <c r="O9" s="1289"/>
      <c r="P9" s="1290"/>
      <c r="Q9" s="765"/>
    </row>
    <row r="10" spans="1:17" ht="12.75" customHeight="1" x14ac:dyDescent="0.25">
      <c r="A10" s="472"/>
      <c r="B10" s="473" t="s">
        <v>153</v>
      </c>
      <c r="C10" s="1289"/>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t="s">
        <v>889</v>
      </c>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767"/>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49597</v>
      </c>
      <c r="D20" s="497">
        <f t="shared" ref="D20:E20" si="0">SUM(D21,D24,D25,D41,D43)</f>
        <v>31221</v>
      </c>
      <c r="E20" s="498">
        <f t="shared" si="0"/>
        <v>18376</v>
      </c>
      <c r="F20" s="499">
        <f>SUM(F21,F24,F25,F41,F43)</f>
        <v>49597</v>
      </c>
      <c r="G20" s="497">
        <f t="shared" ref="G20:H20" si="1">SUM(G21,G24,G43)</f>
        <v>0</v>
      </c>
      <c r="H20" s="498">
        <f t="shared" si="1"/>
        <v>0</v>
      </c>
      <c r="I20" s="499">
        <f>SUM(I21,I24,I43)</f>
        <v>0</v>
      </c>
      <c r="J20" s="500">
        <f t="shared" ref="J20:K20" si="2">SUM(J21,J26,J43)</f>
        <v>0</v>
      </c>
      <c r="K20" s="498">
        <f t="shared" si="2"/>
        <v>0</v>
      </c>
      <c r="L20" s="499">
        <f>SUM(L21,L26,L43)</f>
        <v>0</v>
      </c>
      <c r="M20" s="497">
        <f t="shared" ref="M20:O20" si="3">SUM(M21,M45)</f>
        <v>0</v>
      </c>
      <c r="N20" s="498">
        <f t="shared" si="3"/>
        <v>0</v>
      </c>
      <c r="O20" s="499">
        <f t="shared" si="3"/>
        <v>0</v>
      </c>
      <c r="P20" s="501"/>
    </row>
    <row r="21" spans="1:17" ht="12.75" thickTop="1" x14ac:dyDescent="0.25">
      <c r="A21" s="502"/>
      <c r="B21" s="503" t="s">
        <v>176</v>
      </c>
      <c r="C21" s="769">
        <f t="shared" ref="C21:C84" si="4">F21+I21+L21+O21</f>
        <v>4013</v>
      </c>
      <c r="D21" s="504">
        <f t="shared" ref="D21:E21" si="5">SUM(D22:D23)</f>
        <v>4013</v>
      </c>
      <c r="E21" s="505">
        <f t="shared" si="5"/>
        <v>0</v>
      </c>
      <c r="F21" s="506">
        <f>SUM(F22:F23)</f>
        <v>4013</v>
      </c>
      <c r="G21" s="504">
        <f t="shared" ref="G21:H21" si="6">SUM(G22:G23)</f>
        <v>0</v>
      </c>
      <c r="H21" s="505">
        <f t="shared" si="6"/>
        <v>0</v>
      </c>
      <c r="I21" s="506">
        <f>SUM(I22:I23)</f>
        <v>0</v>
      </c>
      <c r="J21" s="507">
        <f t="shared" ref="J21:K21" si="7">SUM(J22:J23)</f>
        <v>0</v>
      </c>
      <c r="K21" s="505">
        <f t="shared" si="7"/>
        <v>0</v>
      </c>
      <c r="L21" s="506">
        <f>SUM(L22:L23)</f>
        <v>0</v>
      </c>
      <c r="M21" s="504">
        <f t="shared" ref="M21:O21" si="8">SUM(M22:M23)</f>
        <v>0</v>
      </c>
      <c r="N21" s="505">
        <f t="shared" si="8"/>
        <v>0</v>
      </c>
      <c r="O21" s="506">
        <f t="shared" si="8"/>
        <v>0</v>
      </c>
      <c r="P21" s="508"/>
    </row>
    <row r="22" spans="1:17" hidden="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x14ac:dyDescent="0.25">
      <c r="A23" s="516"/>
      <c r="B23" s="517" t="s">
        <v>178</v>
      </c>
      <c r="C23" s="771">
        <f t="shared" si="4"/>
        <v>4013</v>
      </c>
      <c r="D23" s="518">
        <v>4013</v>
      </c>
      <c r="E23" s="519"/>
      <c r="F23" s="520">
        <f t="shared" ref="F23:F25" si="9">D23+E23</f>
        <v>4013</v>
      </c>
      <c r="G23" s="518"/>
      <c r="H23" s="519"/>
      <c r="I23" s="520">
        <f t="shared" ref="I23:I24" si="10">G23+H23</f>
        <v>0</v>
      </c>
      <c r="J23" s="521"/>
      <c r="K23" s="519"/>
      <c r="L23" s="520">
        <f>J23+K23</f>
        <v>0</v>
      </c>
      <c r="M23" s="518"/>
      <c r="N23" s="519"/>
      <c r="O23" s="520">
        <f>M23+N23</f>
        <v>0</v>
      </c>
      <c r="P23" s="982"/>
    </row>
    <row r="24" spans="1:17" s="494" customFormat="1" ht="28.15" customHeight="1" thickBot="1" x14ac:dyDescent="0.3">
      <c r="A24" s="523">
        <v>19300</v>
      </c>
      <c r="B24" s="523" t="s">
        <v>179</v>
      </c>
      <c r="C24" s="772">
        <f>F24+I24</f>
        <v>10014</v>
      </c>
      <c r="D24" s="524">
        <v>8893</v>
      </c>
      <c r="E24" s="1070">
        <v>1121</v>
      </c>
      <c r="F24" s="526">
        <f t="shared" si="9"/>
        <v>10014</v>
      </c>
      <c r="G24" s="524"/>
      <c r="H24" s="525"/>
      <c r="I24" s="526">
        <f t="shared" si="10"/>
        <v>0</v>
      </c>
      <c r="J24" s="527" t="s">
        <v>180</v>
      </c>
      <c r="K24" s="528" t="s">
        <v>180</v>
      </c>
      <c r="L24" s="531" t="s">
        <v>180</v>
      </c>
      <c r="M24" s="529" t="s">
        <v>180</v>
      </c>
      <c r="N24" s="530" t="s">
        <v>180</v>
      </c>
      <c r="O24" s="531" t="s">
        <v>180</v>
      </c>
      <c r="P24" s="1071" t="s">
        <v>890</v>
      </c>
    </row>
    <row r="25" spans="1:17" s="494" customFormat="1" ht="24.75" thickTop="1" x14ac:dyDescent="0.25">
      <c r="A25" s="533">
        <v>18630</v>
      </c>
      <c r="B25" s="534" t="s">
        <v>181</v>
      </c>
      <c r="C25" s="773">
        <f>F25</f>
        <v>35570</v>
      </c>
      <c r="D25" s="535">
        <v>18315</v>
      </c>
      <c r="E25" s="1072">
        <v>17255</v>
      </c>
      <c r="F25" s="537">
        <f t="shared" si="9"/>
        <v>35570</v>
      </c>
      <c r="G25" s="538" t="s">
        <v>180</v>
      </c>
      <c r="H25" s="539" t="s">
        <v>180</v>
      </c>
      <c r="I25" s="540" t="s">
        <v>180</v>
      </c>
      <c r="J25" s="541" t="s">
        <v>180</v>
      </c>
      <c r="K25" s="542" t="s">
        <v>180</v>
      </c>
      <c r="L25" s="540" t="s">
        <v>180</v>
      </c>
      <c r="M25" s="543" t="s">
        <v>180</v>
      </c>
      <c r="N25" s="542" t="s">
        <v>180</v>
      </c>
      <c r="O25" s="540" t="s">
        <v>180</v>
      </c>
      <c r="P25" s="1068" t="s">
        <v>891</v>
      </c>
    </row>
    <row r="26" spans="1:17" s="494" customFormat="1" ht="36" hidden="1" x14ac:dyDescent="0.25">
      <c r="A26" s="534">
        <v>21300</v>
      </c>
      <c r="B26" s="534" t="s">
        <v>182</v>
      </c>
      <c r="C26" s="773">
        <f>L26</f>
        <v>0</v>
      </c>
      <c r="D26" s="543" t="s">
        <v>180</v>
      </c>
      <c r="E26" s="542" t="s">
        <v>180</v>
      </c>
      <c r="F26" s="540" t="s">
        <v>180</v>
      </c>
      <c r="G26" s="543" t="s">
        <v>180</v>
      </c>
      <c r="H26" s="542" t="s">
        <v>180</v>
      </c>
      <c r="I26" s="540" t="s">
        <v>180</v>
      </c>
      <c r="J26" s="541">
        <f t="shared" ref="J26:K26" si="11">SUM(J27,J31,J33,J36)</f>
        <v>0</v>
      </c>
      <c r="K26" s="542">
        <f t="shared" si="11"/>
        <v>0</v>
      </c>
      <c r="L26" s="648">
        <f>SUM(L27,L31,L33,L36)</f>
        <v>0</v>
      </c>
      <c r="M26" s="543" t="s">
        <v>180</v>
      </c>
      <c r="N26" s="542" t="s">
        <v>180</v>
      </c>
      <c r="O26" s="540" t="s">
        <v>180</v>
      </c>
      <c r="P26" s="544"/>
    </row>
    <row r="27" spans="1:17" s="494" customFormat="1" ht="24" hidden="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idden="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idden="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 hidden="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 hidden="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 hidden="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idden="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idden="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 hidden="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hidden="1" customHeight="1" x14ac:dyDescent="0.25">
      <c r="A36" s="545">
        <v>21390</v>
      </c>
      <c r="B36" s="534" t="s">
        <v>192</v>
      </c>
      <c r="C36" s="773">
        <f t="shared" si="13"/>
        <v>0</v>
      </c>
      <c r="D36" s="543" t="s">
        <v>180</v>
      </c>
      <c r="E36" s="542" t="s">
        <v>180</v>
      </c>
      <c r="F36" s="540" t="s">
        <v>180</v>
      </c>
      <c r="G36" s="543" t="s">
        <v>180</v>
      </c>
      <c r="H36" s="542" t="s">
        <v>180</v>
      </c>
      <c r="I36" s="540" t="s">
        <v>180</v>
      </c>
      <c r="J36" s="541">
        <f t="shared" ref="J36:K36" si="18">SUM(J37:J40)</f>
        <v>0</v>
      </c>
      <c r="K36" s="542">
        <f t="shared" si="18"/>
        <v>0</v>
      </c>
      <c r="L36" s="648">
        <f>SUM(L37:L40)</f>
        <v>0</v>
      </c>
      <c r="M36" s="543" t="s">
        <v>180</v>
      </c>
      <c r="N36" s="542" t="s">
        <v>180</v>
      </c>
      <c r="O36" s="540" t="s">
        <v>180</v>
      </c>
      <c r="P36" s="544"/>
    </row>
    <row r="37" spans="1:16" ht="24" hidden="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idden="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idden="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 hidden="1" x14ac:dyDescent="0.25">
      <c r="A40" s="571">
        <v>21399</v>
      </c>
      <c r="B40" s="572" t="s">
        <v>196</v>
      </c>
      <c r="C40" s="777">
        <f t="shared" si="13"/>
        <v>0</v>
      </c>
      <c r="D40" s="573" t="s">
        <v>180</v>
      </c>
      <c r="E40" s="574" t="s">
        <v>180</v>
      </c>
      <c r="F40" s="575" t="s">
        <v>180</v>
      </c>
      <c r="G40" s="573" t="s">
        <v>180</v>
      </c>
      <c r="H40" s="574" t="s">
        <v>180</v>
      </c>
      <c r="I40" s="575" t="s">
        <v>180</v>
      </c>
      <c r="J40" s="576"/>
      <c r="K40" s="577"/>
      <c r="L40" s="689">
        <f t="shared" si="19"/>
        <v>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 hidden="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 hidden="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 hidden="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 hidden="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idden="1" x14ac:dyDescent="0.25">
      <c r="A48" s="612"/>
      <c r="B48" s="608"/>
      <c r="C48" s="781"/>
      <c r="D48" s="613"/>
      <c r="E48" s="614"/>
      <c r="F48" s="585"/>
      <c r="G48" s="588"/>
      <c r="H48" s="587"/>
      <c r="I48" s="585"/>
      <c r="J48" s="586"/>
      <c r="K48" s="587"/>
      <c r="L48" s="584"/>
      <c r="M48" s="582"/>
      <c r="N48" s="583"/>
      <c r="O48" s="584"/>
      <c r="P48" s="611"/>
    </row>
    <row r="49" spans="1:16" s="494" customFormat="1" hidden="1" x14ac:dyDescent="0.25">
      <c r="A49" s="615"/>
      <c r="B49" s="616" t="s">
        <v>204</v>
      </c>
      <c r="C49" s="782"/>
      <c r="D49" s="617"/>
      <c r="E49" s="618"/>
      <c r="F49" s="619"/>
      <c r="G49" s="617"/>
      <c r="H49" s="618"/>
      <c r="I49" s="619"/>
      <c r="J49" s="620"/>
      <c r="K49" s="618"/>
      <c r="L49" s="619"/>
      <c r="M49" s="617"/>
      <c r="N49" s="618"/>
      <c r="O49" s="619"/>
      <c r="P49" s="229"/>
    </row>
    <row r="50" spans="1:16" s="494" customFormat="1" ht="12.75" thickBot="1" x14ac:dyDescent="0.3">
      <c r="A50" s="621"/>
      <c r="B50" s="495" t="s">
        <v>205</v>
      </c>
      <c r="C50" s="783">
        <f t="shared" si="4"/>
        <v>49597</v>
      </c>
      <c r="D50" s="622">
        <f t="shared" ref="D50:E50" si="26">SUM(D51,D269)</f>
        <v>31221</v>
      </c>
      <c r="E50" s="623">
        <f t="shared" si="26"/>
        <v>18376</v>
      </c>
      <c r="F50" s="624">
        <f>SUM(F51,F269)</f>
        <v>49597</v>
      </c>
      <c r="G50" s="622">
        <f t="shared" ref="G50:O50" si="27">SUM(G51,G269)</f>
        <v>0</v>
      </c>
      <c r="H50" s="623">
        <f t="shared" si="27"/>
        <v>0</v>
      </c>
      <c r="I50" s="624">
        <f t="shared" si="27"/>
        <v>0</v>
      </c>
      <c r="J50" s="625">
        <f t="shared" si="27"/>
        <v>0</v>
      </c>
      <c r="K50" s="623">
        <f t="shared" si="27"/>
        <v>0</v>
      </c>
      <c r="L50" s="624">
        <f t="shared" si="27"/>
        <v>0</v>
      </c>
      <c r="M50" s="622">
        <f t="shared" si="27"/>
        <v>0</v>
      </c>
      <c r="N50" s="623">
        <f t="shared" si="27"/>
        <v>0</v>
      </c>
      <c r="O50" s="624">
        <f t="shared" si="27"/>
        <v>0</v>
      </c>
      <c r="P50" s="626"/>
    </row>
    <row r="51" spans="1:16" s="494" customFormat="1" ht="36.75" thickTop="1" x14ac:dyDescent="0.25">
      <c r="A51" s="627"/>
      <c r="B51" s="628" t="s">
        <v>206</v>
      </c>
      <c r="C51" s="784">
        <f t="shared" si="4"/>
        <v>49597</v>
      </c>
      <c r="D51" s="629">
        <f t="shared" ref="D51:E51" si="28">SUM(D52,D181)</f>
        <v>31221</v>
      </c>
      <c r="E51" s="630">
        <f t="shared" si="28"/>
        <v>18376</v>
      </c>
      <c r="F51" s="631">
        <f>SUM(F52,F181)</f>
        <v>49597</v>
      </c>
      <c r="G51" s="629">
        <f t="shared" ref="G51:H51" si="29">SUM(G52,G181)</f>
        <v>0</v>
      </c>
      <c r="H51" s="630">
        <f t="shared" si="29"/>
        <v>0</v>
      </c>
      <c r="I51" s="631">
        <f>SUM(I52,I181)</f>
        <v>0</v>
      </c>
      <c r="J51" s="632">
        <f t="shared" ref="J51:K51" si="30">SUM(J52,J181)</f>
        <v>0</v>
      </c>
      <c r="K51" s="630">
        <f t="shared" si="30"/>
        <v>0</v>
      </c>
      <c r="L51" s="631">
        <f>SUM(L52,L181)</f>
        <v>0</v>
      </c>
      <c r="M51" s="629">
        <f t="shared" ref="M51:O51" si="31">SUM(M52,M181)</f>
        <v>0</v>
      </c>
      <c r="N51" s="630">
        <f t="shared" si="31"/>
        <v>0</v>
      </c>
      <c r="O51" s="631">
        <f t="shared" si="31"/>
        <v>0</v>
      </c>
      <c r="P51" s="633"/>
    </row>
    <row r="52" spans="1:16" s="494" customFormat="1" ht="24" x14ac:dyDescent="0.25">
      <c r="A52" s="634"/>
      <c r="B52" s="485" t="s">
        <v>207</v>
      </c>
      <c r="C52" s="785">
        <f t="shared" si="4"/>
        <v>49297</v>
      </c>
      <c r="D52" s="635">
        <f t="shared" ref="D52:E52" si="32">SUM(D53,D75,D160,D174)</f>
        <v>31221</v>
      </c>
      <c r="E52" s="636">
        <f t="shared" si="32"/>
        <v>18076</v>
      </c>
      <c r="F52" s="637">
        <f>SUM(F53,F75,F160,F174)</f>
        <v>49297</v>
      </c>
      <c r="G52" s="635">
        <f t="shared" ref="G52:H52" si="33">SUM(G53,G75,G160,G174)</f>
        <v>0</v>
      </c>
      <c r="H52" s="636">
        <f t="shared" si="33"/>
        <v>0</v>
      </c>
      <c r="I52" s="637">
        <f>SUM(I53,I75,I160,I174)</f>
        <v>0</v>
      </c>
      <c r="J52" s="638">
        <f t="shared" ref="J52:K52" si="34">SUM(J53,J75,J160,J174)</f>
        <v>0</v>
      </c>
      <c r="K52" s="636">
        <f t="shared" si="34"/>
        <v>0</v>
      </c>
      <c r="L52" s="637">
        <f>SUM(L53,L75,L160,L174)</f>
        <v>0</v>
      </c>
      <c r="M52" s="635">
        <f t="shared" ref="M52:O52" si="35">SUM(M53,M75,M160,M174)</f>
        <v>0</v>
      </c>
      <c r="N52" s="636">
        <f t="shared" si="35"/>
        <v>0</v>
      </c>
      <c r="O52" s="637">
        <f t="shared" si="35"/>
        <v>0</v>
      </c>
      <c r="P52" s="639"/>
    </row>
    <row r="53" spans="1:16" s="494" customFormat="1" x14ac:dyDescent="0.25">
      <c r="A53" s="640">
        <v>1000</v>
      </c>
      <c r="B53" s="640" t="s">
        <v>208</v>
      </c>
      <c r="C53" s="786">
        <f t="shared" si="4"/>
        <v>11955</v>
      </c>
      <c r="D53" s="641">
        <f t="shared" ref="D53:E53" si="36">SUM(D54,D67)</f>
        <v>9553</v>
      </c>
      <c r="E53" s="642">
        <f t="shared" si="36"/>
        <v>2402</v>
      </c>
      <c r="F53" s="643">
        <f>SUM(F54,F67)</f>
        <v>11955</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x14ac:dyDescent="0.25">
      <c r="A54" s="534">
        <v>1100</v>
      </c>
      <c r="B54" s="645" t="s">
        <v>209</v>
      </c>
      <c r="C54" s="773">
        <f t="shared" si="4"/>
        <v>9168</v>
      </c>
      <c r="D54" s="646">
        <f t="shared" ref="D54:E54" si="40">SUM(D55,D58,D66)</f>
        <v>7088</v>
      </c>
      <c r="E54" s="647">
        <f t="shared" si="40"/>
        <v>2080</v>
      </c>
      <c r="F54" s="648">
        <f>SUM(F55,F58,F66)</f>
        <v>9168</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x14ac:dyDescent="0.25">
      <c r="A55" s="651">
        <v>1110</v>
      </c>
      <c r="B55" s="608" t="s">
        <v>210</v>
      </c>
      <c r="C55" s="781">
        <f t="shared" si="4"/>
        <v>7101</v>
      </c>
      <c r="D55" s="613">
        <f t="shared" ref="D55:E55" si="44">SUM(D56:D57)</f>
        <v>6115</v>
      </c>
      <c r="E55" s="614">
        <f t="shared" si="44"/>
        <v>986</v>
      </c>
      <c r="F55" s="652">
        <f>SUM(F56:F57)</f>
        <v>7101</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7" customHeight="1" x14ac:dyDescent="0.25">
      <c r="A57" s="517">
        <v>1119</v>
      </c>
      <c r="B57" s="554" t="s">
        <v>212</v>
      </c>
      <c r="C57" s="775">
        <f t="shared" si="4"/>
        <v>7101</v>
      </c>
      <c r="D57" s="660">
        <v>6115</v>
      </c>
      <c r="E57" s="1073">
        <v>986</v>
      </c>
      <c r="F57" s="662">
        <f t="shared" si="48"/>
        <v>7101</v>
      </c>
      <c r="G57" s="660"/>
      <c r="H57" s="661"/>
      <c r="I57" s="662">
        <f t="shared" si="49"/>
        <v>0</v>
      </c>
      <c r="J57" s="663"/>
      <c r="K57" s="661"/>
      <c r="L57" s="662">
        <f t="shared" si="50"/>
        <v>0</v>
      </c>
      <c r="M57" s="660"/>
      <c r="N57" s="661"/>
      <c r="O57" s="662">
        <f t="shared" si="51"/>
        <v>0</v>
      </c>
      <c r="P57" s="669" t="s">
        <v>892</v>
      </c>
    </row>
    <row r="58" spans="1:16" hidden="1" x14ac:dyDescent="0.25">
      <c r="A58" s="665">
        <v>1140</v>
      </c>
      <c r="B58" s="554" t="s">
        <v>213</v>
      </c>
      <c r="C58" s="775">
        <f t="shared" si="4"/>
        <v>0</v>
      </c>
      <c r="D58" s="666">
        <f t="shared" ref="D58:E58" si="52">SUM(D59:D65)</f>
        <v>0</v>
      </c>
      <c r="E58" s="667">
        <f t="shared" si="52"/>
        <v>0</v>
      </c>
      <c r="F58" s="662">
        <f>SUM(F59:F65)</f>
        <v>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hidden="1" x14ac:dyDescent="0.25">
      <c r="A63" s="517">
        <v>1147</v>
      </c>
      <c r="B63" s="554" t="s">
        <v>218</v>
      </c>
      <c r="C63" s="775">
        <f t="shared" si="4"/>
        <v>0</v>
      </c>
      <c r="D63" s="660"/>
      <c r="E63" s="661"/>
      <c r="F63" s="662">
        <f t="shared" si="56"/>
        <v>0</v>
      </c>
      <c r="G63" s="660"/>
      <c r="H63" s="661"/>
      <c r="I63" s="662">
        <f t="shared" si="57"/>
        <v>0</v>
      </c>
      <c r="J63" s="663"/>
      <c r="K63" s="661"/>
      <c r="L63" s="662">
        <f t="shared" si="58"/>
        <v>0</v>
      </c>
      <c r="M63" s="660"/>
      <c r="N63" s="661"/>
      <c r="O63" s="662">
        <f t="shared" si="59"/>
        <v>0</v>
      </c>
      <c r="P63" s="669"/>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x14ac:dyDescent="0.25">
      <c r="A66" s="651">
        <v>1150</v>
      </c>
      <c r="B66" s="608" t="s">
        <v>221</v>
      </c>
      <c r="C66" s="781">
        <f t="shared" si="4"/>
        <v>2067</v>
      </c>
      <c r="D66" s="670">
        <v>973</v>
      </c>
      <c r="E66" s="1074">
        <v>1094</v>
      </c>
      <c r="F66" s="652">
        <f t="shared" si="56"/>
        <v>2067</v>
      </c>
      <c r="G66" s="670"/>
      <c r="H66" s="671"/>
      <c r="I66" s="652">
        <f t="shared" si="57"/>
        <v>0</v>
      </c>
      <c r="J66" s="672"/>
      <c r="K66" s="671"/>
      <c r="L66" s="652">
        <f t="shared" si="58"/>
        <v>0</v>
      </c>
      <c r="M66" s="670"/>
      <c r="N66" s="671"/>
      <c r="O66" s="652">
        <f t="shared" si="59"/>
        <v>0</v>
      </c>
      <c r="P66" s="1075" t="s">
        <v>893</v>
      </c>
    </row>
    <row r="67" spans="1:16" ht="36" x14ac:dyDescent="0.25">
      <c r="A67" s="534">
        <v>1200</v>
      </c>
      <c r="B67" s="645" t="s">
        <v>222</v>
      </c>
      <c r="C67" s="773">
        <f t="shared" si="4"/>
        <v>2787</v>
      </c>
      <c r="D67" s="646">
        <f t="shared" ref="D67:E67" si="60">SUM(D68:D69)</f>
        <v>2465</v>
      </c>
      <c r="E67" s="647">
        <f t="shared" si="60"/>
        <v>322</v>
      </c>
      <c r="F67" s="648">
        <f>SUM(F68:F69)</f>
        <v>2787</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x14ac:dyDescent="0.25">
      <c r="A68" s="979">
        <v>1210</v>
      </c>
      <c r="B68" s="546" t="s">
        <v>223</v>
      </c>
      <c r="C68" s="774">
        <f t="shared" si="4"/>
        <v>2273</v>
      </c>
      <c r="D68" s="655">
        <v>1772</v>
      </c>
      <c r="E68" s="1076">
        <f>238+263</f>
        <v>501</v>
      </c>
      <c r="F68" s="657">
        <f>D68+E68</f>
        <v>2273</v>
      </c>
      <c r="G68" s="655"/>
      <c r="H68" s="656"/>
      <c r="I68" s="657">
        <f>G68+H68</f>
        <v>0</v>
      </c>
      <c r="J68" s="658"/>
      <c r="K68" s="656"/>
      <c r="L68" s="657">
        <f>J68+K68</f>
        <v>0</v>
      </c>
      <c r="M68" s="655"/>
      <c r="N68" s="656"/>
      <c r="O68" s="657">
        <f t="shared" ref="O68" si="64">M68+N68</f>
        <v>0</v>
      </c>
      <c r="P68" s="659"/>
    </row>
    <row r="69" spans="1:16" ht="24" x14ac:dyDescent="0.25">
      <c r="A69" s="665">
        <v>1220</v>
      </c>
      <c r="B69" s="554" t="s">
        <v>224</v>
      </c>
      <c r="C69" s="775">
        <f t="shared" si="4"/>
        <v>514</v>
      </c>
      <c r="D69" s="666">
        <f t="shared" ref="D69:E69" si="65">SUM(D70:D74)</f>
        <v>693</v>
      </c>
      <c r="E69" s="667">
        <f t="shared" si="65"/>
        <v>-179</v>
      </c>
      <c r="F69" s="662">
        <f>SUM(F70:F74)</f>
        <v>514</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x14ac:dyDescent="0.25">
      <c r="A70" s="517">
        <v>1221</v>
      </c>
      <c r="B70" s="554" t="s">
        <v>225</v>
      </c>
      <c r="C70" s="775">
        <f t="shared" si="4"/>
        <v>265</v>
      </c>
      <c r="D70" s="660">
        <v>265</v>
      </c>
      <c r="E70" s="661"/>
      <c r="F70" s="662">
        <f t="shared" ref="F70:F74" si="69">D70+E70</f>
        <v>265</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29.45" customHeight="1" x14ac:dyDescent="0.25">
      <c r="A73" s="517">
        <v>1227</v>
      </c>
      <c r="B73" s="554" t="s">
        <v>228</v>
      </c>
      <c r="C73" s="775">
        <f t="shared" si="4"/>
        <v>249</v>
      </c>
      <c r="D73" s="660">
        <v>428</v>
      </c>
      <c r="E73" s="1077">
        <v>-179</v>
      </c>
      <c r="F73" s="662">
        <f t="shared" si="69"/>
        <v>249</v>
      </c>
      <c r="G73" s="660"/>
      <c r="H73" s="661"/>
      <c r="I73" s="662">
        <f t="shared" si="70"/>
        <v>0</v>
      </c>
      <c r="J73" s="663"/>
      <c r="K73" s="661"/>
      <c r="L73" s="662">
        <f t="shared" si="71"/>
        <v>0</v>
      </c>
      <c r="M73" s="660"/>
      <c r="N73" s="661"/>
      <c r="O73" s="662">
        <f t="shared" si="72"/>
        <v>0</v>
      </c>
      <c r="P73" s="664" t="s">
        <v>894</v>
      </c>
    </row>
    <row r="74" spans="1:16" ht="60" hidden="1" x14ac:dyDescent="0.25">
      <c r="A74" s="517">
        <v>1228</v>
      </c>
      <c r="B74" s="554" t="s">
        <v>229</v>
      </c>
      <c r="C74" s="775">
        <f t="shared" si="4"/>
        <v>0</v>
      </c>
      <c r="D74" s="660"/>
      <c r="E74" s="661"/>
      <c r="F74" s="662">
        <f t="shared" si="69"/>
        <v>0</v>
      </c>
      <c r="G74" s="660"/>
      <c r="H74" s="661"/>
      <c r="I74" s="662">
        <f t="shared" si="70"/>
        <v>0</v>
      </c>
      <c r="J74" s="663"/>
      <c r="K74" s="661"/>
      <c r="L74" s="662">
        <f t="shared" si="71"/>
        <v>0</v>
      </c>
      <c r="M74" s="660"/>
      <c r="N74" s="661"/>
      <c r="O74" s="662">
        <f t="shared" si="72"/>
        <v>0</v>
      </c>
      <c r="P74" s="669"/>
    </row>
    <row r="75" spans="1:16" x14ac:dyDescent="0.25">
      <c r="A75" s="640">
        <v>2000</v>
      </c>
      <c r="B75" s="640" t="s">
        <v>230</v>
      </c>
      <c r="C75" s="786">
        <f t="shared" si="4"/>
        <v>37342</v>
      </c>
      <c r="D75" s="641">
        <f t="shared" ref="D75:O75" si="73">SUM(D76,D83,D120,D151,D152)</f>
        <v>21668</v>
      </c>
      <c r="E75" s="642">
        <f t="shared" si="73"/>
        <v>15674</v>
      </c>
      <c r="F75" s="643">
        <f t="shared" si="73"/>
        <v>37342</v>
      </c>
      <c r="G75" s="641">
        <f t="shared" si="73"/>
        <v>0</v>
      </c>
      <c r="H75" s="642">
        <f t="shared" si="73"/>
        <v>0</v>
      </c>
      <c r="I75" s="643">
        <f t="shared" si="73"/>
        <v>0</v>
      </c>
      <c r="J75" s="644">
        <f t="shared" si="73"/>
        <v>0</v>
      </c>
      <c r="K75" s="642">
        <f t="shared" si="73"/>
        <v>0</v>
      </c>
      <c r="L75" s="643">
        <f t="shared" si="73"/>
        <v>0</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979">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x14ac:dyDescent="0.25">
      <c r="A83" s="534">
        <v>2200</v>
      </c>
      <c r="B83" s="645" t="s">
        <v>236</v>
      </c>
      <c r="C83" s="773">
        <f t="shared" si="4"/>
        <v>32872</v>
      </c>
      <c r="D83" s="646">
        <f t="shared" ref="D83:E83" si="94">SUM(D84,D85,D91,D99,D107,D108,D114,D119)</f>
        <v>19418</v>
      </c>
      <c r="E83" s="647">
        <f t="shared" si="94"/>
        <v>13454</v>
      </c>
      <c r="F83" s="648">
        <f>SUM(F84,F85,F91,F99,F107,F108,F114,F119)</f>
        <v>32872</v>
      </c>
      <c r="G83" s="646">
        <f t="shared" ref="G83:H83" si="95">SUM(G84,G85,G91,G99,G107,G108,G114,G119)</f>
        <v>0</v>
      </c>
      <c r="H83" s="647">
        <f t="shared" si="95"/>
        <v>0</v>
      </c>
      <c r="I83" s="648">
        <f>SUM(I84,I85,I91,I99,I107,I108,I114,I119)</f>
        <v>0</v>
      </c>
      <c r="J83" s="649">
        <f t="shared" ref="J83:K83" si="96">SUM(J84,J85,J91,J99,J107,J108,J114,J119)</f>
        <v>0</v>
      </c>
      <c r="K83" s="647">
        <f t="shared" si="96"/>
        <v>0</v>
      </c>
      <c r="L83" s="648">
        <f>SUM(L84,L85,L91,L99,L107,L108,L114,L119)</f>
        <v>0</v>
      </c>
      <c r="M83" s="646">
        <f t="shared" ref="M83:O83" si="97">SUM(M84,M85,M91,M99,M107,M108,M114,M119)</f>
        <v>0</v>
      </c>
      <c r="N83" s="647">
        <f t="shared" si="97"/>
        <v>0</v>
      </c>
      <c r="O83" s="648">
        <f t="shared" si="97"/>
        <v>0</v>
      </c>
      <c r="P83" s="678"/>
    </row>
    <row r="84" spans="1:16" hidden="1" x14ac:dyDescent="0.25">
      <c r="A84" s="651">
        <v>2210</v>
      </c>
      <c r="B84" s="608" t="s">
        <v>237</v>
      </c>
      <c r="C84" s="781">
        <f t="shared" si="4"/>
        <v>0</v>
      </c>
      <c r="D84" s="670"/>
      <c r="E84" s="671"/>
      <c r="F84" s="652">
        <f>D84+E84</f>
        <v>0</v>
      </c>
      <c r="G84" s="670"/>
      <c r="H84" s="671"/>
      <c r="I84" s="652">
        <f>G84+H84</f>
        <v>0</v>
      </c>
      <c r="J84" s="672"/>
      <c r="K84" s="671"/>
      <c r="L84" s="652">
        <f>J84+K84</f>
        <v>0</v>
      </c>
      <c r="M84" s="670"/>
      <c r="N84" s="671"/>
      <c r="O84" s="652">
        <f t="shared" ref="O84" si="98">M84+N84</f>
        <v>0</v>
      </c>
      <c r="P84" s="654"/>
    </row>
    <row r="85" spans="1:16" ht="24" hidden="1" x14ac:dyDescent="0.25">
      <c r="A85" s="665">
        <v>2220</v>
      </c>
      <c r="B85" s="554" t="s">
        <v>238</v>
      </c>
      <c r="C85" s="775">
        <f t="shared" ref="C85:C148" si="99">F85+I85+L85+O85</f>
        <v>0</v>
      </c>
      <c r="D85" s="666">
        <f t="shared" ref="D85:E85" si="100">SUM(D86:D90)</f>
        <v>0</v>
      </c>
      <c r="E85" s="667">
        <f t="shared" si="100"/>
        <v>0</v>
      </c>
      <c r="F85" s="662">
        <f>SUM(F86:F90)</f>
        <v>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hidden="1" x14ac:dyDescent="0.25">
      <c r="A87" s="517">
        <v>2222</v>
      </c>
      <c r="B87" s="554" t="s">
        <v>240</v>
      </c>
      <c r="C87" s="775">
        <f t="shared" si="99"/>
        <v>0</v>
      </c>
      <c r="D87" s="660"/>
      <c r="E87" s="661"/>
      <c r="F87" s="662">
        <f t="shared" si="104"/>
        <v>0</v>
      </c>
      <c r="G87" s="660"/>
      <c r="H87" s="661"/>
      <c r="I87" s="662">
        <f t="shared" si="105"/>
        <v>0</v>
      </c>
      <c r="J87" s="663"/>
      <c r="K87" s="661"/>
      <c r="L87" s="662">
        <f t="shared" si="106"/>
        <v>0</v>
      </c>
      <c r="M87" s="660"/>
      <c r="N87" s="661"/>
      <c r="O87" s="662">
        <f t="shared" si="107"/>
        <v>0</v>
      </c>
      <c r="P87" s="669"/>
    </row>
    <row r="88" spans="1:16" hidden="1" x14ac:dyDescent="0.25">
      <c r="A88" s="517">
        <v>2223</v>
      </c>
      <c r="B88" s="554" t="s">
        <v>241</v>
      </c>
      <c r="C88" s="775">
        <f t="shared" si="99"/>
        <v>0</v>
      </c>
      <c r="D88" s="660"/>
      <c r="E88" s="661"/>
      <c r="F88" s="662">
        <f t="shared" si="104"/>
        <v>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x14ac:dyDescent="0.25">
      <c r="A91" s="665">
        <v>2230</v>
      </c>
      <c r="B91" s="554" t="s">
        <v>244</v>
      </c>
      <c r="C91" s="775">
        <f t="shared" si="99"/>
        <v>32178</v>
      </c>
      <c r="D91" s="666">
        <f t="shared" ref="D91:E91" si="108">SUM(D92:D98)</f>
        <v>18794</v>
      </c>
      <c r="E91" s="667">
        <f t="shared" si="108"/>
        <v>13384</v>
      </c>
      <c r="F91" s="662">
        <f>SUM(F92:F98)</f>
        <v>32178</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hidden="1" x14ac:dyDescent="0.25">
      <c r="A92" s="517">
        <v>2231</v>
      </c>
      <c r="B92" s="554" t="s">
        <v>245</v>
      </c>
      <c r="C92" s="775">
        <f t="shared" si="99"/>
        <v>0</v>
      </c>
      <c r="D92" s="660"/>
      <c r="E92" s="661"/>
      <c r="F92" s="662">
        <f t="shared" ref="F92:F98" si="112">D92+E92</f>
        <v>0</v>
      </c>
      <c r="G92" s="660"/>
      <c r="H92" s="661"/>
      <c r="I92" s="662">
        <f t="shared" ref="I92:I98" si="113">G92+H92</f>
        <v>0</v>
      </c>
      <c r="J92" s="663"/>
      <c r="K92" s="661"/>
      <c r="L92" s="662">
        <f t="shared" ref="L92:L98" si="114">J92+K92</f>
        <v>0</v>
      </c>
      <c r="M92" s="660"/>
      <c r="N92" s="661"/>
      <c r="O92" s="662">
        <f t="shared" ref="O92:O98" si="115">M92+N92</f>
        <v>0</v>
      </c>
      <c r="P92" s="669"/>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x14ac:dyDescent="0.25">
      <c r="A94" s="510">
        <v>2233</v>
      </c>
      <c r="B94" s="546" t="s">
        <v>247</v>
      </c>
      <c r="C94" s="774">
        <f t="shared" si="99"/>
        <v>256</v>
      </c>
      <c r="D94" s="655">
        <v>256</v>
      </c>
      <c r="E94" s="656"/>
      <c r="F94" s="657">
        <f t="shared" si="112"/>
        <v>256</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ht="16.899999999999999" customHeight="1" x14ac:dyDescent="0.25">
      <c r="A98" s="517">
        <v>2239</v>
      </c>
      <c r="B98" s="554" t="s">
        <v>251</v>
      </c>
      <c r="C98" s="775">
        <f t="shared" si="99"/>
        <v>31922</v>
      </c>
      <c r="D98" s="660">
        <v>18538</v>
      </c>
      <c r="E98" s="1073">
        <f>71+5882+1943+1458+4030</f>
        <v>13384</v>
      </c>
      <c r="F98" s="662">
        <f t="shared" si="112"/>
        <v>31922</v>
      </c>
      <c r="G98" s="660"/>
      <c r="H98" s="661"/>
      <c r="I98" s="662">
        <f t="shared" si="113"/>
        <v>0</v>
      </c>
      <c r="J98" s="663"/>
      <c r="K98" s="661"/>
      <c r="L98" s="662">
        <f t="shared" si="114"/>
        <v>0</v>
      </c>
      <c r="M98" s="660"/>
      <c r="N98" s="661"/>
      <c r="O98" s="662">
        <f t="shared" si="115"/>
        <v>0</v>
      </c>
      <c r="P98" s="664" t="s">
        <v>895</v>
      </c>
    </row>
    <row r="99" spans="1:16" ht="36" x14ac:dyDescent="0.25">
      <c r="A99" s="665">
        <v>2240</v>
      </c>
      <c r="B99" s="554" t="s">
        <v>252</v>
      </c>
      <c r="C99" s="775">
        <f t="shared" si="99"/>
        <v>146</v>
      </c>
      <c r="D99" s="666">
        <f t="shared" ref="D99:E99" si="116">SUM(D100:D106)</f>
        <v>76</v>
      </c>
      <c r="E99" s="667">
        <f t="shared" si="116"/>
        <v>70</v>
      </c>
      <c r="F99" s="662">
        <f>SUM(F100:F106)</f>
        <v>146</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x14ac:dyDescent="0.25">
      <c r="A102" s="517">
        <v>2243</v>
      </c>
      <c r="B102" s="554" t="s">
        <v>256</v>
      </c>
      <c r="C102" s="775">
        <f t="shared" si="99"/>
        <v>146</v>
      </c>
      <c r="D102" s="660">
        <v>76</v>
      </c>
      <c r="E102" s="1073">
        <v>70</v>
      </c>
      <c r="F102" s="662">
        <f t="shared" si="120"/>
        <v>146</v>
      </c>
      <c r="G102" s="660"/>
      <c r="H102" s="661"/>
      <c r="I102" s="662">
        <f t="shared" si="121"/>
        <v>0</v>
      </c>
      <c r="J102" s="663"/>
      <c r="K102" s="661"/>
      <c r="L102" s="662">
        <f t="shared" si="122"/>
        <v>0</v>
      </c>
      <c r="M102" s="660"/>
      <c r="N102" s="661"/>
      <c r="O102" s="662">
        <f t="shared" si="123"/>
        <v>0</v>
      </c>
      <c r="P102" s="669" t="s">
        <v>896</v>
      </c>
    </row>
    <row r="103" spans="1:16" hidden="1" x14ac:dyDescent="0.25">
      <c r="A103" s="517">
        <v>2244</v>
      </c>
      <c r="B103" s="554" t="s">
        <v>257</v>
      </c>
      <c r="C103" s="775">
        <f t="shared" si="99"/>
        <v>0</v>
      </c>
      <c r="D103" s="660"/>
      <c r="E103" s="661"/>
      <c r="F103" s="662">
        <f t="shared" si="120"/>
        <v>0</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hidden="1" x14ac:dyDescent="0.25">
      <c r="A107" s="665">
        <v>2250</v>
      </c>
      <c r="B107" s="554" t="s">
        <v>262</v>
      </c>
      <c r="C107" s="775">
        <f t="shared" si="99"/>
        <v>0</v>
      </c>
      <c r="D107" s="660"/>
      <c r="E107" s="661"/>
      <c r="F107" s="662">
        <f t="shared" si="120"/>
        <v>0</v>
      </c>
      <c r="G107" s="660"/>
      <c r="H107" s="661"/>
      <c r="I107" s="662">
        <f t="shared" si="121"/>
        <v>0</v>
      </c>
      <c r="J107" s="663"/>
      <c r="K107" s="661"/>
      <c r="L107" s="662">
        <f t="shared" si="122"/>
        <v>0</v>
      </c>
      <c r="M107" s="660"/>
      <c r="N107" s="661"/>
      <c r="O107" s="662">
        <f t="shared" si="123"/>
        <v>0</v>
      </c>
      <c r="P107" s="669"/>
    </row>
    <row r="108" spans="1:16" hidden="1" x14ac:dyDescent="0.25">
      <c r="A108" s="665">
        <v>2260</v>
      </c>
      <c r="B108" s="554" t="s">
        <v>263</v>
      </c>
      <c r="C108" s="775">
        <f t="shared" si="99"/>
        <v>0</v>
      </c>
      <c r="D108" s="666">
        <f t="shared" ref="D108:E108" si="124">SUM(D109:D113)</f>
        <v>0</v>
      </c>
      <c r="E108" s="667">
        <f t="shared" si="124"/>
        <v>0</v>
      </c>
      <c r="F108" s="662">
        <f>SUM(F109:F113)</f>
        <v>0</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x14ac:dyDescent="0.25">
      <c r="A114" s="665">
        <v>2270</v>
      </c>
      <c r="B114" s="554" t="s">
        <v>269</v>
      </c>
      <c r="C114" s="775">
        <f t="shared" si="99"/>
        <v>548</v>
      </c>
      <c r="D114" s="666">
        <f t="shared" ref="D114:E114" si="132">SUM(D115:D118)</f>
        <v>548</v>
      </c>
      <c r="E114" s="667">
        <f t="shared" si="132"/>
        <v>0</v>
      </c>
      <c r="F114" s="662">
        <f>SUM(F115:F118)</f>
        <v>548</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x14ac:dyDescent="0.25">
      <c r="A117" s="517">
        <v>2275</v>
      </c>
      <c r="B117" s="554" t="s">
        <v>272</v>
      </c>
      <c r="C117" s="775">
        <f t="shared" si="99"/>
        <v>548</v>
      </c>
      <c r="D117" s="660">
        <v>548</v>
      </c>
      <c r="E117" s="661"/>
      <c r="F117" s="662">
        <f t="shared" si="136"/>
        <v>548</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customHeight="1" x14ac:dyDescent="0.25">
      <c r="A120" s="603">
        <v>2300</v>
      </c>
      <c r="B120" s="572" t="s">
        <v>275</v>
      </c>
      <c r="C120" s="777">
        <f t="shared" si="99"/>
        <v>4470</v>
      </c>
      <c r="D120" s="687">
        <f t="shared" ref="D120:E120" si="140">SUM(D121,D126,D130,D131,D134,D138,D146,D147,D150)</f>
        <v>2250</v>
      </c>
      <c r="E120" s="688">
        <f t="shared" si="140"/>
        <v>2220</v>
      </c>
      <c r="F120" s="689">
        <f>SUM(F121,F126,F130,F131,F134,F138,F146,F147,F150)</f>
        <v>4470</v>
      </c>
      <c r="G120" s="687">
        <f t="shared" ref="G120:H120" si="141">SUM(G121,G126,G130,G131,G134,G138,G146,G147,G150)</f>
        <v>0</v>
      </c>
      <c r="H120" s="688">
        <f t="shared" si="141"/>
        <v>0</v>
      </c>
      <c r="I120" s="689">
        <f>SUM(I121,I126,I130,I131,I134,I138,I146,I147,I150)</f>
        <v>0</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4" x14ac:dyDescent="0.25">
      <c r="A121" s="979">
        <v>2310</v>
      </c>
      <c r="B121" s="546" t="s">
        <v>276</v>
      </c>
      <c r="C121" s="774">
        <f t="shared" si="99"/>
        <v>992</v>
      </c>
      <c r="D121" s="675">
        <f t="shared" ref="D121:O121" si="144">SUM(D122:D125)</f>
        <v>792</v>
      </c>
      <c r="E121" s="676">
        <f t="shared" si="144"/>
        <v>200</v>
      </c>
      <c r="F121" s="657">
        <f t="shared" si="144"/>
        <v>992</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ht="15.75" customHeight="1" x14ac:dyDescent="0.25">
      <c r="A122" s="517">
        <v>2311</v>
      </c>
      <c r="B122" s="554" t="s">
        <v>277</v>
      </c>
      <c r="C122" s="775">
        <f t="shared" si="99"/>
        <v>150</v>
      </c>
      <c r="D122" s="660">
        <v>150</v>
      </c>
      <c r="E122" s="1073"/>
      <c r="F122" s="662">
        <f t="shared" ref="F122:F125" si="145">D122+E122</f>
        <v>150</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ht="18" customHeight="1" x14ac:dyDescent="0.25">
      <c r="A123" s="517">
        <v>2312</v>
      </c>
      <c r="B123" s="554" t="s">
        <v>278</v>
      </c>
      <c r="C123" s="775">
        <f t="shared" si="99"/>
        <v>400</v>
      </c>
      <c r="D123" s="660">
        <v>200</v>
      </c>
      <c r="E123" s="1073">
        <v>200</v>
      </c>
      <c r="F123" s="662">
        <f t="shared" si="145"/>
        <v>400</v>
      </c>
      <c r="G123" s="660"/>
      <c r="H123" s="661"/>
      <c r="I123" s="662">
        <f t="shared" si="146"/>
        <v>0</v>
      </c>
      <c r="J123" s="663"/>
      <c r="K123" s="661"/>
      <c r="L123" s="662">
        <f t="shared" si="147"/>
        <v>0</v>
      </c>
      <c r="M123" s="660"/>
      <c r="N123" s="661"/>
      <c r="O123" s="662">
        <f t="shared" si="148"/>
        <v>0</v>
      </c>
      <c r="P123" s="664" t="s">
        <v>897</v>
      </c>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25.9" customHeight="1" x14ac:dyDescent="0.25">
      <c r="A125" s="517">
        <v>2314</v>
      </c>
      <c r="B125" s="554" t="s">
        <v>280</v>
      </c>
      <c r="C125" s="775">
        <f t="shared" si="99"/>
        <v>442</v>
      </c>
      <c r="D125" s="660">
        <v>442</v>
      </c>
      <c r="E125" s="661"/>
      <c r="F125" s="662">
        <f t="shared" si="145"/>
        <v>442</v>
      </c>
      <c r="G125" s="660"/>
      <c r="H125" s="661"/>
      <c r="I125" s="662">
        <f t="shared" si="146"/>
        <v>0</v>
      </c>
      <c r="J125" s="663"/>
      <c r="K125" s="661"/>
      <c r="L125" s="662">
        <f t="shared" si="147"/>
        <v>0</v>
      </c>
      <c r="M125" s="660"/>
      <c r="N125" s="661"/>
      <c r="O125" s="662">
        <f t="shared" si="148"/>
        <v>0</v>
      </c>
      <c r="P125" s="669"/>
    </row>
    <row r="126" spans="1:16" x14ac:dyDescent="0.25">
      <c r="A126" s="665">
        <v>2320</v>
      </c>
      <c r="B126" s="554" t="s">
        <v>281</v>
      </c>
      <c r="C126" s="775">
        <f t="shared" si="99"/>
        <v>370</v>
      </c>
      <c r="D126" s="666">
        <f t="shared" ref="D126:E126" si="149">SUM(D127:D129)</f>
        <v>350</v>
      </c>
      <c r="E126" s="667">
        <f t="shared" si="149"/>
        <v>20</v>
      </c>
      <c r="F126" s="662">
        <f>SUM(F127:F129)</f>
        <v>370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t="16.5" customHeight="1" x14ac:dyDescent="0.25">
      <c r="A128" s="517">
        <v>2322</v>
      </c>
      <c r="B128" s="554" t="s">
        <v>283</v>
      </c>
      <c r="C128" s="775">
        <f t="shared" si="99"/>
        <v>370</v>
      </c>
      <c r="D128" s="660">
        <v>350</v>
      </c>
      <c r="E128" s="1073">
        <v>20</v>
      </c>
      <c r="F128" s="662">
        <f t="shared" si="153"/>
        <v>370</v>
      </c>
      <c r="G128" s="660"/>
      <c r="H128" s="661"/>
      <c r="I128" s="662">
        <f t="shared" si="154"/>
        <v>0</v>
      </c>
      <c r="J128" s="663"/>
      <c r="K128" s="661"/>
      <c r="L128" s="662">
        <f t="shared" si="155"/>
        <v>0</v>
      </c>
      <c r="M128" s="660"/>
      <c r="N128" s="661"/>
      <c r="O128" s="662">
        <f t="shared" si="156"/>
        <v>0</v>
      </c>
      <c r="P128" s="664" t="s">
        <v>898</v>
      </c>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hidden="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idden="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hidden="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idden="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hidden="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x14ac:dyDescent="0.25">
      <c r="A138" s="665">
        <v>2360</v>
      </c>
      <c r="B138" s="554" t="s">
        <v>293</v>
      </c>
      <c r="C138" s="775">
        <f t="shared" si="99"/>
        <v>1658</v>
      </c>
      <c r="D138" s="666">
        <f t="shared" ref="D138:E138" si="173">SUM(D139:D145)</f>
        <v>458</v>
      </c>
      <c r="E138" s="667">
        <f t="shared" si="173"/>
        <v>1200</v>
      </c>
      <c r="F138" s="662">
        <f>SUM(F139:F145)</f>
        <v>1658</v>
      </c>
      <c r="G138" s="666">
        <f t="shared" ref="G138:H138" si="174">SUM(G139:G145)</f>
        <v>0</v>
      </c>
      <c r="H138" s="667">
        <f t="shared" si="174"/>
        <v>0</v>
      </c>
      <c r="I138" s="662">
        <f>SUM(I139:I145)</f>
        <v>0</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idden="1" x14ac:dyDescent="0.25">
      <c r="A139" s="516">
        <v>2361</v>
      </c>
      <c r="B139" s="554" t="s">
        <v>294</v>
      </c>
      <c r="C139" s="775">
        <f t="shared" si="99"/>
        <v>0</v>
      </c>
      <c r="D139" s="660">
        <v>0</v>
      </c>
      <c r="E139" s="1073"/>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t="12.6" customHeight="1" x14ac:dyDescent="0.25">
      <c r="A141" s="516">
        <v>2363</v>
      </c>
      <c r="B141" s="554" t="s">
        <v>296</v>
      </c>
      <c r="C141" s="775">
        <f t="shared" si="99"/>
        <v>1658</v>
      </c>
      <c r="D141" s="660">
        <v>458</v>
      </c>
      <c r="E141" s="1073">
        <v>1200</v>
      </c>
      <c r="F141" s="662">
        <f t="shared" si="177"/>
        <v>1658</v>
      </c>
      <c r="G141" s="660"/>
      <c r="H141" s="661"/>
      <c r="I141" s="662">
        <f t="shared" si="178"/>
        <v>0</v>
      </c>
      <c r="J141" s="663"/>
      <c r="K141" s="661"/>
      <c r="L141" s="662">
        <f t="shared" si="179"/>
        <v>0</v>
      </c>
      <c r="M141" s="660"/>
      <c r="N141" s="661"/>
      <c r="O141" s="662">
        <f t="shared" si="180"/>
        <v>0</v>
      </c>
      <c r="P141" s="664" t="s">
        <v>899</v>
      </c>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t="16.5" customHeight="1" x14ac:dyDescent="0.25">
      <c r="A146" s="651">
        <v>2370</v>
      </c>
      <c r="B146" s="608" t="s">
        <v>301</v>
      </c>
      <c r="C146" s="781">
        <f t="shared" si="99"/>
        <v>1450</v>
      </c>
      <c r="D146" s="670">
        <v>650</v>
      </c>
      <c r="E146" s="1074">
        <v>800</v>
      </c>
      <c r="F146" s="652">
        <f t="shared" si="177"/>
        <v>1450</v>
      </c>
      <c r="G146" s="670"/>
      <c r="H146" s="671"/>
      <c r="I146" s="652">
        <f t="shared" si="178"/>
        <v>0</v>
      </c>
      <c r="J146" s="672"/>
      <c r="K146" s="671"/>
      <c r="L146" s="652">
        <f t="shared" si="179"/>
        <v>0</v>
      </c>
      <c r="M146" s="670"/>
      <c r="N146" s="671"/>
      <c r="O146" s="652">
        <f t="shared" si="180"/>
        <v>0</v>
      </c>
      <c r="P146" s="1075" t="s">
        <v>900</v>
      </c>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hidden="1" x14ac:dyDescent="0.25">
      <c r="A152" s="534">
        <v>2500</v>
      </c>
      <c r="B152" s="645" t="s">
        <v>307</v>
      </c>
      <c r="C152" s="773">
        <f t="shared" si="189"/>
        <v>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hidden="1" x14ac:dyDescent="0.25">
      <c r="A153" s="979">
        <v>2510</v>
      </c>
      <c r="B153" s="546" t="s">
        <v>308</v>
      </c>
      <c r="C153" s="774">
        <f t="shared" si="189"/>
        <v>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hidden="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979">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979">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979">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979">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5.5" customHeight="1" x14ac:dyDescent="0.25">
      <c r="A181" s="711"/>
      <c r="B181" s="486" t="s">
        <v>336</v>
      </c>
      <c r="C181" s="785">
        <f t="shared" si="189"/>
        <v>300</v>
      </c>
      <c r="D181" s="635">
        <f t="shared" ref="D181:O181" si="245">SUM(D182,D211,D252,D265)</f>
        <v>0</v>
      </c>
      <c r="E181" s="636">
        <f t="shared" si="245"/>
        <v>300</v>
      </c>
      <c r="F181" s="637">
        <f t="shared" si="245"/>
        <v>300</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x14ac:dyDescent="0.25">
      <c r="A182" s="640">
        <v>5000</v>
      </c>
      <c r="B182" s="640" t="s">
        <v>337</v>
      </c>
      <c r="C182" s="786">
        <f t="shared" si="189"/>
        <v>300</v>
      </c>
      <c r="D182" s="641">
        <f t="shared" ref="D182:E182" si="246">D183+D187</f>
        <v>0</v>
      </c>
      <c r="E182" s="642">
        <f t="shared" si="246"/>
        <v>300</v>
      </c>
      <c r="F182" s="643">
        <f>F183+F187</f>
        <v>300</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979">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x14ac:dyDescent="0.25">
      <c r="A187" s="534">
        <v>5200</v>
      </c>
      <c r="B187" s="645" t="s">
        <v>342</v>
      </c>
      <c r="C187" s="773">
        <f t="shared" si="189"/>
        <v>300</v>
      </c>
      <c r="D187" s="646">
        <f t="shared" ref="D187:E187" si="258">D188+D198+D199+D206+D207+D208+D210</f>
        <v>0</v>
      </c>
      <c r="E187" s="647">
        <f t="shared" si="258"/>
        <v>300</v>
      </c>
      <c r="F187" s="648">
        <f>F188+F198+F199+F206+F207+F208+F210</f>
        <v>300</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x14ac:dyDescent="0.25">
      <c r="A199" s="665">
        <v>5230</v>
      </c>
      <c r="B199" s="554" t="s">
        <v>354</v>
      </c>
      <c r="C199" s="775">
        <f t="shared" si="189"/>
        <v>300</v>
      </c>
      <c r="D199" s="666">
        <f t="shared" ref="D199:E199" si="270">SUM(D200:D205)</f>
        <v>0</v>
      </c>
      <c r="E199" s="667">
        <f t="shared" si="270"/>
        <v>300</v>
      </c>
      <c r="F199" s="662">
        <f>SUM(F200:F205)</f>
        <v>300</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x14ac:dyDescent="0.25">
      <c r="A204" s="517">
        <v>5238</v>
      </c>
      <c r="B204" s="554" t="s">
        <v>359</v>
      </c>
      <c r="C204" s="775">
        <f t="shared" si="189"/>
        <v>300</v>
      </c>
      <c r="D204" s="660"/>
      <c r="E204" s="1073">
        <v>300</v>
      </c>
      <c r="F204" s="662">
        <f t="shared" si="274"/>
        <v>300</v>
      </c>
      <c r="G204" s="660"/>
      <c r="H204" s="661"/>
      <c r="I204" s="662">
        <f t="shared" si="275"/>
        <v>0</v>
      </c>
      <c r="J204" s="663"/>
      <c r="K204" s="661"/>
      <c r="L204" s="662">
        <f t="shared" si="276"/>
        <v>0</v>
      </c>
      <c r="M204" s="660"/>
      <c r="N204" s="661"/>
      <c r="O204" s="662">
        <f t="shared" si="277"/>
        <v>0</v>
      </c>
      <c r="P204" s="669" t="s">
        <v>901</v>
      </c>
    </row>
    <row r="205" spans="1:16" ht="24" hidden="1" x14ac:dyDescent="0.25">
      <c r="A205" s="517">
        <v>5239</v>
      </c>
      <c r="B205" s="554" t="s">
        <v>360</v>
      </c>
      <c r="C205" s="775">
        <f t="shared" si="189"/>
        <v>0</v>
      </c>
      <c r="D205" s="660"/>
      <c r="E205" s="661"/>
      <c r="F205" s="662">
        <f t="shared" si="274"/>
        <v>0</v>
      </c>
      <c r="G205" s="660"/>
      <c r="H205" s="661"/>
      <c r="I205" s="662">
        <f t="shared" si="275"/>
        <v>0</v>
      </c>
      <c r="J205" s="663"/>
      <c r="K205" s="661"/>
      <c r="L205" s="662">
        <f t="shared" si="276"/>
        <v>0</v>
      </c>
      <c r="M205" s="660"/>
      <c r="N205" s="661"/>
      <c r="O205" s="662">
        <f t="shared" si="277"/>
        <v>0</v>
      </c>
      <c r="P205" s="669"/>
    </row>
    <row r="206" spans="1:16" ht="24" hidden="1" x14ac:dyDescent="0.25">
      <c r="A206" s="665">
        <v>5240</v>
      </c>
      <c r="B206" s="554" t="s">
        <v>361</v>
      </c>
      <c r="C206" s="775">
        <f t="shared" si="189"/>
        <v>0</v>
      </c>
      <c r="D206" s="660"/>
      <c r="E206" s="661"/>
      <c r="F206" s="662">
        <f t="shared" si="274"/>
        <v>0</v>
      </c>
      <c r="G206" s="660"/>
      <c r="H206" s="661"/>
      <c r="I206" s="662">
        <f t="shared" si="275"/>
        <v>0</v>
      </c>
      <c r="J206" s="663"/>
      <c r="K206" s="661"/>
      <c r="L206" s="662">
        <f t="shared" si="276"/>
        <v>0</v>
      </c>
      <c r="M206" s="660"/>
      <c r="N206" s="661"/>
      <c r="O206" s="662">
        <f t="shared" si="277"/>
        <v>0</v>
      </c>
      <c r="P206" s="669"/>
    </row>
    <row r="207" spans="1:16" hidden="1" x14ac:dyDescent="0.25">
      <c r="A207" s="665">
        <v>5250</v>
      </c>
      <c r="B207" s="554" t="s">
        <v>362</v>
      </c>
      <c r="C207" s="775">
        <f t="shared" si="189"/>
        <v>0</v>
      </c>
      <c r="D207" s="660"/>
      <c r="E207" s="661"/>
      <c r="F207" s="662">
        <f t="shared" si="274"/>
        <v>0</v>
      </c>
      <c r="G207" s="660"/>
      <c r="H207" s="661"/>
      <c r="I207" s="662">
        <f t="shared" si="275"/>
        <v>0</v>
      </c>
      <c r="J207" s="663"/>
      <c r="K207" s="661"/>
      <c r="L207" s="662">
        <f t="shared" si="276"/>
        <v>0</v>
      </c>
      <c r="M207" s="660"/>
      <c r="N207" s="661"/>
      <c r="O207" s="662">
        <f t="shared" si="277"/>
        <v>0</v>
      </c>
      <c r="P207" s="669"/>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979">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979">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979">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980">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979">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hidden="1" x14ac:dyDescent="0.25">
      <c r="A252" s="721">
        <v>7000</v>
      </c>
      <c r="B252" s="721" t="s">
        <v>407</v>
      </c>
      <c r="C252" s="790">
        <f t="shared" si="291"/>
        <v>0</v>
      </c>
      <c r="D252" s="722">
        <f t="shared" ref="D252:E252" si="343">SUM(D253,D263)</f>
        <v>0</v>
      </c>
      <c r="E252" s="723">
        <f t="shared" si="343"/>
        <v>0</v>
      </c>
      <c r="F252" s="724">
        <f>SUM(F253,F263)</f>
        <v>0</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hidden="1" x14ac:dyDescent="0.25">
      <c r="A253" s="534">
        <v>7200</v>
      </c>
      <c r="B253" s="645" t="s">
        <v>408</v>
      </c>
      <c r="C253" s="773">
        <f t="shared" si="291"/>
        <v>0</v>
      </c>
      <c r="D253" s="646">
        <f t="shared" ref="D253:O253" si="347">SUM(D254,D255,D256,D257,D261,D262)</f>
        <v>0</v>
      </c>
      <c r="E253" s="647">
        <f t="shared" si="347"/>
        <v>0</v>
      </c>
      <c r="F253" s="648">
        <f t="shared" si="347"/>
        <v>0</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979">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hidden="1" x14ac:dyDescent="0.25">
      <c r="A256" s="665">
        <v>7230</v>
      </c>
      <c r="B256" s="554" t="s">
        <v>179</v>
      </c>
      <c r="C256" s="775">
        <f t="shared" si="291"/>
        <v>0</v>
      </c>
      <c r="D256" s="660"/>
      <c r="E256" s="661"/>
      <c r="F256" s="662">
        <f t="shared" si="348"/>
        <v>0</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49597</v>
      </c>
      <c r="D272" s="737">
        <f>SUM(D269,D265,D252,D211,D182,D174,D160,D75,D53)</f>
        <v>31221</v>
      </c>
      <c r="E272" s="738">
        <f t="shared" ref="E272:O272" si="371">SUM(E269,E265,E252,E211,E182,E174,E160,E75,E53)</f>
        <v>18376</v>
      </c>
      <c r="F272" s="739">
        <f t="shared" si="371"/>
        <v>49597</v>
      </c>
      <c r="G272" s="737">
        <f t="shared" si="371"/>
        <v>0</v>
      </c>
      <c r="H272" s="738">
        <f t="shared" si="371"/>
        <v>0</v>
      </c>
      <c r="I272" s="739">
        <f t="shared" si="371"/>
        <v>0</v>
      </c>
      <c r="J272" s="740">
        <f t="shared" si="371"/>
        <v>0</v>
      </c>
      <c r="K272" s="738">
        <f t="shared" si="371"/>
        <v>0</v>
      </c>
      <c r="L272" s="739">
        <f t="shared" si="371"/>
        <v>0</v>
      </c>
      <c r="M272" s="737">
        <f t="shared" si="371"/>
        <v>0</v>
      </c>
      <c r="N272" s="738">
        <f t="shared" si="371"/>
        <v>0</v>
      </c>
      <c r="O272" s="739">
        <f t="shared" si="371"/>
        <v>0</v>
      </c>
      <c r="P272" s="741"/>
    </row>
    <row r="273" spans="1:16" s="494" customFormat="1" ht="13.5" thickTop="1" thickBot="1" x14ac:dyDescent="0.3">
      <c r="A273" s="1321" t="s">
        <v>429</v>
      </c>
      <c r="B273" s="1322"/>
      <c r="C273" s="793">
        <f t="shared" si="291"/>
        <v>-4013</v>
      </c>
      <c r="D273" s="742">
        <f>SUM(D24,D25,D41,D43)-D51</f>
        <v>-4013</v>
      </c>
      <c r="E273" s="743">
        <f t="shared" ref="E273:F273" si="372">SUM(E24,E25,E41,E43)-E51</f>
        <v>0</v>
      </c>
      <c r="F273" s="744">
        <f t="shared" si="372"/>
        <v>-4013</v>
      </c>
      <c r="G273" s="742">
        <f>SUM(G24,G25,G43)-G51</f>
        <v>0</v>
      </c>
      <c r="H273" s="743">
        <f t="shared" ref="H273:I273" si="373">SUM(H24,H25,H43)-H51</f>
        <v>0</v>
      </c>
      <c r="I273" s="744">
        <f t="shared" si="373"/>
        <v>0</v>
      </c>
      <c r="J273" s="745">
        <f t="shared" ref="J273:K273" si="374">(J26+J43)-J51</f>
        <v>0</v>
      </c>
      <c r="K273" s="743">
        <f t="shared" si="374"/>
        <v>0</v>
      </c>
      <c r="L273" s="744">
        <f>(L26+L43)-L51</f>
        <v>0</v>
      </c>
      <c r="M273" s="742">
        <f t="shared" ref="M273:O273" si="375">M45-M51</f>
        <v>0</v>
      </c>
      <c r="N273" s="743">
        <f t="shared" si="375"/>
        <v>0</v>
      </c>
      <c r="O273" s="744">
        <f t="shared" si="375"/>
        <v>0</v>
      </c>
      <c r="P273" s="746"/>
    </row>
    <row r="274" spans="1:16" s="494" customFormat="1" ht="12.75" thickTop="1" x14ac:dyDescent="0.25">
      <c r="A274" s="1323" t="s">
        <v>430</v>
      </c>
      <c r="B274" s="1324"/>
      <c r="C274" s="794">
        <f t="shared" si="291"/>
        <v>4013</v>
      </c>
      <c r="D274" s="747">
        <f t="shared" ref="D274:O274" si="376">SUM(D275,D276)-D283+D284</f>
        <v>4013</v>
      </c>
      <c r="E274" s="748">
        <f t="shared" si="376"/>
        <v>0</v>
      </c>
      <c r="F274" s="749">
        <f t="shared" si="376"/>
        <v>4013</v>
      </c>
      <c r="G274" s="747">
        <f t="shared" si="376"/>
        <v>0</v>
      </c>
      <c r="H274" s="748">
        <f t="shared" si="376"/>
        <v>0</v>
      </c>
      <c r="I274" s="749">
        <f t="shared" si="376"/>
        <v>0</v>
      </c>
      <c r="J274" s="750">
        <f t="shared" si="376"/>
        <v>0</v>
      </c>
      <c r="K274" s="748">
        <f t="shared" si="376"/>
        <v>0</v>
      </c>
      <c r="L274" s="749">
        <f t="shared" si="376"/>
        <v>0</v>
      </c>
      <c r="M274" s="747">
        <f t="shared" si="376"/>
        <v>0</v>
      </c>
      <c r="N274" s="748">
        <f t="shared" si="376"/>
        <v>0</v>
      </c>
      <c r="O274" s="749">
        <f t="shared" si="376"/>
        <v>0</v>
      </c>
      <c r="P274" s="751"/>
    </row>
    <row r="275" spans="1:16" s="494" customFormat="1" ht="12.75" thickBot="1" x14ac:dyDescent="0.3">
      <c r="A275" s="621" t="s">
        <v>431</v>
      </c>
      <c r="B275" s="621" t="s">
        <v>432</v>
      </c>
      <c r="C275" s="783">
        <f t="shared" si="291"/>
        <v>4013</v>
      </c>
      <c r="D275" s="622">
        <f>D21-D269</f>
        <v>4013</v>
      </c>
      <c r="E275" s="622">
        <f t="shared" ref="E275:O275" si="377">E21-E269</f>
        <v>0</v>
      </c>
      <c r="F275" s="622">
        <f t="shared" si="377"/>
        <v>4013</v>
      </c>
      <c r="G275" s="622">
        <f t="shared" si="377"/>
        <v>0</v>
      </c>
      <c r="H275" s="622">
        <f t="shared" si="377"/>
        <v>0</v>
      </c>
      <c r="I275" s="622">
        <f t="shared" si="377"/>
        <v>0</v>
      </c>
      <c r="J275" s="622">
        <f t="shared" si="377"/>
        <v>0</v>
      </c>
      <c r="K275" s="622">
        <f t="shared" si="377"/>
        <v>0</v>
      </c>
      <c r="L275" s="783">
        <f t="shared" si="377"/>
        <v>0</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row r="298" spans="1:16" x14ac:dyDescent="0.25">
      <c r="A298" s="469"/>
      <c r="B298" s="469"/>
      <c r="C298" s="469"/>
      <c r="D298" s="469"/>
      <c r="E298" s="469"/>
      <c r="F298" s="469"/>
      <c r="G298" s="469"/>
      <c r="H298" s="469"/>
      <c r="I298" s="469"/>
      <c r="J298" s="469"/>
      <c r="K298" s="469"/>
      <c r="L298" s="469"/>
      <c r="M298" s="469"/>
      <c r="N298" s="469"/>
      <c r="O298" s="469"/>
      <c r="P298" s="469"/>
    </row>
  </sheetData>
  <sheetProtection algorithmName="SHA-512" hashValue="K4rW7XMTPaxxwy1gLwnbpf+QfHUvgxK6Oy4SZof9L2kM2Y2wHxCV241o4k0aM0fS8TFiIvCPdBTi/gbWczKAoQ==" saltValue="Q6S7S89pg6daenn1aUe0ww==" spinCount="100000" sheet="1" objects="1" scenarios="1" formatCells="0" formatColumns="0" formatRows="0" sort="0"/>
  <autoFilter ref="A18:P284">
    <filterColumn colId="2">
      <filters>
        <filter val="1 450"/>
        <filter val="1 658"/>
        <filter val="10 014"/>
        <filter val="11 955"/>
        <filter val="146"/>
        <filter val="150"/>
        <filter val="2 067"/>
        <filter val="2 273"/>
        <filter val="2 787"/>
        <filter val="249"/>
        <filter val="256"/>
        <filter val="265"/>
        <filter val="300"/>
        <filter val="31 922"/>
        <filter val="32 178"/>
        <filter val="32 872"/>
        <filter val="35 570"/>
        <filter val="37 342"/>
        <filter val="370"/>
        <filter val="4 013"/>
        <filter val="-4 013"/>
        <filter val="4 470"/>
        <filter val="400"/>
        <filter val="442"/>
        <filter val="49 297"/>
        <filter val="49 597"/>
        <filter val="514"/>
        <filter val="548"/>
        <filter val="7 101"/>
        <filter val="9 168"/>
        <filter val="992"/>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19.pielikums Jūrmalas pilsētas domes
2020.gada 23.aprīļa saistošajiem noteikumiem Nr.11
(protokols Nr.6, 21.punkts)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8"/>
  <sheetViews>
    <sheetView showGridLines="0" view="pageLayout" zoomScaleNormal="100" workbookViewId="0">
      <selection activeCell="R8" sqref="R8"/>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972</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973</v>
      </c>
      <c r="D3" s="1284"/>
      <c r="E3" s="1284"/>
      <c r="F3" s="1284"/>
      <c r="G3" s="1284"/>
      <c r="H3" s="1284"/>
      <c r="I3" s="1284"/>
      <c r="J3" s="1284"/>
      <c r="K3" s="1284"/>
      <c r="L3" s="1284"/>
      <c r="M3" s="1284"/>
      <c r="N3" s="1284"/>
      <c r="O3" s="1284"/>
      <c r="P3" s="1285"/>
      <c r="Q3" s="765"/>
    </row>
    <row r="4" spans="1:17" ht="12.75" customHeight="1" x14ac:dyDescent="0.25">
      <c r="A4" s="470" t="s">
        <v>142</v>
      </c>
      <c r="B4" s="471"/>
      <c r="C4" s="1284" t="s">
        <v>974</v>
      </c>
      <c r="D4" s="1284"/>
      <c r="E4" s="1284"/>
      <c r="F4" s="1284"/>
      <c r="G4" s="1284"/>
      <c r="H4" s="1284"/>
      <c r="I4" s="1284"/>
      <c r="J4" s="1284"/>
      <c r="K4" s="1284"/>
      <c r="L4" s="1284"/>
      <c r="M4" s="1284"/>
      <c r="N4" s="1284"/>
      <c r="O4" s="1284"/>
      <c r="P4" s="1285"/>
      <c r="Q4" s="765"/>
    </row>
    <row r="5" spans="1:17" ht="12.75" customHeight="1" x14ac:dyDescent="0.25">
      <c r="A5" s="472" t="s">
        <v>144</v>
      </c>
      <c r="B5" s="473"/>
      <c r="C5" s="1289" t="s">
        <v>975</v>
      </c>
      <c r="D5" s="1289"/>
      <c r="E5" s="1289"/>
      <c r="F5" s="1289"/>
      <c r="G5" s="1289"/>
      <c r="H5" s="1289"/>
      <c r="I5" s="1289"/>
      <c r="J5" s="1289"/>
      <c r="K5" s="1289"/>
      <c r="L5" s="1289"/>
      <c r="M5" s="1289"/>
      <c r="N5" s="1289"/>
      <c r="O5" s="1289"/>
      <c r="P5" s="1290"/>
      <c r="Q5" s="765"/>
    </row>
    <row r="6" spans="1:17" ht="12.75" customHeight="1" x14ac:dyDescent="0.25">
      <c r="A6" s="472" t="s">
        <v>146</v>
      </c>
      <c r="B6" s="473"/>
      <c r="C6" s="1289" t="s">
        <v>732</v>
      </c>
      <c r="D6" s="1289"/>
      <c r="E6" s="1289"/>
      <c r="F6" s="1289"/>
      <c r="G6" s="1289"/>
      <c r="H6" s="1289"/>
      <c r="I6" s="1289"/>
      <c r="J6" s="1289"/>
      <c r="K6" s="1289"/>
      <c r="L6" s="1289"/>
      <c r="M6" s="1289"/>
      <c r="N6" s="1289"/>
      <c r="O6" s="1289"/>
      <c r="P6" s="1290"/>
      <c r="Q6" s="765"/>
    </row>
    <row r="7" spans="1:17" ht="24" customHeight="1" x14ac:dyDescent="0.25">
      <c r="A7" s="472" t="s">
        <v>148</v>
      </c>
      <c r="B7" s="473"/>
      <c r="C7" s="1284" t="s">
        <v>983</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t="s">
        <v>976</v>
      </c>
      <c r="D9" s="1289"/>
      <c r="E9" s="1289"/>
      <c r="F9" s="1289"/>
      <c r="G9" s="1289"/>
      <c r="H9" s="1289"/>
      <c r="I9" s="1289"/>
      <c r="J9" s="1289"/>
      <c r="K9" s="1289"/>
      <c r="L9" s="1289"/>
      <c r="M9" s="1289"/>
      <c r="N9" s="1289"/>
      <c r="O9" s="1289"/>
      <c r="P9" s="1290"/>
      <c r="Q9" s="765"/>
    </row>
    <row r="10" spans="1:17" ht="12.75" customHeight="1" x14ac:dyDescent="0.25">
      <c r="A10" s="472"/>
      <c r="B10" s="473" t="s">
        <v>153</v>
      </c>
      <c r="C10" s="1289" t="s">
        <v>977</v>
      </c>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t="s">
        <v>978</v>
      </c>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t="s">
        <v>979</v>
      </c>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t="s">
        <v>980</v>
      </c>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767"/>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1022034</v>
      </c>
      <c r="D20" s="497">
        <f t="shared" ref="D20:E20" si="0">SUM(D21,D24,D25,D41,D43)</f>
        <v>457969</v>
      </c>
      <c r="E20" s="498">
        <f t="shared" si="0"/>
        <v>0</v>
      </c>
      <c r="F20" s="499">
        <f>SUM(F21,F24,F25,F41,F43)</f>
        <v>457969</v>
      </c>
      <c r="G20" s="497">
        <f t="shared" ref="G20:H20" si="1">SUM(G21,G24,G43)</f>
        <v>546370</v>
      </c>
      <c r="H20" s="498">
        <f t="shared" si="1"/>
        <v>0</v>
      </c>
      <c r="I20" s="499">
        <f>SUM(I21,I24,I43)</f>
        <v>546370</v>
      </c>
      <c r="J20" s="500">
        <f t="shared" ref="J20:K20" si="2">SUM(J21,J26,J43)</f>
        <v>17695</v>
      </c>
      <c r="K20" s="498">
        <f t="shared" si="2"/>
        <v>0</v>
      </c>
      <c r="L20" s="499">
        <f>SUM(L21,L26,L43)</f>
        <v>17695</v>
      </c>
      <c r="M20" s="497">
        <f t="shared" ref="M20:O20" si="3">SUM(M21,M45)</f>
        <v>0</v>
      </c>
      <c r="N20" s="498">
        <f t="shared" si="3"/>
        <v>0</v>
      </c>
      <c r="O20" s="499">
        <f t="shared" si="3"/>
        <v>0</v>
      </c>
      <c r="P20" s="501"/>
    </row>
    <row r="21" spans="1:17" ht="12.75" thickTop="1" x14ac:dyDescent="0.25">
      <c r="A21" s="502"/>
      <c r="B21" s="503" t="s">
        <v>176</v>
      </c>
      <c r="C21" s="769">
        <f t="shared" ref="C21:C84" si="4">F21+I21+L21+O21</f>
        <v>1845</v>
      </c>
      <c r="D21" s="504">
        <f t="shared" ref="D21:E21" si="5">SUM(D22:D23)</f>
        <v>0</v>
      </c>
      <c r="E21" s="505">
        <f t="shared" si="5"/>
        <v>0</v>
      </c>
      <c r="F21" s="506">
        <f>SUM(F22:F23)</f>
        <v>0</v>
      </c>
      <c r="G21" s="504">
        <f t="shared" ref="G21:H21" si="6">SUM(G22:G23)</f>
        <v>0</v>
      </c>
      <c r="H21" s="505">
        <f t="shared" si="6"/>
        <v>0</v>
      </c>
      <c r="I21" s="506">
        <f>SUM(I22:I23)</f>
        <v>0</v>
      </c>
      <c r="J21" s="507">
        <f t="shared" ref="J21:K21" si="7">SUM(J22:J23)</f>
        <v>1845</v>
      </c>
      <c r="K21" s="505">
        <f t="shared" si="7"/>
        <v>0</v>
      </c>
      <c r="L21" s="506">
        <f>SUM(L22:L23)</f>
        <v>1845</v>
      </c>
      <c r="M21" s="504">
        <f t="shared" ref="M21:O21" si="8">SUM(M22:M23)</f>
        <v>0</v>
      </c>
      <c r="N21" s="505">
        <f t="shared" si="8"/>
        <v>0</v>
      </c>
      <c r="O21" s="506">
        <f t="shared" si="8"/>
        <v>0</v>
      </c>
      <c r="P21" s="508"/>
    </row>
    <row r="22" spans="1:17" hidden="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x14ac:dyDescent="0.25">
      <c r="A23" s="516"/>
      <c r="B23" s="517" t="s">
        <v>178</v>
      </c>
      <c r="C23" s="771">
        <f t="shared" si="4"/>
        <v>1845</v>
      </c>
      <c r="D23" s="518"/>
      <c r="E23" s="519"/>
      <c r="F23" s="520">
        <f t="shared" ref="F23:F25" si="9">D23+E23</f>
        <v>0</v>
      </c>
      <c r="G23" s="518"/>
      <c r="H23" s="519"/>
      <c r="I23" s="520">
        <f t="shared" ref="I23:I24" si="10">G23+H23</f>
        <v>0</v>
      </c>
      <c r="J23" s="521">
        <v>1845</v>
      </c>
      <c r="K23" s="519"/>
      <c r="L23" s="520">
        <f>J23+K23</f>
        <v>1845</v>
      </c>
      <c r="M23" s="518"/>
      <c r="N23" s="519"/>
      <c r="O23" s="520">
        <f>M23+N23</f>
        <v>0</v>
      </c>
      <c r="P23" s="982"/>
    </row>
    <row r="24" spans="1:17" s="494" customFormat="1" ht="24.75" thickBot="1" x14ac:dyDescent="0.3">
      <c r="A24" s="523">
        <v>19300</v>
      </c>
      <c r="B24" s="523" t="s">
        <v>179</v>
      </c>
      <c r="C24" s="772">
        <f>F24+I24</f>
        <v>1004339</v>
      </c>
      <c r="D24" s="524">
        <v>457969</v>
      </c>
      <c r="E24" s="525"/>
      <c r="F24" s="526">
        <f t="shared" si="9"/>
        <v>457969</v>
      </c>
      <c r="G24" s="524">
        <v>546370</v>
      </c>
      <c r="H24" s="525"/>
      <c r="I24" s="526">
        <f t="shared" si="10"/>
        <v>546370</v>
      </c>
      <c r="J24" s="527" t="s">
        <v>180</v>
      </c>
      <c r="K24" s="528" t="s">
        <v>180</v>
      </c>
      <c r="L24" s="531" t="s">
        <v>180</v>
      </c>
      <c r="M24" s="529" t="s">
        <v>180</v>
      </c>
      <c r="N24" s="530" t="s">
        <v>180</v>
      </c>
      <c r="O24" s="531" t="s">
        <v>180</v>
      </c>
      <c r="P24" s="532"/>
    </row>
    <row r="25" spans="1:17" s="494" customFormat="1" ht="24.75" hidden="1" thickTop="1" x14ac:dyDescent="0.25">
      <c r="A25" s="533"/>
      <c r="B25" s="534" t="s">
        <v>181</v>
      </c>
      <c r="C25" s="773">
        <f>F25</f>
        <v>0</v>
      </c>
      <c r="D25" s="535"/>
      <c r="E25" s="536"/>
      <c r="F25" s="537">
        <f t="shared" si="9"/>
        <v>0</v>
      </c>
      <c r="G25" s="538" t="s">
        <v>180</v>
      </c>
      <c r="H25" s="539" t="s">
        <v>180</v>
      </c>
      <c r="I25" s="540" t="s">
        <v>180</v>
      </c>
      <c r="J25" s="541" t="s">
        <v>180</v>
      </c>
      <c r="K25" s="542" t="s">
        <v>180</v>
      </c>
      <c r="L25" s="540" t="s">
        <v>180</v>
      </c>
      <c r="M25" s="543" t="s">
        <v>180</v>
      </c>
      <c r="N25" s="542" t="s">
        <v>180</v>
      </c>
      <c r="O25" s="540" t="s">
        <v>180</v>
      </c>
      <c r="P25" s="544"/>
    </row>
    <row r="26" spans="1:17" s="494" customFormat="1" ht="36.75" thickTop="1" x14ac:dyDescent="0.25">
      <c r="A26" s="534">
        <v>21300</v>
      </c>
      <c r="B26" s="534" t="s">
        <v>182</v>
      </c>
      <c r="C26" s="773">
        <f>L26</f>
        <v>15850</v>
      </c>
      <c r="D26" s="543" t="s">
        <v>180</v>
      </c>
      <c r="E26" s="542" t="s">
        <v>180</v>
      </c>
      <c r="F26" s="540" t="s">
        <v>180</v>
      </c>
      <c r="G26" s="543" t="s">
        <v>180</v>
      </c>
      <c r="H26" s="542" t="s">
        <v>180</v>
      </c>
      <c r="I26" s="540" t="s">
        <v>180</v>
      </c>
      <c r="J26" s="541">
        <f t="shared" ref="J26:K26" si="11">SUM(J27,J31,J33,J36)</f>
        <v>15850</v>
      </c>
      <c r="K26" s="542">
        <f t="shared" si="11"/>
        <v>0</v>
      </c>
      <c r="L26" s="648">
        <f>SUM(L27,L31,L33,L36)</f>
        <v>15850</v>
      </c>
      <c r="M26" s="543" t="s">
        <v>180</v>
      </c>
      <c r="N26" s="542" t="s">
        <v>180</v>
      </c>
      <c r="O26" s="540" t="s">
        <v>180</v>
      </c>
      <c r="P26" s="1138"/>
    </row>
    <row r="27" spans="1:17" s="494" customFormat="1" ht="24" hidden="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idden="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idden="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 hidden="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 hidden="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 hidden="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x14ac:dyDescent="0.25">
      <c r="A33" s="545">
        <v>21380</v>
      </c>
      <c r="B33" s="534" t="s">
        <v>189</v>
      </c>
      <c r="C33" s="773">
        <f t="shared" si="13"/>
        <v>10795</v>
      </c>
      <c r="D33" s="543" t="s">
        <v>180</v>
      </c>
      <c r="E33" s="542" t="s">
        <v>180</v>
      </c>
      <c r="F33" s="540" t="s">
        <v>180</v>
      </c>
      <c r="G33" s="543" t="s">
        <v>180</v>
      </c>
      <c r="H33" s="542" t="s">
        <v>180</v>
      </c>
      <c r="I33" s="540" t="s">
        <v>180</v>
      </c>
      <c r="J33" s="541">
        <f t="shared" ref="J33:K33" si="16">SUM(J34:J35)</f>
        <v>10795</v>
      </c>
      <c r="K33" s="542">
        <f t="shared" si="16"/>
        <v>0</v>
      </c>
      <c r="L33" s="648">
        <f>SUM(L34:L35)</f>
        <v>10795</v>
      </c>
      <c r="M33" s="543" t="s">
        <v>180</v>
      </c>
      <c r="N33" s="542" t="s">
        <v>180</v>
      </c>
      <c r="O33" s="540" t="s">
        <v>180</v>
      </c>
      <c r="P33" s="544"/>
    </row>
    <row r="34" spans="1:16" x14ac:dyDescent="0.25">
      <c r="A34" s="510">
        <v>21381</v>
      </c>
      <c r="B34" s="546" t="s">
        <v>190</v>
      </c>
      <c r="C34" s="774">
        <f t="shared" si="13"/>
        <v>10795</v>
      </c>
      <c r="D34" s="547" t="s">
        <v>180</v>
      </c>
      <c r="E34" s="548" t="s">
        <v>180</v>
      </c>
      <c r="F34" s="549" t="s">
        <v>180</v>
      </c>
      <c r="G34" s="547" t="s">
        <v>180</v>
      </c>
      <c r="H34" s="548" t="s">
        <v>180</v>
      </c>
      <c r="I34" s="549" t="s">
        <v>180</v>
      </c>
      <c r="J34" s="550">
        <v>10795</v>
      </c>
      <c r="K34" s="551"/>
      <c r="L34" s="657">
        <f t="shared" ref="L34:L35" si="17">J34+K34</f>
        <v>10795</v>
      </c>
      <c r="M34" s="552" t="s">
        <v>180</v>
      </c>
      <c r="N34" s="551" t="s">
        <v>180</v>
      </c>
      <c r="O34" s="549" t="s">
        <v>180</v>
      </c>
      <c r="P34" s="553"/>
    </row>
    <row r="35" spans="1:16" ht="24" hidden="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customHeight="1" x14ac:dyDescent="0.25">
      <c r="A36" s="545">
        <v>21390</v>
      </c>
      <c r="B36" s="534" t="s">
        <v>192</v>
      </c>
      <c r="C36" s="773">
        <f t="shared" si="13"/>
        <v>5055</v>
      </c>
      <c r="D36" s="543" t="s">
        <v>180</v>
      </c>
      <c r="E36" s="542" t="s">
        <v>180</v>
      </c>
      <c r="F36" s="540" t="s">
        <v>180</v>
      </c>
      <c r="G36" s="543" t="s">
        <v>180</v>
      </c>
      <c r="H36" s="542" t="s">
        <v>180</v>
      </c>
      <c r="I36" s="540" t="s">
        <v>180</v>
      </c>
      <c r="J36" s="541">
        <f t="shared" ref="J36:K36" si="18">SUM(J37:J40)</f>
        <v>5055</v>
      </c>
      <c r="K36" s="542">
        <f t="shared" si="18"/>
        <v>0</v>
      </c>
      <c r="L36" s="648">
        <f>SUM(L37:L40)</f>
        <v>5055</v>
      </c>
      <c r="M36" s="543" t="s">
        <v>180</v>
      </c>
      <c r="N36" s="542" t="s">
        <v>180</v>
      </c>
      <c r="O36" s="540" t="s">
        <v>180</v>
      </c>
      <c r="P36" s="544"/>
    </row>
    <row r="37" spans="1:16" ht="24" hidden="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idden="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idden="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 x14ac:dyDescent="0.25">
      <c r="A40" s="571">
        <v>21399</v>
      </c>
      <c r="B40" s="572" t="s">
        <v>196</v>
      </c>
      <c r="C40" s="777">
        <f t="shared" si="13"/>
        <v>5055</v>
      </c>
      <c r="D40" s="573" t="s">
        <v>180</v>
      </c>
      <c r="E40" s="574" t="s">
        <v>180</v>
      </c>
      <c r="F40" s="575" t="s">
        <v>180</v>
      </c>
      <c r="G40" s="573" t="s">
        <v>180</v>
      </c>
      <c r="H40" s="574" t="s">
        <v>180</v>
      </c>
      <c r="I40" s="575" t="s">
        <v>180</v>
      </c>
      <c r="J40" s="576">
        <v>5055</v>
      </c>
      <c r="K40" s="577"/>
      <c r="L40" s="689">
        <f t="shared" si="19"/>
        <v>5055</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 hidden="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 hidden="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 hidden="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 hidden="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idden="1" x14ac:dyDescent="0.25">
      <c r="A48" s="612"/>
      <c r="B48" s="608"/>
      <c r="C48" s="781"/>
      <c r="D48" s="613"/>
      <c r="E48" s="614"/>
      <c r="F48" s="585"/>
      <c r="G48" s="588"/>
      <c r="H48" s="587"/>
      <c r="I48" s="585"/>
      <c r="J48" s="586"/>
      <c r="K48" s="587"/>
      <c r="L48" s="584"/>
      <c r="M48" s="582"/>
      <c r="N48" s="583"/>
      <c r="O48" s="584"/>
      <c r="P48" s="611"/>
    </row>
    <row r="49" spans="1:16" s="494" customFormat="1" hidden="1" x14ac:dyDescent="0.25">
      <c r="A49" s="615"/>
      <c r="B49" s="616" t="s">
        <v>204</v>
      </c>
      <c r="C49" s="782"/>
      <c r="D49" s="617"/>
      <c r="E49" s="618"/>
      <c r="F49" s="619"/>
      <c r="G49" s="617"/>
      <c r="H49" s="618"/>
      <c r="I49" s="619"/>
      <c r="J49" s="620"/>
      <c r="K49" s="618"/>
      <c r="L49" s="619"/>
      <c r="M49" s="617"/>
      <c r="N49" s="618"/>
      <c r="O49" s="619"/>
      <c r="P49" s="229"/>
    </row>
    <row r="50" spans="1:16" s="494" customFormat="1" ht="12.75" thickBot="1" x14ac:dyDescent="0.3">
      <c r="A50" s="621"/>
      <c r="B50" s="495" t="s">
        <v>205</v>
      </c>
      <c r="C50" s="783">
        <f t="shared" si="4"/>
        <v>1022034</v>
      </c>
      <c r="D50" s="622">
        <f t="shared" ref="D50:E50" si="26">SUM(D51,D269)</f>
        <v>457969</v>
      </c>
      <c r="E50" s="623">
        <f t="shared" si="26"/>
        <v>0</v>
      </c>
      <c r="F50" s="624">
        <f>SUM(F51,F269)</f>
        <v>457969</v>
      </c>
      <c r="G50" s="622">
        <f t="shared" ref="G50:O50" si="27">SUM(G51,G269)</f>
        <v>546370</v>
      </c>
      <c r="H50" s="623">
        <f t="shared" si="27"/>
        <v>0</v>
      </c>
      <c r="I50" s="624">
        <f t="shared" si="27"/>
        <v>546370</v>
      </c>
      <c r="J50" s="625">
        <f t="shared" si="27"/>
        <v>17695</v>
      </c>
      <c r="K50" s="623">
        <f t="shared" si="27"/>
        <v>0</v>
      </c>
      <c r="L50" s="624">
        <f t="shared" si="27"/>
        <v>17695</v>
      </c>
      <c r="M50" s="622">
        <f t="shared" si="27"/>
        <v>0</v>
      </c>
      <c r="N50" s="623">
        <f t="shared" si="27"/>
        <v>0</v>
      </c>
      <c r="O50" s="624">
        <f t="shared" si="27"/>
        <v>0</v>
      </c>
      <c r="P50" s="626"/>
    </row>
    <row r="51" spans="1:16" s="494" customFormat="1" ht="36.75" thickTop="1" x14ac:dyDescent="0.25">
      <c r="A51" s="627"/>
      <c r="B51" s="628" t="s">
        <v>206</v>
      </c>
      <c r="C51" s="784">
        <f t="shared" si="4"/>
        <v>1022034</v>
      </c>
      <c r="D51" s="629">
        <f t="shared" ref="D51:E51" si="28">SUM(D52,D181)</f>
        <v>457969</v>
      </c>
      <c r="E51" s="630">
        <f t="shared" si="28"/>
        <v>0</v>
      </c>
      <c r="F51" s="631">
        <f>SUM(F52,F181)</f>
        <v>457969</v>
      </c>
      <c r="G51" s="629">
        <f t="shared" ref="G51:H51" si="29">SUM(G52,G181)</f>
        <v>546370</v>
      </c>
      <c r="H51" s="630">
        <f t="shared" si="29"/>
        <v>0</v>
      </c>
      <c r="I51" s="631">
        <f>SUM(I52,I181)</f>
        <v>546370</v>
      </c>
      <c r="J51" s="632">
        <f t="shared" ref="J51:K51" si="30">SUM(J52,J181)</f>
        <v>17695</v>
      </c>
      <c r="K51" s="630">
        <f t="shared" si="30"/>
        <v>0</v>
      </c>
      <c r="L51" s="631">
        <f>SUM(L52,L181)</f>
        <v>17695</v>
      </c>
      <c r="M51" s="629">
        <f t="shared" ref="M51:O51" si="31">SUM(M52,M181)</f>
        <v>0</v>
      </c>
      <c r="N51" s="630">
        <f t="shared" si="31"/>
        <v>0</v>
      </c>
      <c r="O51" s="631">
        <f t="shared" si="31"/>
        <v>0</v>
      </c>
      <c r="P51" s="633"/>
    </row>
    <row r="52" spans="1:16" s="494" customFormat="1" ht="24" x14ac:dyDescent="0.25">
      <c r="A52" s="634"/>
      <c r="B52" s="485" t="s">
        <v>207</v>
      </c>
      <c r="C52" s="785">
        <f t="shared" si="4"/>
        <v>1007003</v>
      </c>
      <c r="D52" s="635">
        <f t="shared" ref="D52:E52" si="32">SUM(D53,D75,D160,D174)</f>
        <v>448088</v>
      </c>
      <c r="E52" s="636">
        <f t="shared" si="32"/>
        <v>0</v>
      </c>
      <c r="F52" s="637">
        <f>SUM(F53,F75,F160,F174)</f>
        <v>448088</v>
      </c>
      <c r="G52" s="635">
        <f t="shared" ref="G52:H52" si="33">SUM(G53,G75,G160,G174)</f>
        <v>541220</v>
      </c>
      <c r="H52" s="636">
        <f t="shared" si="33"/>
        <v>0</v>
      </c>
      <c r="I52" s="637">
        <f>SUM(I53,I75,I160,I174)</f>
        <v>541220</v>
      </c>
      <c r="J52" s="638">
        <f t="shared" ref="J52:K52" si="34">SUM(J53,J75,J160,J174)</f>
        <v>17695</v>
      </c>
      <c r="K52" s="636">
        <f t="shared" si="34"/>
        <v>0</v>
      </c>
      <c r="L52" s="637">
        <f>SUM(L53,L75,L160,L174)</f>
        <v>17695</v>
      </c>
      <c r="M52" s="635">
        <f t="shared" ref="M52:O52" si="35">SUM(M53,M75,M160,M174)</f>
        <v>0</v>
      </c>
      <c r="N52" s="636">
        <f t="shared" si="35"/>
        <v>0</v>
      </c>
      <c r="O52" s="637">
        <f t="shared" si="35"/>
        <v>0</v>
      </c>
      <c r="P52" s="639"/>
    </row>
    <row r="53" spans="1:16" s="494" customFormat="1" x14ac:dyDescent="0.25">
      <c r="A53" s="640">
        <v>1000</v>
      </c>
      <c r="B53" s="640" t="s">
        <v>208</v>
      </c>
      <c r="C53" s="786">
        <f t="shared" si="4"/>
        <v>886036</v>
      </c>
      <c r="D53" s="641">
        <f t="shared" ref="D53:E53" si="36">SUM(D54,D67)</f>
        <v>354020</v>
      </c>
      <c r="E53" s="642">
        <f t="shared" si="36"/>
        <v>0</v>
      </c>
      <c r="F53" s="643">
        <f>SUM(F54,F67)</f>
        <v>354020</v>
      </c>
      <c r="G53" s="641">
        <f t="shared" ref="G53:H53" si="37">SUM(G54,G67)</f>
        <v>532016</v>
      </c>
      <c r="H53" s="642">
        <f t="shared" si="37"/>
        <v>0</v>
      </c>
      <c r="I53" s="643">
        <f>SUM(I54,I67)</f>
        <v>532016</v>
      </c>
      <c r="J53" s="644">
        <f t="shared" ref="J53:K53" si="38">SUM(J54,J67)</f>
        <v>0</v>
      </c>
      <c r="K53" s="642">
        <f t="shared" si="38"/>
        <v>0</v>
      </c>
      <c r="L53" s="643">
        <f>SUM(L54,L67)</f>
        <v>0</v>
      </c>
      <c r="M53" s="641">
        <f t="shared" ref="M53:O53" si="39">SUM(M54,M67)</f>
        <v>0</v>
      </c>
      <c r="N53" s="642">
        <f t="shared" si="39"/>
        <v>0</v>
      </c>
      <c r="O53" s="643">
        <f t="shared" si="39"/>
        <v>0</v>
      </c>
      <c r="P53" s="249"/>
    </row>
    <row r="54" spans="1:16" x14ac:dyDescent="0.25">
      <c r="A54" s="534">
        <v>1100</v>
      </c>
      <c r="B54" s="645" t="s">
        <v>209</v>
      </c>
      <c r="C54" s="773">
        <f t="shared" si="4"/>
        <v>666881</v>
      </c>
      <c r="D54" s="646">
        <f t="shared" ref="D54:E54" si="40">SUM(D55,D58,D66)</f>
        <v>241915</v>
      </c>
      <c r="E54" s="647">
        <f t="shared" si="40"/>
        <v>0</v>
      </c>
      <c r="F54" s="648">
        <f>SUM(F55,F58,F66)</f>
        <v>241915</v>
      </c>
      <c r="G54" s="646">
        <f t="shared" ref="G54:H54" si="41">SUM(G55,G58,G66)</f>
        <v>425116</v>
      </c>
      <c r="H54" s="647">
        <f t="shared" si="41"/>
        <v>-150</v>
      </c>
      <c r="I54" s="648">
        <f>SUM(I55,I58,I66)</f>
        <v>424966</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x14ac:dyDescent="0.25">
      <c r="A55" s="651">
        <v>1110</v>
      </c>
      <c r="B55" s="608" t="s">
        <v>210</v>
      </c>
      <c r="C55" s="781">
        <f t="shared" si="4"/>
        <v>641662</v>
      </c>
      <c r="D55" s="613">
        <f t="shared" ref="D55:E55" si="44">SUM(D56:D57)</f>
        <v>220496</v>
      </c>
      <c r="E55" s="614">
        <f t="shared" si="44"/>
        <v>0</v>
      </c>
      <c r="F55" s="652">
        <f>SUM(F56:F57)</f>
        <v>220496</v>
      </c>
      <c r="G55" s="613">
        <f t="shared" ref="G55:H55" si="45">SUM(G56:G57)</f>
        <v>421316</v>
      </c>
      <c r="H55" s="614">
        <f t="shared" si="45"/>
        <v>-150</v>
      </c>
      <c r="I55" s="652">
        <f>SUM(I56:I57)</f>
        <v>421166</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17.45" customHeight="1" x14ac:dyDescent="0.25">
      <c r="A57" s="517">
        <v>1119</v>
      </c>
      <c r="B57" s="554" t="s">
        <v>212</v>
      </c>
      <c r="C57" s="775">
        <f t="shared" si="4"/>
        <v>641662</v>
      </c>
      <c r="D57" s="660">
        <v>220496</v>
      </c>
      <c r="E57" s="661"/>
      <c r="F57" s="662">
        <f t="shared" si="48"/>
        <v>220496</v>
      </c>
      <c r="G57" s="660">
        <v>421316</v>
      </c>
      <c r="H57" s="661">
        <v>-150</v>
      </c>
      <c r="I57" s="662">
        <f t="shared" si="49"/>
        <v>421166</v>
      </c>
      <c r="J57" s="663"/>
      <c r="K57" s="661"/>
      <c r="L57" s="662">
        <f t="shared" si="50"/>
        <v>0</v>
      </c>
      <c r="M57" s="660"/>
      <c r="N57" s="661"/>
      <c r="O57" s="662">
        <f t="shared" si="51"/>
        <v>0</v>
      </c>
      <c r="P57" s="664" t="s">
        <v>981</v>
      </c>
    </row>
    <row r="58" spans="1:16" x14ac:dyDescent="0.25">
      <c r="A58" s="665">
        <v>1140</v>
      </c>
      <c r="B58" s="554" t="s">
        <v>213</v>
      </c>
      <c r="C58" s="775">
        <f t="shared" si="4"/>
        <v>22926</v>
      </c>
      <c r="D58" s="666">
        <f t="shared" ref="D58:E58" si="52">SUM(D59:D65)</f>
        <v>19126</v>
      </c>
      <c r="E58" s="667">
        <f t="shared" si="52"/>
        <v>0</v>
      </c>
      <c r="F58" s="662">
        <f>SUM(F59:F65)</f>
        <v>19126</v>
      </c>
      <c r="G58" s="666">
        <f t="shared" ref="G58:H58" si="53">SUM(G59:G65)</f>
        <v>3800</v>
      </c>
      <c r="H58" s="667">
        <f t="shared" si="53"/>
        <v>0</v>
      </c>
      <c r="I58" s="662">
        <f>SUM(I59:I65)</f>
        <v>3800</v>
      </c>
      <c r="J58" s="668">
        <f t="shared" ref="J58:K58" si="54">SUM(J59:J65)</f>
        <v>0</v>
      </c>
      <c r="K58" s="667">
        <f t="shared" si="54"/>
        <v>0</v>
      </c>
      <c r="L58" s="662">
        <f>SUM(L59:L65)</f>
        <v>0</v>
      </c>
      <c r="M58" s="666">
        <f t="shared" ref="M58:O58" si="55">SUM(M59:M65)</f>
        <v>0</v>
      </c>
      <c r="N58" s="667">
        <f t="shared" si="55"/>
        <v>0</v>
      </c>
      <c r="O58" s="662">
        <f t="shared" si="55"/>
        <v>0</v>
      </c>
      <c r="P58" s="669"/>
    </row>
    <row r="59" spans="1:16" x14ac:dyDescent="0.25">
      <c r="A59" s="517">
        <v>1141</v>
      </c>
      <c r="B59" s="554" t="s">
        <v>214</v>
      </c>
      <c r="C59" s="775">
        <f t="shared" si="4"/>
        <v>4169</v>
      </c>
      <c r="D59" s="660">
        <v>4169</v>
      </c>
      <c r="E59" s="661"/>
      <c r="F59" s="662">
        <f t="shared" ref="F59:F66" si="56">D59+E59</f>
        <v>4169</v>
      </c>
      <c r="G59" s="660"/>
      <c r="H59" s="661"/>
      <c r="I59" s="662">
        <f t="shared" ref="I59:I66" si="57">G59+H59</f>
        <v>0</v>
      </c>
      <c r="J59" s="663"/>
      <c r="K59" s="661"/>
      <c r="L59" s="662">
        <f t="shared" ref="L59:L66" si="58">J59+K59</f>
        <v>0</v>
      </c>
      <c r="M59" s="660"/>
      <c r="N59" s="661"/>
      <c r="O59" s="662">
        <f t="shared" ref="O59:O66" si="59">M59+N59</f>
        <v>0</v>
      </c>
      <c r="P59" s="669"/>
    </row>
    <row r="60" spans="1:16" ht="24.75" customHeight="1" x14ac:dyDescent="0.25">
      <c r="A60" s="517">
        <v>1142</v>
      </c>
      <c r="B60" s="554" t="s">
        <v>215</v>
      </c>
      <c r="C60" s="775">
        <f t="shared" si="4"/>
        <v>1025</v>
      </c>
      <c r="D60" s="660">
        <v>1025</v>
      </c>
      <c r="E60" s="661"/>
      <c r="F60" s="662">
        <f t="shared" si="56"/>
        <v>1025</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x14ac:dyDescent="0.25">
      <c r="A63" s="517">
        <v>1147</v>
      </c>
      <c r="B63" s="554" t="s">
        <v>218</v>
      </c>
      <c r="C63" s="775">
        <f t="shared" si="4"/>
        <v>4058</v>
      </c>
      <c r="D63" s="660">
        <v>4058</v>
      </c>
      <c r="E63" s="661"/>
      <c r="F63" s="662">
        <f t="shared" si="56"/>
        <v>4058</v>
      </c>
      <c r="G63" s="660"/>
      <c r="H63" s="661"/>
      <c r="I63" s="662">
        <f t="shared" si="57"/>
        <v>0</v>
      </c>
      <c r="J63" s="663"/>
      <c r="K63" s="661"/>
      <c r="L63" s="662">
        <f t="shared" si="58"/>
        <v>0</v>
      </c>
      <c r="M63" s="660"/>
      <c r="N63" s="661"/>
      <c r="O63" s="662">
        <f t="shared" si="59"/>
        <v>0</v>
      </c>
      <c r="P63" s="669"/>
    </row>
    <row r="64" spans="1:16" x14ac:dyDescent="0.25">
      <c r="A64" s="517">
        <v>1148</v>
      </c>
      <c r="B64" s="554" t="s">
        <v>219</v>
      </c>
      <c r="C64" s="775">
        <f t="shared" si="4"/>
        <v>9874</v>
      </c>
      <c r="D64" s="660">
        <v>9874</v>
      </c>
      <c r="E64" s="661"/>
      <c r="F64" s="662">
        <f t="shared" si="56"/>
        <v>9874</v>
      </c>
      <c r="G64" s="660"/>
      <c r="H64" s="661"/>
      <c r="I64" s="662">
        <f t="shared" si="57"/>
        <v>0</v>
      </c>
      <c r="J64" s="663"/>
      <c r="K64" s="661"/>
      <c r="L64" s="662">
        <f t="shared" si="58"/>
        <v>0</v>
      </c>
      <c r="M64" s="660"/>
      <c r="N64" s="661"/>
      <c r="O64" s="662">
        <f t="shared" si="59"/>
        <v>0</v>
      </c>
      <c r="P64" s="669"/>
    </row>
    <row r="65" spans="1:16" ht="24" customHeight="1" x14ac:dyDescent="0.25">
      <c r="A65" s="517">
        <v>1149</v>
      </c>
      <c r="B65" s="554" t="s">
        <v>220</v>
      </c>
      <c r="C65" s="775">
        <f t="shared" si="4"/>
        <v>3800</v>
      </c>
      <c r="D65" s="660"/>
      <c r="E65" s="661"/>
      <c r="F65" s="662">
        <f t="shared" si="56"/>
        <v>0</v>
      </c>
      <c r="G65" s="660">
        <v>3800</v>
      </c>
      <c r="H65" s="661"/>
      <c r="I65" s="662">
        <f t="shared" si="57"/>
        <v>3800</v>
      </c>
      <c r="J65" s="663"/>
      <c r="K65" s="661"/>
      <c r="L65" s="662">
        <f t="shared" si="58"/>
        <v>0</v>
      </c>
      <c r="M65" s="660"/>
      <c r="N65" s="661"/>
      <c r="O65" s="662">
        <f t="shared" si="59"/>
        <v>0</v>
      </c>
      <c r="P65" s="669"/>
    </row>
    <row r="66" spans="1:16" ht="36" x14ac:dyDescent="0.25">
      <c r="A66" s="651">
        <v>1150</v>
      </c>
      <c r="B66" s="608" t="s">
        <v>221</v>
      </c>
      <c r="C66" s="781">
        <f t="shared" si="4"/>
        <v>2293</v>
      </c>
      <c r="D66" s="670">
        <v>2293</v>
      </c>
      <c r="E66" s="671"/>
      <c r="F66" s="652">
        <f t="shared" si="56"/>
        <v>2293</v>
      </c>
      <c r="G66" s="670"/>
      <c r="H66" s="671"/>
      <c r="I66" s="652">
        <f t="shared" si="57"/>
        <v>0</v>
      </c>
      <c r="J66" s="672"/>
      <c r="K66" s="671"/>
      <c r="L66" s="652">
        <f t="shared" si="58"/>
        <v>0</v>
      </c>
      <c r="M66" s="670"/>
      <c r="N66" s="671"/>
      <c r="O66" s="652">
        <f t="shared" si="59"/>
        <v>0</v>
      </c>
      <c r="P66" s="654"/>
    </row>
    <row r="67" spans="1:16" ht="36" x14ac:dyDescent="0.25">
      <c r="A67" s="534">
        <v>1200</v>
      </c>
      <c r="B67" s="645" t="s">
        <v>222</v>
      </c>
      <c r="C67" s="773">
        <f t="shared" si="4"/>
        <v>219155</v>
      </c>
      <c r="D67" s="646">
        <f t="shared" ref="D67:E67" si="60">SUM(D68:D69)</f>
        <v>112105</v>
      </c>
      <c r="E67" s="647">
        <f t="shared" si="60"/>
        <v>0</v>
      </c>
      <c r="F67" s="648">
        <f>SUM(F68:F69)</f>
        <v>112105</v>
      </c>
      <c r="G67" s="646">
        <f t="shared" ref="G67:H67" si="61">SUM(G68:G69)</f>
        <v>106900</v>
      </c>
      <c r="H67" s="647">
        <f t="shared" si="61"/>
        <v>150</v>
      </c>
      <c r="I67" s="648">
        <f>SUM(I68:I69)</f>
        <v>107050</v>
      </c>
      <c r="J67" s="649">
        <f t="shared" ref="J67:K67" si="62">SUM(J68:J69)</f>
        <v>0</v>
      </c>
      <c r="K67" s="647">
        <f t="shared" si="62"/>
        <v>0</v>
      </c>
      <c r="L67" s="648">
        <f>SUM(L68:L69)</f>
        <v>0</v>
      </c>
      <c r="M67" s="646">
        <f t="shared" ref="M67:O67" si="63">SUM(M68:M69)</f>
        <v>0</v>
      </c>
      <c r="N67" s="647">
        <f t="shared" si="63"/>
        <v>0</v>
      </c>
      <c r="O67" s="648">
        <f t="shared" si="63"/>
        <v>0</v>
      </c>
      <c r="P67" s="664"/>
    </row>
    <row r="68" spans="1:16" ht="24" x14ac:dyDescent="0.25">
      <c r="A68" s="979">
        <v>1210</v>
      </c>
      <c r="B68" s="546" t="s">
        <v>223</v>
      </c>
      <c r="C68" s="774">
        <f t="shared" si="4"/>
        <v>168747</v>
      </c>
      <c r="D68" s="655">
        <v>65467</v>
      </c>
      <c r="E68" s="656"/>
      <c r="F68" s="657">
        <f>D68+E68</f>
        <v>65467</v>
      </c>
      <c r="G68" s="655">
        <v>103280</v>
      </c>
      <c r="H68" s="656"/>
      <c r="I68" s="657">
        <f>G68+H68</f>
        <v>103280</v>
      </c>
      <c r="J68" s="658"/>
      <c r="K68" s="656"/>
      <c r="L68" s="657">
        <f>J68+K68</f>
        <v>0</v>
      </c>
      <c r="M68" s="655"/>
      <c r="N68" s="656"/>
      <c r="O68" s="657">
        <f t="shared" ref="O68" si="64">M68+N68</f>
        <v>0</v>
      </c>
      <c r="P68" s="659"/>
    </row>
    <row r="69" spans="1:16" ht="24" x14ac:dyDescent="0.25">
      <c r="A69" s="665">
        <v>1220</v>
      </c>
      <c r="B69" s="554" t="s">
        <v>224</v>
      </c>
      <c r="C69" s="775">
        <f t="shared" si="4"/>
        <v>50408</v>
      </c>
      <c r="D69" s="666">
        <f t="shared" ref="D69:E69" si="65">SUM(D70:D74)</f>
        <v>46638</v>
      </c>
      <c r="E69" s="667">
        <f t="shared" si="65"/>
        <v>0</v>
      </c>
      <c r="F69" s="662">
        <f>SUM(F70:F74)</f>
        <v>46638</v>
      </c>
      <c r="G69" s="666">
        <f t="shared" ref="G69:H69" si="66">SUM(G70:G74)</f>
        <v>3620</v>
      </c>
      <c r="H69" s="667">
        <f t="shared" si="66"/>
        <v>150</v>
      </c>
      <c r="I69" s="662">
        <f>SUM(I70:I74)</f>
        <v>3770</v>
      </c>
      <c r="J69" s="668">
        <f t="shared" ref="J69:K69" si="67">SUM(J70:J74)</f>
        <v>0</v>
      </c>
      <c r="K69" s="667">
        <f t="shared" si="67"/>
        <v>0</v>
      </c>
      <c r="L69" s="662">
        <f>SUM(L70:L74)</f>
        <v>0</v>
      </c>
      <c r="M69" s="666">
        <f t="shared" ref="M69:O69" si="68">SUM(M70:M74)</f>
        <v>0</v>
      </c>
      <c r="N69" s="667">
        <f t="shared" si="68"/>
        <v>0</v>
      </c>
      <c r="O69" s="662">
        <f t="shared" si="68"/>
        <v>0</v>
      </c>
      <c r="P69" s="669"/>
    </row>
    <row r="70" spans="1:16" ht="60" x14ac:dyDescent="0.25">
      <c r="A70" s="517">
        <v>1221</v>
      </c>
      <c r="B70" s="554" t="s">
        <v>225</v>
      </c>
      <c r="C70" s="775">
        <f t="shared" si="4"/>
        <v>33614</v>
      </c>
      <c r="D70" s="660">
        <v>29844</v>
      </c>
      <c r="E70" s="661"/>
      <c r="F70" s="662">
        <f t="shared" ref="F70:F74" si="69">D70+E70</f>
        <v>29844</v>
      </c>
      <c r="G70" s="660">
        <v>3620</v>
      </c>
      <c r="H70" s="661">
        <v>150</v>
      </c>
      <c r="I70" s="662">
        <f t="shared" ref="I70:I74" si="70">G70+H70</f>
        <v>3770</v>
      </c>
      <c r="J70" s="663"/>
      <c r="K70" s="661"/>
      <c r="L70" s="662">
        <f t="shared" ref="L70:L74" si="71">J70+K70</f>
        <v>0</v>
      </c>
      <c r="M70" s="660"/>
      <c r="N70" s="661"/>
      <c r="O70" s="662">
        <f t="shared" ref="O70:O74" si="72">M70+N70</f>
        <v>0</v>
      </c>
      <c r="P70" s="664" t="s">
        <v>982</v>
      </c>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x14ac:dyDescent="0.25">
      <c r="A73" s="517">
        <v>1227</v>
      </c>
      <c r="B73" s="554" t="s">
        <v>228</v>
      </c>
      <c r="C73" s="775">
        <f t="shared" si="4"/>
        <v>15794</v>
      </c>
      <c r="D73" s="660">
        <v>15794</v>
      </c>
      <c r="E73" s="661"/>
      <c r="F73" s="662">
        <f t="shared" si="69"/>
        <v>15794</v>
      </c>
      <c r="G73" s="660"/>
      <c r="H73" s="661"/>
      <c r="I73" s="662">
        <f t="shared" si="70"/>
        <v>0</v>
      </c>
      <c r="J73" s="663"/>
      <c r="K73" s="661"/>
      <c r="L73" s="662">
        <f t="shared" si="71"/>
        <v>0</v>
      </c>
      <c r="M73" s="660"/>
      <c r="N73" s="661"/>
      <c r="O73" s="662">
        <f t="shared" si="72"/>
        <v>0</v>
      </c>
      <c r="P73" s="669"/>
    </row>
    <row r="74" spans="1:16" ht="60" x14ac:dyDescent="0.25">
      <c r="A74" s="517">
        <v>1228</v>
      </c>
      <c r="B74" s="554" t="s">
        <v>229</v>
      </c>
      <c r="C74" s="775">
        <f t="shared" si="4"/>
        <v>1000</v>
      </c>
      <c r="D74" s="660">
        <v>1000</v>
      </c>
      <c r="E74" s="661"/>
      <c r="F74" s="662">
        <f t="shared" si="69"/>
        <v>1000</v>
      </c>
      <c r="G74" s="660"/>
      <c r="H74" s="661"/>
      <c r="I74" s="662">
        <f t="shared" si="70"/>
        <v>0</v>
      </c>
      <c r="J74" s="663"/>
      <c r="K74" s="661"/>
      <c r="L74" s="662">
        <f t="shared" si="71"/>
        <v>0</v>
      </c>
      <c r="M74" s="660"/>
      <c r="N74" s="661"/>
      <c r="O74" s="662">
        <f t="shared" si="72"/>
        <v>0</v>
      </c>
      <c r="P74" s="669"/>
    </row>
    <row r="75" spans="1:16" x14ac:dyDescent="0.25">
      <c r="A75" s="640">
        <v>2000</v>
      </c>
      <c r="B75" s="640" t="s">
        <v>230</v>
      </c>
      <c r="C75" s="786">
        <f t="shared" si="4"/>
        <v>120967</v>
      </c>
      <c r="D75" s="641">
        <f t="shared" ref="D75:O75" si="73">SUM(D76,D83,D120,D151,D152)</f>
        <v>94068</v>
      </c>
      <c r="E75" s="642">
        <f t="shared" si="73"/>
        <v>0</v>
      </c>
      <c r="F75" s="643">
        <f t="shared" si="73"/>
        <v>94068</v>
      </c>
      <c r="G75" s="641">
        <f t="shared" si="73"/>
        <v>9204</v>
      </c>
      <c r="H75" s="642">
        <f t="shared" si="73"/>
        <v>0</v>
      </c>
      <c r="I75" s="643">
        <f t="shared" si="73"/>
        <v>9204</v>
      </c>
      <c r="J75" s="644">
        <f t="shared" si="73"/>
        <v>17695</v>
      </c>
      <c r="K75" s="642">
        <f t="shared" si="73"/>
        <v>0</v>
      </c>
      <c r="L75" s="643">
        <f t="shared" si="73"/>
        <v>17695</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979">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x14ac:dyDescent="0.25">
      <c r="A83" s="534">
        <v>2200</v>
      </c>
      <c r="B83" s="645" t="s">
        <v>236</v>
      </c>
      <c r="C83" s="773">
        <f t="shared" si="4"/>
        <v>87616</v>
      </c>
      <c r="D83" s="646">
        <f t="shared" ref="D83:E83" si="94">SUM(D84,D85,D91,D99,D107,D108,D114,D119)</f>
        <v>64013</v>
      </c>
      <c r="E83" s="647">
        <f t="shared" si="94"/>
        <v>0</v>
      </c>
      <c r="F83" s="648">
        <f>SUM(F84,F85,F91,F99,F107,F108,F114,F119)</f>
        <v>64013</v>
      </c>
      <c r="G83" s="646">
        <f t="shared" ref="G83:H83" si="95">SUM(G84,G85,G91,G99,G107,G108,G114,G119)</f>
        <v>5908</v>
      </c>
      <c r="H83" s="647">
        <f t="shared" si="95"/>
        <v>0</v>
      </c>
      <c r="I83" s="648">
        <f>SUM(I84,I85,I91,I99,I107,I108,I114,I119)</f>
        <v>5908</v>
      </c>
      <c r="J83" s="649">
        <f t="shared" ref="J83:K83" si="96">SUM(J84,J85,J91,J99,J107,J108,J114,J119)</f>
        <v>17695</v>
      </c>
      <c r="K83" s="647">
        <f t="shared" si="96"/>
        <v>0</v>
      </c>
      <c r="L83" s="648">
        <f>SUM(L84,L85,L91,L99,L107,L108,L114,L119)</f>
        <v>17695</v>
      </c>
      <c r="M83" s="646">
        <f t="shared" ref="M83:O83" si="97">SUM(M84,M85,M91,M99,M107,M108,M114,M119)</f>
        <v>0</v>
      </c>
      <c r="N83" s="647">
        <f t="shared" si="97"/>
        <v>0</v>
      </c>
      <c r="O83" s="648">
        <f t="shared" si="97"/>
        <v>0</v>
      </c>
      <c r="P83" s="678"/>
    </row>
    <row r="84" spans="1:16" ht="15" customHeight="1" x14ac:dyDescent="0.25">
      <c r="A84" s="651">
        <v>2210</v>
      </c>
      <c r="B84" s="608" t="s">
        <v>237</v>
      </c>
      <c r="C84" s="781">
        <f t="shared" si="4"/>
        <v>553</v>
      </c>
      <c r="D84" s="670">
        <v>553</v>
      </c>
      <c r="E84" s="671"/>
      <c r="F84" s="652">
        <f>D84+E84</f>
        <v>553</v>
      </c>
      <c r="G84" s="670"/>
      <c r="H84" s="671"/>
      <c r="I84" s="652">
        <f>G84+H84</f>
        <v>0</v>
      </c>
      <c r="J84" s="672"/>
      <c r="K84" s="671"/>
      <c r="L84" s="652">
        <f>J84+K84</f>
        <v>0</v>
      </c>
      <c r="M84" s="670"/>
      <c r="N84" s="671"/>
      <c r="O84" s="652">
        <f t="shared" ref="O84" si="98">M84+N84</f>
        <v>0</v>
      </c>
      <c r="P84" s="1075"/>
    </row>
    <row r="85" spans="1:16" ht="24" x14ac:dyDescent="0.25">
      <c r="A85" s="665">
        <v>2220</v>
      </c>
      <c r="B85" s="554" t="s">
        <v>238</v>
      </c>
      <c r="C85" s="775">
        <f t="shared" ref="C85:C148" si="99">F85+I85+L85+O85</f>
        <v>71575</v>
      </c>
      <c r="D85" s="666">
        <f t="shared" ref="D85:E85" si="100">SUM(D86:D90)</f>
        <v>53880</v>
      </c>
      <c r="E85" s="667">
        <f t="shared" si="100"/>
        <v>0</v>
      </c>
      <c r="F85" s="662">
        <f>SUM(F86:F90)</f>
        <v>53880</v>
      </c>
      <c r="G85" s="666">
        <f t="shared" ref="G85:H85" si="101">SUM(G86:G90)</f>
        <v>0</v>
      </c>
      <c r="H85" s="667">
        <f t="shared" si="101"/>
        <v>0</v>
      </c>
      <c r="I85" s="662">
        <f>SUM(I86:I90)</f>
        <v>0</v>
      </c>
      <c r="J85" s="668">
        <f t="shared" ref="J85:K85" si="102">SUM(J86:J90)</f>
        <v>17695</v>
      </c>
      <c r="K85" s="667">
        <f t="shared" si="102"/>
        <v>0</v>
      </c>
      <c r="L85" s="662">
        <f>SUM(L86:L90)</f>
        <v>17695</v>
      </c>
      <c r="M85" s="666">
        <f t="shared" ref="M85:O85" si="103">SUM(M86:M90)</f>
        <v>0</v>
      </c>
      <c r="N85" s="667">
        <f t="shared" si="103"/>
        <v>0</v>
      </c>
      <c r="O85" s="662">
        <f t="shared" si="103"/>
        <v>0</v>
      </c>
      <c r="P85" s="669"/>
    </row>
    <row r="86" spans="1:16" ht="16.149999999999999" customHeight="1" x14ac:dyDescent="0.25">
      <c r="A86" s="517">
        <v>2221</v>
      </c>
      <c r="B86" s="554" t="s">
        <v>239</v>
      </c>
      <c r="C86" s="775">
        <f t="shared" si="99"/>
        <v>42165</v>
      </c>
      <c r="D86" s="660">
        <v>32495</v>
      </c>
      <c r="E86" s="661"/>
      <c r="F86" s="662">
        <f t="shared" ref="F86:F90" si="104">D86+E86</f>
        <v>32495</v>
      </c>
      <c r="G86" s="660"/>
      <c r="H86" s="661"/>
      <c r="I86" s="662">
        <f t="shared" ref="I86:I90" si="105">G86+H86</f>
        <v>0</v>
      </c>
      <c r="J86" s="663">
        <v>9670</v>
      </c>
      <c r="K86" s="661"/>
      <c r="L86" s="662">
        <f t="shared" ref="L86:L90" si="106">J86+K86</f>
        <v>9670</v>
      </c>
      <c r="M86" s="660"/>
      <c r="N86" s="661"/>
      <c r="O86" s="662">
        <f t="shared" ref="O86:O90" si="107">M86+N86</f>
        <v>0</v>
      </c>
      <c r="P86" s="664"/>
    </row>
    <row r="87" spans="1:16" ht="16.149999999999999" customHeight="1" x14ac:dyDescent="0.25">
      <c r="A87" s="517">
        <v>2222</v>
      </c>
      <c r="B87" s="554" t="s">
        <v>240</v>
      </c>
      <c r="C87" s="775">
        <f t="shared" si="99"/>
        <v>6556</v>
      </c>
      <c r="D87" s="660">
        <v>2531</v>
      </c>
      <c r="E87" s="661"/>
      <c r="F87" s="662">
        <f t="shared" si="104"/>
        <v>2531</v>
      </c>
      <c r="G87" s="660"/>
      <c r="H87" s="661"/>
      <c r="I87" s="662">
        <f t="shared" si="105"/>
        <v>0</v>
      </c>
      <c r="J87" s="663">
        <v>4025</v>
      </c>
      <c r="K87" s="661"/>
      <c r="L87" s="662">
        <f t="shared" si="106"/>
        <v>4025</v>
      </c>
      <c r="M87" s="660"/>
      <c r="N87" s="661"/>
      <c r="O87" s="662">
        <f t="shared" si="107"/>
        <v>0</v>
      </c>
      <c r="P87" s="669"/>
    </row>
    <row r="88" spans="1:16" ht="16.149999999999999" customHeight="1" x14ac:dyDescent="0.25">
      <c r="A88" s="517">
        <v>2223</v>
      </c>
      <c r="B88" s="554" t="s">
        <v>241</v>
      </c>
      <c r="C88" s="775">
        <f t="shared" si="99"/>
        <v>21965</v>
      </c>
      <c r="D88" s="660">
        <v>17965</v>
      </c>
      <c r="E88" s="661"/>
      <c r="F88" s="662">
        <f t="shared" si="104"/>
        <v>17965</v>
      </c>
      <c r="G88" s="660"/>
      <c r="H88" s="661"/>
      <c r="I88" s="662">
        <f t="shared" si="105"/>
        <v>0</v>
      </c>
      <c r="J88" s="663">
        <v>4000</v>
      </c>
      <c r="K88" s="661"/>
      <c r="L88" s="662">
        <f t="shared" si="106"/>
        <v>4000</v>
      </c>
      <c r="M88" s="660"/>
      <c r="N88" s="661"/>
      <c r="O88" s="662">
        <f t="shared" si="107"/>
        <v>0</v>
      </c>
      <c r="P88" s="669"/>
    </row>
    <row r="89" spans="1:16" ht="48" x14ac:dyDescent="0.25">
      <c r="A89" s="517">
        <v>2224</v>
      </c>
      <c r="B89" s="554" t="s">
        <v>242</v>
      </c>
      <c r="C89" s="775">
        <f t="shared" si="99"/>
        <v>889</v>
      </c>
      <c r="D89" s="660">
        <v>889</v>
      </c>
      <c r="E89" s="661"/>
      <c r="F89" s="662">
        <f t="shared" si="104"/>
        <v>889</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x14ac:dyDescent="0.25">
      <c r="A91" s="665">
        <v>2230</v>
      </c>
      <c r="B91" s="554" t="s">
        <v>244</v>
      </c>
      <c r="C91" s="775">
        <f t="shared" si="99"/>
        <v>7639</v>
      </c>
      <c r="D91" s="666">
        <f t="shared" ref="D91:E91" si="108">SUM(D92:D98)</f>
        <v>1731</v>
      </c>
      <c r="E91" s="667">
        <f t="shared" si="108"/>
        <v>0</v>
      </c>
      <c r="F91" s="662">
        <f>SUM(F92:F98)</f>
        <v>1731</v>
      </c>
      <c r="G91" s="666">
        <f t="shared" ref="G91:H91" si="109">SUM(G92:G98)</f>
        <v>5908</v>
      </c>
      <c r="H91" s="667">
        <f t="shared" si="109"/>
        <v>0</v>
      </c>
      <c r="I91" s="662">
        <f>SUM(I92:I98)</f>
        <v>5908</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x14ac:dyDescent="0.25">
      <c r="A92" s="517">
        <v>2231</v>
      </c>
      <c r="B92" s="554" t="s">
        <v>245</v>
      </c>
      <c r="C92" s="775">
        <f t="shared" si="99"/>
        <v>597</v>
      </c>
      <c r="D92" s="660">
        <v>37</v>
      </c>
      <c r="E92" s="661"/>
      <c r="F92" s="662">
        <f t="shared" ref="F92:F98" si="112">D92+E92</f>
        <v>37</v>
      </c>
      <c r="G92" s="660">
        <v>560</v>
      </c>
      <c r="H92" s="661"/>
      <c r="I92" s="662">
        <f t="shared" ref="I92:I98" si="113">G92+H92</f>
        <v>560</v>
      </c>
      <c r="J92" s="663"/>
      <c r="K92" s="661"/>
      <c r="L92" s="662">
        <f t="shared" ref="L92:L98" si="114">J92+K92</f>
        <v>0</v>
      </c>
      <c r="M92" s="660"/>
      <c r="N92" s="661"/>
      <c r="O92" s="662">
        <f t="shared" ref="O92:O98" si="115">M92+N92</f>
        <v>0</v>
      </c>
      <c r="P92" s="664"/>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2.450000000000003" customHeight="1" x14ac:dyDescent="0.25">
      <c r="A95" s="517">
        <v>2234</v>
      </c>
      <c r="B95" s="554" t="s">
        <v>248</v>
      </c>
      <c r="C95" s="775">
        <f t="shared" si="99"/>
        <v>28</v>
      </c>
      <c r="D95" s="660">
        <v>28</v>
      </c>
      <c r="E95" s="661"/>
      <c r="F95" s="662">
        <f t="shared" si="112"/>
        <v>28</v>
      </c>
      <c r="G95" s="660"/>
      <c r="H95" s="661"/>
      <c r="I95" s="662">
        <f t="shared" si="113"/>
        <v>0</v>
      </c>
      <c r="J95" s="663"/>
      <c r="K95" s="661"/>
      <c r="L95" s="662">
        <f t="shared" si="114"/>
        <v>0</v>
      </c>
      <c r="M95" s="660"/>
      <c r="N95" s="661"/>
      <c r="O95" s="662">
        <f t="shared" si="115"/>
        <v>0</v>
      </c>
      <c r="P95" s="669"/>
    </row>
    <row r="96" spans="1:16" ht="24" x14ac:dyDescent="0.25">
      <c r="A96" s="517">
        <v>2235</v>
      </c>
      <c r="B96" s="554" t="s">
        <v>249</v>
      </c>
      <c r="C96" s="775">
        <f t="shared" si="99"/>
        <v>5348</v>
      </c>
      <c r="D96" s="660"/>
      <c r="E96" s="661"/>
      <c r="F96" s="662">
        <f t="shared" si="112"/>
        <v>0</v>
      </c>
      <c r="G96" s="660">
        <v>5348</v>
      </c>
      <c r="H96" s="661"/>
      <c r="I96" s="662">
        <f t="shared" si="113"/>
        <v>5348</v>
      </c>
      <c r="J96" s="663"/>
      <c r="K96" s="661"/>
      <c r="L96" s="662">
        <f t="shared" si="114"/>
        <v>0</v>
      </c>
      <c r="M96" s="660"/>
      <c r="N96" s="661"/>
      <c r="O96" s="662">
        <f t="shared" si="115"/>
        <v>0</v>
      </c>
      <c r="P96" s="664"/>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x14ac:dyDescent="0.25">
      <c r="A98" s="517">
        <v>2239</v>
      </c>
      <c r="B98" s="554" t="s">
        <v>251</v>
      </c>
      <c r="C98" s="775">
        <f t="shared" si="99"/>
        <v>1666</v>
      </c>
      <c r="D98" s="660">
        <v>1666</v>
      </c>
      <c r="E98" s="661"/>
      <c r="F98" s="662">
        <f t="shared" si="112"/>
        <v>1666</v>
      </c>
      <c r="G98" s="660"/>
      <c r="H98" s="661"/>
      <c r="I98" s="662">
        <f t="shared" si="113"/>
        <v>0</v>
      </c>
      <c r="J98" s="663"/>
      <c r="K98" s="661"/>
      <c r="L98" s="662">
        <f t="shared" si="114"/>
        <v>0</v>
      </c>
      <c r="M98" s="660"/>
      <c r="N98" s="661"/>
      <c r="O98" s="662">
        <f t="shared" si="115"/>
        <v>0</v>
      </c>
      <c r="P98" s="669"/>
    </row>
    <row r="99" spans="1:16" ht="36" x14ac:dyDescent="0.25">
      <c r="A99" s="665">
        <v>2240</v>
      </c>
      <c r="B99" s="554" t="s">
        <v>252</v>
      </c>
      <c r="C99" s="775">
        <f t="shared" si="99"/>
        <v>5575</v>
      </c>
      <c r="D99" s="666">
        <f t="shared" ref="D99:E99" si="116">SUM(D100:D106)</f>
        <v>5575</v>
      </c>
      <c r="E99" s="667">
        <f t="shared" si="116"/>
        <v>0</v>
      </c>
      <c r="F99" s="662">
        <f>SUM(F100:F106)</f>
        <v>5575</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x14ac:dyDescent="0.25">
      <c r="A102" s="517">
        <v>2243</v>
      </c>
      <c r="B102" s="554" t="s">
        <v>256</v>
      </c>
      <c r="C102" s="775">
        <f t="shared" si="99"/>
        <v>1312</v>
      </c>
      <c r="D102" s="660">
        <v>1312</v>
      </c>
      <c r="E102" s="661"/>
      <c r="F102" s="662">
        <f t="shared" si="120"/>
        <v>1312</v>
      </c>
      <c r="G102" s="660"/>
      <c r="H102" s="661"/>
      <c r="I102" s="662">
        <f t="shared" si="121"/>
        <v>0</v>
      </c>
      <c r="J102" s="663"/>
      <c r="K102" s="661"/>
      <c r="L102" s="662">
        <f t="shared" si="122"/>
        <v>0</v>
      </c>
      <c r="M102" s="660"/>
      <c r="N102" s="661"/>
      <c r="O102" s="662">
        <f t="shared" si="123"/>
        <v>0</v>
      </c>
      <c r="P102" s="669"/>
    </row>
    <row r="103" spans="1:16" x14ac:dyDescent="0.25">
      <c r="A103" s="517">
        <v>2244</v>
      </c>
      <c r="B103" s="554" t="s">
        <v>257</v>
      </c>
      <c r="C103" s="775">
        <f t="shared" si="99"/>
        <v>3845</v>
      </c>
      <c r="D103" s="660">
        <v>3845</v>
      </c>
      <c r="E103" s="661"/>
      <c r="F103" s="662">
        <f t="shared" si="120"/>
        <v>3845</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x14ac:dyDescent="0.25">
      <c r="A106" s="517">
        <v>2249</v>
      </c>
      <c r="B106" s="554" t="s">
        <v>261</v>
      </c>
      <c r="C106" s="775">
        <f t="shared" si="99"/>
        <v>418</v>
      </c>
      <c r="D106" s="660">
        <v>418</v>
      </c>
      <c r="E106" s="661"/>
      <c r="F106" s="662">
        <f t="shared" si="120"/>
        <v>418</v>
      </c>
      <c r="G106" s="660"/>
      <c r="H106" s="661"/>
      <c r="I106" s="662">
        <f t="shared" si="121"/>
        <v>0</v>
      </c>
      <c r="J106" s="663"/>
      <c r="K106" s="661"/>
      <c r="L106" s="662">
        <f t="shared" si="122"/>
        <v>0</v>
      </c>
      <c r="M106" s="660"/>
      <c r="N106" s="661"/>
      <c r="O106" s="662">
        <f t="shared" si="123"/>
        <v>0</v>
      </c>
      <c r="P106" s="669"/>
    </row>
    <row r="107" spans="1:16" x14ac:dyDescent="0.25">
      <c r="A107" s="665">
        <v>2250</v>
      </c>
      <c r="B107" s="554" t="s">
        <v>262</v>
      </c>
      <c r="C107" s="775">
        <f t="shared" si="99"/>
        <v>2211</v>
      </c>
      <c r="D107" s="660">
        <v>2211</v>
      </c>
      <c r="E107" s="661"/>
      <c r="F107" s="662">
        <f t="shared" si="120"/>
        <v>2211</v>
      </c>
      <c r="G107" s="660"/>
      <c r="H107" s="661"/>
      <c r="I107" s="662">
        <f t="shared" si="121"/>
        <v>0</v>
      </c>
      <c r="J107" s="663"/>
      <c r="K107" s="661"/>
      <c r="L107" s="662">
        <f t="shared" si="122"/>
        <v>0</v>
      </c>
      <c r="M107" s="660"/>
      <c r="N107" s="661"/>
      <c r="O107" s="662">
        <f t="shared" si="123"/>
        <v>0</v>
      </c>
      <c r="P107" s="669"/>
    </row>
    <row r="108" spans="1:16" x14ac:dyDescent="0.25">
      <c r="A108" s="665">
        <v>2260</v>
      </c>
      <c r="B108" s="554" t="s">
        <v>263</v>
      </c>
      <c r="C108" s="775">
        <f t="shared" si="99"/>
        <v>63</v>
      </c>
      <c r="D108" s="666">
        <f t="shared" ref="D108:E108" si="124">SUM(D109:D113)</f>
        <v>63</v>
      </c>
      <c r="E108" s="667">
        <f t="shared" si="124"/>
        <v>0</v>
      </c>
      <c r="F108" s="662">
        <f>SUM(F109:F113)</f>
        <v>63</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x14ac:dyDescent="0.25">
      <c r="A113" s="517">
        <v>2269</v>
      </c>
      <c r="B113" s="554" t="s">
        <v>268</v>
      </c>
      <c r="C113" s="775">
        <f t="shared" si="99"/>
        <v>63</v>
      </c>
      <c r="D113" s="660">
        <v>63</v>
      </c>
      <c r="E113" s="661"/>
      <c r="F113" s="662">
        <f t="shared" si="128"/>
        <v>63</v>
      </c>
      <c r="G113" s="660"/>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c r="E117" s="661"/>
      <c r="F117" s="662">
        <f t="shared" si="136"/>
        <v>0</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customHeight="1" x14ac:dyDescent="0.25">
      <c r="A120" s="603">
        <v>2300</v>
      </c>
      <c r="B120" s="572" t="s">
        <v>275</v>
      </c>
      <c r="C120" s="777">
        <f t="shared" si="99"/>
        <v>33348</v>
      </c>
      <c r="D120" s="687">
        <f t="shared" ref="D120:E120" si="140">SUM(D121,D126,D130,D131,D134,D138,D146,D147,D150)</f>
        <v>30052</v>
      </c>
      <c r="E120" s="688">
        <f t="shared" si="140"/>
        <v>0</v>
      </c>
      <c r="F120" s="689">
        <f>SUM(F121,F126,F130,F131,F134,F138,F146,F147,F150)</f>
        <v>30052</v>
      </c>
      <c r="G120" s="687">
        <f t="shared" ref="G120:H120" si="141">SUM(G121,G126,G130,G131,G134,G138,G146,G147,G150)</f>
        <v>3296</v>
      </c>
      <c r="H120" s="688">
        <f t="shared" si="141"/>
        <v>0</v>
      </c>
      <c r="I120" s="689">
        <f>SUM(I121,I126,I130,I131,I134,I138,I146,I147,I150)</f>
        <v>3296</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4" x14ac:dyDescent="0.25">
      <c r="A121" s="979">
        <v>2310</v>
      </c>
      <c r="B121" s="546" t="s">
        <v>276</v>
      </c>
      <c r="C121" s="774">
        <f t="shared" si="99"/>
        <v>17583</v>
      </c>
      <c r="D121" s="675">
        <f t="shared" ref="D121:O121" si="144">SUM(D122:D125)</f>
        <v>17583</v>
      </c>
      <c r="E121" s="676">
        <f t="shared" si="144"/>
        <v>0</v>
      </c>
      <c r="F121" s="657">
        <f t="shared" si="144"/>
        <v>17583</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x14ac:dyDescent="0.25">
      <c r="A122" s="517">
        <v>2311</v>
      </c>
      <c r="B122" s="554" t="s">
        <v>277</v>
      </c>
      <c r="C122" s="775">
        <f t="shared" si="99"/>
        <v>3187</v>
      </c>
      <c r="D122" s="660">
        <v>3187</v>
      </c>
      <c r="E122" s="661"/>
      <c r="F122" s="662">
        <f t="shared" ref="F122:F125" si="145">D122+E122</f>
        <v>3187</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x14ac:dyDescent="0.25">
      <c r="A123" s="517">
        <v>2312</v>
      </c>
      <c r="B123" s="554" t="s">
        <v>278</v>
      </c>
      <c r="C123" s="775">
        <f t="shared" si="99"/>
        <v>14006</v>
      </c>
      <c r="D123" s="660">
        <v>14006</v>
      </c>
      <c r="E123" s="661"/>
      <c r="F123" s="662">
        <f t="shared" si="145"/>
        <v>14006</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customHeight="1" x14ac:dyDescent="0.25">
      <c r="A125" s="517">
        <v>2314</v>
      </c>
      <c r="B125" s="554" t="s">
        <v>280</v>
      </c>
      <c r="C125" s="775">
        <f t="shared" si="99"/>
        <v>390</v>
      </c>
      <c r="D125" s="660">
        <v>390</v>
      </c>
      <c r="E125" s="661"/>
      <c r="F125" s="662">
        <f t="shared" si="145"/>
        <v>390</v>
      </c>
      <c r="G125" s="660"/>
      <c r="H125" s="661"/>
      <c r="I125" s="662">
        <f t="shared" si="146"/>
        <v>0</v>
      </c>
      <c r="J125" s="663"/>
      <c r="K125" s="661"/>
      <c r="L125" s="662">
        <f t="shared" si="147"/>
        <v>0</v>
      </c>
      <c r="M125" s="660"/>
      <c r="N125" s="661"/>
      <c r="O125" s="662">
        <f t="shared" si="148"/>
        <v>0</v>
      </c>
      <c r="P125" s="669"/>
    </row>
    <row r="126" spans="1:16" hidden="1" x14ac:dyDescent="0.25">
      <c r="A126" s="665">
        <v>2320</v>
      </c>
      <c r="B126" s="554" t="s">
        <v>281</v>
      </c>
      <c r="C126" s="775">
        <f t="shared" si="99"/>
        <v>0</v>
      </c>
      <c r="D126" s="666">
        <f t="shared" ref="D126:E126" si="149">SUM(D127:D129)</f>
        <v>0</v>
      </c>
      <c r="E126" s="667">
        <f t="shared" si="149"/>
        <v>0</v>
      </c>
      <c r="F126" s="662">
        <f>SUM(F127:F129)</f>
        <v>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idden="1" x14ac:dyDescent="0.25">
      <c r="A128" s="517">
        <v>2322</v>
      </c>
      <c r="B128" s="554" t="s">
        <v>283</v>
      </c>
      <c r="C128" s="775">
        <f t="shared" si="99"/>
        <v>0</v>
      </c>
      <c r="D128" s="660"/>
      <c r="E128" s="661"/>
      <c r="F128" s="662">
        <f t="shared" si="153"/>
        <v>0</v>
      </c>
      <c r="G128" s="660"/>
      <c r="H128" s="661"/>
      <c r="I128" s="662">
        <f t="shared" si="154"/>
        <v>0</v>
      </c>
      <c r="J128" s="663"/>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x14ac:dyDescent="0.25">
      <c r="A131" s="665">
        <v>2340</v>
      </c>
      <c r="B131" s="554" t="s">
        <v>286</v>
      </c>
      <c r="C131" s="775">
        <f t="shared" si="99"/>
        <v>280</v>
      </c>
      <c r="D131" s="666">
        <f t="shared" ref="D131:E131" si="157">SUM(D132:D133)</f>
        <v>280</v>
      </c>
      <c r="E131" s="667">
        <f t="shared" si="157"/>
        <v>0</v>
      </c>
      <c r="F131" s="662">
        <f>SUM(F132:F133)</f>
        <v>280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x14ac:dyDescent="0.25">
      <c r="A132" s="517">
        <v>2341</v>
      </c>
      <c r="B132" s="554" t="s">
        <v>287</v>
      </c>
      <c r="C132" s="775">
        <f t="shared" si="99"/>
        <v>280</v>
      </c>
      <c r="D132" s="660">
        <v>280</v>
      </c>
      <c r="E132" s="661"/>
      <c r="F132" s="662">
        <f t="shared" ref="F132:F133" si="161">D132+E132</f>
        <v>280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x14ac:dyDescent="0.25">
      <c r="A134" s="651">
        <v>2350</v>
      </c>
      <c r="B134" s="608" t="s">
        <v>289</v>
      </c>
      <c r="C134" s="781">
        <f t="shared" si="99"/>
        <v>4637</v>
      </c>
      <c r="D134" s="613">
        <f t="shared" ref="D134:E134" si="165">SUM(D135:D137)</f>
        <v>4637</v>
      </c>
      <c r="E134" s="614">
        <f t="shared" si="165"/>
        <v>0</v>
      </c>
      <c r="F134" s="652">
        <f>SUM(F135:F137)</f>
        <v>4637</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x14ac:dyDescent="0.25">
      <c r="A135" s="510">
        <v>2351</v>
      </c>
      <c r="B135" s="546" t="s">
        <v>290</v>
      </c>
      <c r="C135" s="774">
        <f t="shared" si="99"/>
        <v>1352</v>
      </c>
      <c r="D135" s="655">
        <v>1352</v>
      </c>
      <c r="E135" s="656"/>
      <c r="F135" s="657">
        <f t="shared" ref="F135:F137" si="169">D135+E135</f>
        <v>1352</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x14ac:dyDescent="0.25">
      <c r="A136" s="517">
        <v>2352</v>
      </c>
      <c r="B136" s="554" t="s">
        <v>291</v>
      </c>
      <c r="C136" s="775">
        <f t="shared" si="99"/>
        <v>3285</v>
      </c>
      <c r="D136" s="660">
        <v>3285</v>
      </c>
      <c r="E136" s="661"/>
      <c r="F136" s="662">
        <f t="shared" si="169"/>
        <v>3285</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x14ac:dyDescent="0.25">
      <c r="A138" s="665">
        <v>2360</v>
      </c>
      <c r="B138" s="554" t="s">
        <v>293</v>
      </c>
      <c r="C138" s="775">
        <f t="shared" si="99"/>
        <v>1092</v>
      </c>
      <c r="D138" s="666">
        <f t="shared" ref="D138:E138" si="173">SUM(D139:D145)</f>
        <v>1092</v>
      </c>
      <c r="E138" s="667">
        <f t="shared" si="173"/>
        <v>0</v>
      </c>
      <c r="F138" s="662">
        <f>SUM(F139:F145)</f>
        <v>1092</v>
      </c>
      <c r="G138" s="666">
        <f t="shared" ref="G138:H138" si="174">SUM(G139:G145)</f>
        <v>0</v>
      </c>
      <c r="H138" s="667">
        <f t="shared" si="174"/>
        <v>0</v>
      </c>
      <c r="I138" s="662">
        <f>SUM(I139:I145)</f>
        <v>0</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x14ac:dyDescent="0.25">
      <c r="A139" s="516">
        <v>2361</v>
      </c>
      <c r="B139" s="554" t="s">
        <v>294</v>
      </c>
      <c r="C139" s="775">
        <f t="shared" si="99"/>
        <v>392</v>
      </c>
      <c r="D139" s="660">
        <v>392</v>
      </c>
      <c r="E139" s="661"/>
      <c r="F139" s="662">
        <f t="shared" ref="F139:F146" si="177">D139+E139</f>
        <v>392</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x14ac:dyDescent="0.25">
      <c r="A141" s="516">
        <v>2363</v>
      </c>
      <c r="B141" s="554" t="s">
        <v>296</v>
      </c>
      <c r="C141" s="775">
        <f t="shared" si="99"/>
        <v>700</v>
      </c>
      <c r="D141" s="660">
        <v>700</v>
      </c>
      <c r="E141" s="661"/>
      <c r="F141" s="662">
        <f t="shared" si="177"/>
        <v>700</v>
      </c>
      <c r="G141" s="660"/>
      <c r="H141" s="661"/>
      <c r="I141" s="662">
        <f t="shared" si="178"/>
        <v>0</v>
      </c>
      <c r="J141" s="663"/>
      <c r="K141" s="661"/>
      <c r="L141" s="662">
        <f t="shared" si="179"/>
        <v>0</v>
      </c>
      <c r="M141" s="660"/>
      <c r="N141" s="661"/>
      <c r="O141" s="662">
        <f t="shared" si="180"/>
        <v>0</v>
      </c>
      <c r="P141" s="669"/>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x14ac:dyDescent="0.25">
      <c r="A146" s="651">
        <v>2370</v>
      </c>
      <c r="B146" s="608" t="s">
        <v>301</v>
      </c>
      <c r="C146" s="781">
        <f t="shared" si="99"/>
        <v>9756</v>
      </c>
      <c r="D146" s="670">
        <v>6460</v>
      </c>
      <c r="E146" s="671"/>
      <c r="F146" s="652">
        <f t="shared" si="177"/>
        <v>6460</v>
      </c>
      <c r="G146" s="670">
        <v>3296</v>
      </c>
      <c r="H146" s="671"/>
      <c r="I146" s="652">
        <f t="shared" si="178"/>
        <v>3296</v>
      </c>
      <c r="J146" s="672"/>
      <c r="K146" s="671"/>
      <c r="L146" s="652">
        <f t="shared" si="179"/>
        <v>0</v>
      </c>
      <c r="M146" s="670"/>
      <c r="N146" s="671"/>
      <c r="O146" s="652">
        <f t="shared" si="180"/>
        <v>0</v>
      </c>
      <c r="P146" s="1075"/>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x14ac:dyDescent="0.25">
      <c r="A152" s="534">
        <v>2500</v>
      </c>
      <c r="B152" s="645" t="s">
        <v>307</v>
      </c>
      <c r="C152" s="773">
        <f t="shared" si="189"/>
        <v>3</v>
      </c>
      <c r="D152" s="646">
        <f t="shared" ref="D152:E152" si="190">SUM(D153,D159)</f>
        <v>3</v>
      </c>
      <c r="E152" s="647">
        <f t="shared" si="190"/>
        <v>0</v>
      </c>
      <c r="F152" s="648">
        <f>SUM(F153,F159)</f>
        <v>3</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x14ac:dyDescent="0.25">
      <c r="A153" s="979">
        <v>2510</v>
      </c>
      <c r="B153" s="546" t="s">
        <v>308</v>
      </c>
      <c r="C153" s="774">
        <f t="shared" si="189"/>
        <v>3</v>
      </c>
      <c r="D153" s="675">
        <f t="shared" ref="D153:E153" si="192">SUM(D154:D158)</f>
        <v>3</v>
      </c>
      <c r="E153" s="676">
        <f t="shared" si="192"/>
        <v>0</v>
      </c>
      <c r="F153" s="657">
        <f>SUM(F154:F158)</f>
        <v>3</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x14ac:dyDescent="0.25">
      <c r="A158" s="517">
        <v>2519</v>
      </c>
      <c r="B158" s="554" t="s">
        <v>313</v>
      </c>
      <c r="C158" s="775">
        <f t="shared" si="189"/>
        <v>3</v>
      </c>
      <c r="D158" s="660">
        <v>3</v>
      </c>
      <c r="E158" s="661"/>
      <c r="F158" s="662">
        <f t="shared" si="194"/>
        <v>3</v>
      </c>
      <c r="G158" s="660"/>
      <c r="H158" s="661"/>
      <c r="I158" s="662">
        <f t="shared" si="195"/>
        <v>0</v>
      </c>
      <c r="J158" s="663"/>
      <c r="K158" s="661"/>
      <c r="L158" s="662">
        <f t="shared" si="196"/>
        <v>0</v>
      </c>
      <c r="M158" s="660"/>
      <c r="N158" s="661"/>
      <c r="O158" s="662">
        <f t="shared" si="197"/>
        <v>0</v>
      </c>
      <c r="P158" s="664"/>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979">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979">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979">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979">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x14ac:dyDescent="0.25">
      <c r="A181" s="711"/>
      <c r="B181" s="486" t="s">
        <v>336</v>
      </c>
      <c r="C181" s="785">
        <f t="shared" si="189"/>
        <v>15031</v>
      </c>
      <c r="D181" s="635">
        <f t="shared" ref="D181:O181" si="245">SUM(D182,D211,D252,D265)</f>
        <v>9881</v>
      </c>
      <c r="E181" s="636">
        <f t="shared" si="245"/>
        <v>0</v>
      </c>
      <c r="F181" s="637">
        <f t="shared" si="245"/>
        <v>9881</v>
      </c>
      <c r="G181" s="635">
        <f t="shared" si="245"/>
        <v>5150</v>
      </c>
      <c r="H181" s="636">
        <f t="shared" si="245"/>
        <v>0</v>
      </c>
      <c r="I181" s="637">
        <f t="shared" si="245"/>
        <v>5150</v>
      </c>
      <c r="J181" s="638">
        <f t="shared" si="245"/>
        <v>0</v>
      </c>
      <c r="K181" s="636">
        <f t="shared" si="245"/>
        <v>0</v>
      </c>
      <c r="L181" s="637">
        <f t="shared" si="245"/>
        <v>0</v>
      </c>
      <c r="M181" s="635">
        <f t="shared" si="245"/>
        <v>0</v>
      </c>
      <c r="N181" s="636">
        <f t="shared" si="245"/>
        <v>0</v>
      </c>
      <c r="O181" s="637">
        <f t="shared" si="245"/>
        <v>0</v>
      </c>
      <c r="P181" s="712"/>
    </row>
    <row r="182" spans="1:16" x14ac:dyDescent="0.25">
      <c r="A182" s="640">
        <v>5000</v>
      </c>
      <c r="B182" s="640" t="s">
        <v>337</v>
      </c>
      <c r="C182" s="786">
        <f t="shared" si="189"/>
        <v>15031</v>
      </c>
      <c r="D182" s="641">
        <f t="shared" ref="D182:E182" si="246">D183+D187</f>
        <v>9881</v>
      </c>
      <c r="E182" s="642">
        <f t="shared" si="246"/>
        <v>0</v>
      </c>
      <c r="F182" s="643">
        <f>F183+F187</f>
        <v>9881</v>
      </c>
      <c r="G182" s="641">
        <f t="shared" ref="G182:H182" si="247">G183+G187</f>
        <v>5150</v>
      </c>
      <c r="H182" s="642">
        <f t="shared" si="247"/>
        <v>0</v>
      </c>
      <c r="I182" s="643">
        <f>I183+I187</f>
        <v>5150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979">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x14ac:dyDescent="0.25">
      <c r="A187" s="534">
        <v>5200</v>
      </c>
      <c r="B187" s="645" t="s">
        <v>342</v>
      </c>
      <c r="C187" s="773">
        <f t="shared" si="189"/>
        <v>15031</v>
      </c>
      <c r="D187" s="646">
        <f t="shared" ref="D187:E187" si="258">D188+D198+D199+D206+D207+D208+D210</f>
        <v>9881</v>
      </c>
      <c r="E187" s="647">
        <f t="shared" si="258"/>
        <v>0</v>
      </c>
      <c r="F187" s="648">
        <f>F188+F198+F199+F206+F207+F208+F210</f>
        <v>9881</v>
      </c>
      <c r="G187" s="646">
        <f t="shared" ref="G187:H187" si="259">G188+G198+G199+G206+G207+G208+G210</f>
        <v>5150</v>
      </c>
      <c r="H187" s="647">
        <f t="shared" si="259"/>
        <v>0</v>
      </c>
      <c r="I187" s="648">
        <f>I188+I198+I199+I206+I207+I208+I210</f>
        <v>5150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x14ac:dyDescent="0.25">
      <c r="A199" s="665">
        <v>5230</v>
      </c>
      <c r="B199" s="554" t="s">
        <v>354</v>
      </c>
      <c r="C199" s="775">
        <f t="shared" si="189"/>
        <v>15031</v>
      </c>
      <c r="D199" s="666">
        <f t="shared" ref="D199:E199" si="270">SUM(D200:D205)</f>
        <v>9881</v>
      </c>
      <c r="E199" s="667">
        <f t="shared" si="270"/>
        <v>0</v>
      </c>
      <c r="F199" s="662">
        <f>SUM(F200:F205)</f>
        <v>9881</v>
      </c>
      <c r="G199" s="666">
        <f t="shared" ref="G199:H199" si="271">SUM(G200:G205)</f>
        <v>5150</v>
      </c>
      <c r="H199" s="667">
        <f t="shared" si="271"/>
        <v>0</v>
      </c>
      <c r="I199" s="662">
        <f>SUM(I200:I205)</f>
        <v>5150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x14ac:dyDescent="0.25">
      <c r="A201" s="517">
        <v>5233</v>
      </c>
      <c r="B201" s="554" t="s">
        <v>356</v>
      </c>
      <c r="C201" s="775">
        <f t="shared" si="189"/>
        <v>8359</v>
      </c>
      <c r="D201" s="660">
        <v>3209</v>
      </c>
      <c r="E201" s="661"/>
      <c r="F201" s="662">
        <f t="shared" si="274"/>
        <v>3209</v>
      </c>
      <c r="G201" s="660">
        <v>5150</v>
      </c>
      <c r="H201" s="661"/>
      <c r="I201" s="662">
        <f t="shared" si="275"/>
        <v>5150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x14ac:dyDescent="0.25">
      <c r="A204" s="517">
        <v>5238</v>
      </c>
      <c r="B204" s="554" t="s">
        <v>359</v>
      </c>
      <c r="C204" s="775">
        <f t="shared" si="189"/>
        <v>6672</v>
      </c>
      <c r="D204" s="660">
        <v>6672</v>
      </c>
      <c r="E204" s="661"/>
      <c r="F204" s="662">
        <f t="shared" si="274"/>
        <v>6672</v>
      </c>
      <c r="G204" s="660"/>
      <c r="H204" s="661"/>
      <c r="I204" s="662">
        <f t="shared" si="275"/>
        <v>0</v>
      </c>
      <c r="J204" s="663"/>
      <c r="K204" s="661"/>
      <c r="L204" s="662">
        <f t="shared" si="276"/>
        <v>0</v>
      </c>
      <c r="M204" s="660"/>
      <c r="N204" s="661"/>
      <c r="O204" s="662">
        <f t="shared" si="277"/>
        <v>0</v>
      </c>
      <c r="P204" s="669"/>
    </row>
    <row r="205" spans="1:16" ht="24" hidden="1" x14ac:dyDescent="0.25">
      <c r="A205" s="517">
        <v>5239</v>
      </c>
      <c r="B205" s="554" t="s">
        <v>360</v>
      </c>
      <c r="C205" s="775">
        <f t="shared" si="189"/>
        <v>0</v>
      </c>
      <c r="D205" s="660"/>
      <c r="E205" s="661"/>
      <c r="F205" s="662">
        <f t="shared" si="274"/>
        <v>0</v>
      </c>
      <c r="G205" s="660"/>
      <c r="H205" s="661"/>
      <c r="I205" s="662">
        <f t="shared" si="275"/>
        <v>0</v>
      </c>
      <c r="J205" s="663"/>
      <c r="K205" s="661"/>
      <c r="L205" s="662">
        <f t="shared" si="276"/>
        <v>0</v>
      </c>
      <c r="M205" s="660"/>
      <c r="N205" s="661"/>
      <c r="O205" s="662">
        <f t="shared" si="277"/>
        <v>0</v>
      </c>
      <c r="P205" s="669"/>
    </row>
    <row r="206" spans="1:16" ht="24" hidden="1" x14ac:dyDescent="0.25">
      <c r="A206" s="665">
        <v>5240</v>
      </c>
      <c r="B206" s="554" t="s">
        <v>361</v>
      </c>
      <c r="C206" s="775">
        <f t="shared" si="189"/>
        <v>0</v>
      </c>
      <c r="D206" s="660"/>
      <c r="E206" s="661"/>
      <c r="F206" s="662">
        <f t="shared" si="274"/>
        <v>0</v>
      </c>
      <c r="G206" s="660"/>
      <c r="H206" s="661"/>
      <c r="I206" s="662">
        <f t="shared" si="275"/>
        <v>0</v>
      </c>
      <c r="J206" s="663"/>
      <c r="K206" s="661"/>
      <c r="L206" s="662">
        <f t="shared" si="276"/>
        <v>0</v>
      </c>
      <c r="M206" s="660"/>
      <c r="N206" s="661"/>
      <c r="O206" s="662">
        <f t="shared" si="277"/>
        <v>0</v>
      </c>
      <c r="P206" s="669"/>
    </row>
    <row r="207" spans="1:16" hidden="1" x14ac:dyDescent="0.25">
      <c r="A207" s="665">
        <v>5250</v>
      </c>
      <c r="B207" s="554" t="s">
        <v>362</v>
      </c>
      <c r="C207" s="775">
        <f t="shared" si="189"/>
        <v>0</v>
      </c>
      <c r="D207" s="660"/>
      <c r="E207" s="661"/>
      <c r="F207" s="662">
        <f t="shared" si="274"/>
        <v>0</v>
      </c>
      <c r="G207" s="660"/>
      <c r="H207" s="661"/>
      <c r="I207" s="662">
        <f t="shared" si="275"/>
        <v>0</v>
      </c>
      <c r="J207" s="663"/>
      <c r="K207" s="661"/>
      <c r="L207" s="662">
        <f t="shared" si="276"/>
        <v>0</v>
      </c>
      <c r="M207" s="660"/>
      <c r="N207" s="661"/>
      <c r="O207" s="662">
        <f t="shared" si="277"/>
        <v>0</v>
      </c>
      <c r="P207" s="669"/>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979">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979">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979">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980">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979">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hidden="1" x14ac:dyDescent="0.25">
      <c r="A252" s="721">
        <v>7000</v>
      </c>
      <c r="B252" s="721" t="s">
        <v>407</v>
      </c>
      <c r="C252" s="790">
        <f t="shared" si="291"/>
        <v>0</v>
      </c>
      <c r="D252" s="722">
        <f t="shared" ref="D252:E252" si="343">SUM(D253,D263)</f>
        <v>0</v>
      </c>
      <c r="E252" s="723">
        <f t="shared" si="343"/>
        <v>0</v>
      </c>
      <c r="F252" s="724">
        <f>SUM(F253,F263)</f>
        <v>0</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hidden="1" x14ac:dyDescent="0.25">
      <c r="A253" s="534">
        <v>7200</v>
      </c>
      <c r="B253" s="645" t="s">
        <v>408</v>
      </c>
      <c r="C253" s="773">
        <f t="shared" si="291"/>
        <v>0</v>
      </c>
      <c r="D253" s="646">
        <f t="shared" ref="D253:O253" si="347">SUM(D254,D255,D256,D257,D261,D262)</f>
        <v>0</v>
      </c>
      <c r="E253" s="647">
        <f t="shared" si="347"/>
        <v>0</v>
      </c>
      <c r="F253" s="648">
        <f t="shared" si="347"/>
        <v>0</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979">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hidden="1" x14ac:dyDescent="0.25">
      <c r="A256" s="665">
        <v>7230</v>
      </c>
      <c r="B256" s="554" t="s">
        <v>179</v>
      </c>
      <c r="C256" s="775">
        <f t="shared" si="291"/>
        <v>0</v>
      </c>
      <c r="D256" s="660"/>
      <c r="E256" s="661"/>
      <c r="F256" s="662">
        <f t="shared" si="348"/>
        <v>0</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1022034</v>
      </c>
      <c r="D272" s="737">
        <f>SUM(D269,D265,D252,D211,D182,D174,D160,D75,D53)</f>
        <v>457969</v>
      </c>
      <c r="E272" s="738">
        <f t="shared" ref="E272:O272" si="371">SUM(E269,E265,E252,E211,E182,E174,E160,E75,E53)</f>
        <v>0</v>
      </c>
      <c r="F272" s="739">
        <f t="shared" si="371"/>
        <v>457969</v>
      </c>
      <c r="G272" s="737">
        <f t="shared" si="371"/>
        <v>546370</v>
      </c>
      <c r="H272" s="738">
        <f t="shared" si="371"/>
        <v>0</v>
      </c>
      <c r="I272" s="739">
        <f t="shared" si="371"/>
        <v>546370</v>
      </c>
      <c r="J272" s="740">
        <f t="shared" si="371"/>
        <v>17695</v>
      </c>
      <c r="K272" s="738">
        <f t="shared" si="371"/>
        <v>0</v>
      </c>
      <c r="L272" s="739">
        <f t="shared" si="371"/>
        <v>17695</v>
      </c>
      <c r="M272" s="737">
        <f t="shared" si="371"/>
        <v>0</v>
      </c>
      <c r="N272" s="738">
        <f t="shared" si="371"/>
        <v>0</v>
      </c>
      <c r="O272" s="739">
        <f t="shared" si="371"/>
        <v>0</v>
      </c>
      <c r="P272" s="741"/>
    </row>
    <row r="273" spans="1:16" s="494" customFormat="1" ht="13.5" thickTop="1" thickBot="1" x14ac:dyDescent="0.3">
      <c r="A273" s="1321" t="s">
        <v>429</v>
      </c>
      <c r="B273" s="1322"/>
      <c r="C273" s="793">
        <f t="shared" si="291"/>
        <v>-1845</v>
      </c>
      <c r="D273" s="742">
        <f>SUM(D24,D25,D41,D43)-D51</f>
        <v>0</v>
      </c>
      <c r="E273" s="743">
        <f t="shared" ref="E273:F273" si="372">SUM(E24,E25,E41,E43)-E51</f>
        <v>0</v>
      </c>
      <c r="F273" s="744">
        <f t="shared" si="372"/>
        <v>0</v>
      </c>
      <c r="G273" s="742">
        <f>SUM(G24,G25,G43)-G51</f>
        <v>0</v>
      </c>
      <c r="H273" s="743">
        <f t="shared" ref="H273:I273" si="373">SUM(H24,H25,H43)-H51</f>
        <v>0</v>
      </c>
      <c r="I273" s="744">
        <f t="shared" si="373"/>
        <v>0</v>
      </c>
      <c r="J273" s="745">
        <f t="shared" ref="J273:K273" si="374">(J26+J43)-J51</f>
        <v>-1845</v>
      </c>
      <c r="K273" s="743">
        <f t="shared" si="374"/>
        <v>0</v>
      </c>
      <c r="L273" s="744">
        <f>(L26+L43)-L51</f>
        <v>-1845</v>
      </c>
      <c r="M273" s="742">
        <f t="shared" ref="M273:O273" si="375">M45-M51</f>
        <v>0</v>
      </c>
      <c r="N273" s="743">
        <f t="shared" si="375"/>
        <v>0</v>
      </c>
      <c r="O273" s="744">
        <f t="shared" si="375"/>
        <v>0</v>
      </c>
      <c r="P273" s="746"/>
    </row>
    <row r="274" spans="1:16" s="494" customFormat="1" ht="12.75" thickTop="1" x14ac:dyDescent="0.25">
      <c r="A274" s="1323" t="s">
        <v>430</v>
      </c>
      <c r="B274" s="1324"/>
      <c r="C274" s="794">
        <f t="shared" si="291"/>
        <v>1845</v>
      </c>
      <c r="D274" s="747">
        <f t="shared" ref="D274:O274" si="376">SUM(D275,D276)-D283+D284</f>
        <v>0</v>
      </c>
      <c r="E274" s="748">
        <f t="shared" si="376"/>
        <v>0</v>
      </c>
      <c r="F274" s="749">
        <f t="shared" si="376"/>
        <v>0</v>
      </c>
      <c r="G274" s="747">
        <f t="shared" si="376"/>
        <v>0</v>
      </c>
      <c r="H274" s="748">
        <f t="shared" si="376"/>
        <v>0</v>
      </c>
      <c r="I274" s="749">
        <f t="shared" si="376"/>
        <v>0</v>
      </c>
      <c r="J274" s="750">
        <f t="shared" si="376"/>
        <v>1845</v>
      </c>
      <c r="K274" s="748">
        <f t="shared" si="376"/>
        <v>0</v>
      </c>
      <c r="L274" s="749">
        <f t="shared" si="376"/>
        <v>1845</v>
      </c>
      <c r="M274" s="747">
        <f t="shared" si="376"/>
        <v>0</v>
      </c>
      <c r="N274" s="748">
        <f t="shared" si="376"/>
        <v>0</v>
      </c>
      <c r="O274" s="749">
        <f t="shared" si="376"/>
        <v>0</v>
      </c>
      <c r="P274" s="751"/>
    </row>
    <row r="275" spans="1:16" s="494" customFormat="1" ht="12.75" thickBot="1" x14ac:dyDescent="0.3">
      <c r="A275" s="621" t="s">
        <v>431</v>
      </c>
      <c r="B275" s="621" t="s">
        <v>432</v>
      </c>
      <c r="C275" s="783">
        <f t="shared" si="291"/>
        <v>1845</v>
      </c>
      <c r="D275" s="622">
        <f>D21-D269</f>
        <v>0</v>
      </c>
      <c r="E275" s="622">
        <f t="shared" ref="E275:O275" si="377">E21-E269</f>
        <v>0</v>
      </c>
      <c r="F275" s="622">
        <f t="shared" si="377"/>
        <v>0</v>
      </c>
      <c r="G275" s="622">
        <f t="shared" si="377"/>
        <v>0</v>
      </c>
      <c r="H275" s="622">
        <f t="shared" si="377"/>
        <v>0</v>
      </c>
      <c r="I275" s="622">
        <f t="shared" si="377"/>
        <v>0</v>
      </c>
      <c r="J275" s="622">
        <f t="shared" si="377"/>
        <v>1845</v>
      </c>
      <c r="K275" s="622">
        <f t="shared" si="377"/>
        <v>0</v>
      </c>
      <c r="L275" s="783">
        <f t="shared" si="377"/>
        <v>1845</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row r="298" spans="1:16" x14ac:dyDescent="0.25">
      <c r="A298" s="469"/>
      <c r="B298" s="469"/>
      <c r="C298" s="469"/>
      <c r="D298" s="469"/>
      <c r="E298" s="469"/>
      <c r="F298" s="469"/>
      <c r="G298" s="469"/>
      <c r="H298" s="469"/>
      <c r="I298" s="469"/>
      <c r="J298" s="469"/>
      <c r="K298" s="469"/>
      <c r="L298" s="469"/>
      <c r="M298" s="469"/>
      <c r="N298" s="469"/>
      <c r="O298" s="469"/>
      <c r="P298" s="469"/>
    </row>
  </sheetData>
  <sheetProtection algorithmName="SHA-512" hashValue="SHzCWGozybfmt5thwf5XGiNv756QfY1NA/tQTOnwpTp3NPaOFxgVX5efyJtZj8/2krrfczLxnrMCTbKFljn2vA==" saltValue="+bARMU01CY5UODuJqaMfJw==" spinCount="100000" sheet="1" objects="1" scenarios="1" formatCells="0" formatColumns="0" formatRows="0" sort="0"/>
  <autoFilter ref="A18:P284">
    <filterColumn colId="2">
      <filters>
        <filter val="1 000"/>
        <filter val="1 004 339"/>
        <filter val="1 007 003"/>
        <filter val="1 022 034"/>
        <filter val="1 025"/>
        <filter val="1 092"/>
        <filter val="1 312"/>
        <filter val="1 352"/>
        <filter val="1 666"/>
        <filter val="1 845"/>
        <filter val="-1 845"/>
        <filter val="10 795"/>
        <filter val="120 967"/>
        <filter val="14 006"/>
        <filter val="15 031"/>
        <filter val="15 794"/>
        <filter val="15 850"/>
        <filter val="168 747"/>
        <filter val="17 583"/>
        <filter val="2 211"/>
        <filter val="2 293"/>
        <filter val="21 965"/>
        <filter val="219 155"/>
        <filter val="22 926"/>
        <filter val="28"/>
        <filter val="280"/>
        <filter val="3"/>
        <filter val="3 187"/>
        <filter val="3 285"/>
        <filter val="3 800"/>
        <filter val="3 845"/>
        <filter val="33 348"/>
        <filter val="33 614"/>
        <filter val="390"/>
        <filter val="392"/>
        <filter val="4 058"/>
        <filter val="4 169"/>
        <filter val="4 637"/>
        <filter val="418"/>
        <filter val="42 165"/>
        <filter val="5 055"/>
        <filter val="5 348"/>
        <filter val="5 575"/>
        <filter val="50 408"/>
        <filter val="553"/>
        <filter val="597"/>
        <filter val="6 556"/>
        <filter val="6 672"/>
        <filter val="63"/>
        <filter val="641 662"/>
        <filter val="666 881"/>
        <filter val="7 639"/>
        <filter val="700"/>
        <filter val="71 575"/>
        <filter val="8 359"/>
        <filter val="87 616"/>
        <filter val="886 036"/>
        <filter val="889"/>
        <filter val="9 756"/>
        <filter val="9 874"/>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20.pielikums Jūrmalas pilsētas domes
2020.gada 23.aprīļa saistošajiem noteikumiem Nr.11
(protokols Nr.6, 21.punkts)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8"/>
  <sheetViews>
    <sheetView showGridLines="0" view="pageLayout" zoomScaleNormal="100" workbookViewId="0">
      <selection activeCell="T2" sqref="T2"/>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910</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903</v>
      </c>
      <c r="D3" s="1284"/>
      <c r="E3" s="1284"/>
      <c r="F3" s="1284"/>
      <c r="G3" s="1284"/>
      <c r="H3" s="1284"/>
      <c r="I3" s="1284"/>
      <c r="J3" s="1284"/>
      <c r="K3" s="1284"/>
      <c r="L3" s="1284"/>
      <c r="M3" s="1284"/>
      <c r="N3" s="1284"/>
      <c r="O3" s="1284"/>
      <c r="P3" s="1285"/>
      <c r="Q3" s="765"/>
    </row>
    <row r="4" spans="1:17" ht="12.75" customHeight="1" x14ac:dyDescent="0.25">
      <c r="A4" s="470" t="s">
        <v>142</v>
      </c>
      <c r="B4" s="471"/>
      <c r="C4" s="1284" t="s">
        <v>904</v>
      </c>
      <c r="D4" s="1284"/>
      <c r="E4" s="1284"/>
      <c r="F4" s="1284"/>
      <c r="G4" s="1284"/>
      <c r="H4" s="1284"/>
      <c r="I4" s="1284"/>
      <c r="J4" s="1284"/>
      <c r="K4" s="1284"/>
      <c r="L4" s="1284"/>
      <c r="M4" s="1284"/>
      <c r="N4" s="1284"/>
      <c r="O4" s="1284"/>
      <c r="P4" s="1285"/>
      <c r="Q4" s="765"/>
    </row>
    <row r="5" spans="1:17" ht="12.75" customHeight="1" x14ac:dyDescent="0.25">
      <c r="A5" s="472" t="s">
        <v>144</v>
      </c>
      <c r="B5" s="473"/>
      <c r="C5" s="1289" t="s">
        <v>905</v>
      </c>
      <c r="D5" s="1289"/>
      <c r="E5" s="1289"/>
      <c r="F5" s="1289"/>
      <c r="G5" s="1289"/>
      <c r="H5" s="1289"/>
      <c r="I5" s="1289"/>
      <c r="J5" s="1289"/>
      <c r="K5" s="1289"/>
      <c r="L5" s="1289"/>
      <c r="M5" s="1289"/>
      <c r="N5" s="1289"/>
      <c r="O5" s="1289"/>
      <c r="P5" s="1290"/>
      <c r="Q5" s="765"/>
    </row>
    <row r="6" spans="1:17" ht="12.75" customHeight="1" x14ac:dyDescent="0.25">
      <c r="A6" s="472" t="s">
        <v>146</v>
      </c>
      <c r="B6" s="473"/>
      <c r="C6" s="1289" t="s">
        <v>906</v>
      </c>
      <c r="D6" s="1289"/>
      <c r="E6" s="1289"/>
      <c r="F6" s="1289"/>
      <c r="G6" s="1289"/>
      <c r="H6" s="1289"/>
      <c r="I6" s="1289"/>
      <c r="J6" s="1289"/>
      <c r="K6" s="1289"/>
      <c r="L6" s="1289"/>
      <c r="M6" s="1289"/>
      <c r="N6" s="1289"/>
      <c r="O6" s="1289"/>
      <c r="P6" s="1290"/>
      <c r="Q6" s="765"/>
    </row>
    <row r="7" spans="1:17" ht="24" customHeight="1" x14ac:dyDescent="0.25">
      <c r="A7" s="472" t="s">
        <v>148</v>
      </c>
      <c r="B7" s="473"/>
      <c r="C7" s="1284" t="s">
        <v>907</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t="s">
        <v>908</v>
      </c>
      <c r="D9" s="1289"/>
      <c r="E9" s="1289"/>
      <c r="F9" s="1289"/>
      <c r="G9" s="1289"/>
      <c r="H9" s="1289"/>
      <c r="I9" s="1289"/>
      <c r="J9" s="1289"/>
      <c r="K9" s="1289"/>
      <c r="L9" s="1289"/>
      <c r="M9" s="1289"/>
      <c r="N9" s="1289"/>
      <c r="O9" s="1289"/>
      <c r="P9" s="1290"/>
      <c r="Q9" s="765"/>
    </row>
    <row r="10" spans="1:17" ht="12.75" customHeight="1" x14ac:dyDescent="0.25">
      <c r="A10" s="472"/>
      <c r="B10" s="473" t="s">
        <v>153</v>
      </c>
      <c r="C10" s="1289"/>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767"/>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458777</v>
      </c>
      <c r="D20" s="497">
        <f t="shared" ref="D20:E20" si="0">SUM(D21,D24,D25,D41,D43)</f>
        <v>386909</v>
      </c>
      <c r="E20" s="498">
        <f t="shared" si="0"/>
        <v>71868</v>
      </c>
      <c r="F20" s="499">
        <f>SUM(F21,F24,F25,F41,F43)</f>
        <v>458777</v>
      </c>
      <c r="G20" s="497">
        <f t="shared" ref="G20:H20" si="1">SUM(G21,G24,G43)</f>
        <v>0</v>
      </c>
      <c r="H20" s="498">
        <f t="shared" si="1"/>
        <v>0</v>
      </c>
      <c r="I20" s="499">
        <f>SUM(I21,I24,I43)</f>
        <v>0</v>
      </c>
      <c r="J20" s="500">
        <f t="shared" ref="J20:K20" si="2">SUM(J21,J26,J43)</f>
        <v>0</v>
      </c>
      <c r="K20" s="498">
        <f t="shared" si="2"/>
        <v>0</v>
      </c>
      <c r="L20" s="499">
        <f>SUM(L21,L26,L43)</f>
        <v>0</v>
      </c>
      <c r="M20" s="497">
        <f t="shared" ref="M20:O20" si="3">SUM(M21,M45)</f>
        <v>0</v>
      </c>
      <c r="N20" s="498">
        <f t="shared" si="3"/>
        <v>0</v>
      </c>
      <c r="O20" s="499">
        <f t="shared" si="3"/>
        <v>0</v>
      </c>
      <c r="P20" s="501"/>
    </row>
    <row r="21" spans="1:17" ht="12.75" hidden="1" thickTop="1" x14ac:dyDescent="0.25">
      <c r="A21" s="502"/>
      <c r="B21" s="503" t="s">
        <v>176</v>
      </c>
      <c r="C21" s="769">
        <f t="shared" ref="C21:C84" si="4">F21+I21+L21+O21</f>
        <v>0</v>
      </c>
      <c r="D21" s="504">
        <f t="shared" ref="D21:E21" si="5">SUM(D22:D23)</f>
        <v>0</v>
      </c>
      <c r="E21" s="505">
        <f t="shared" si="5"/>
        <v>0</v>
      </c>
      <c r="F21" s="506">
        <f>SUM(F22:F23)</f>
        <v>0</v>
      </c>
      <c r="G21" s="504">
        <f t="shared" ref="G21:H21" si="6">SUM(G22:G23)</f>
        <v>0</v>
      </c>
      <c r="H21" s="505">
        <f t="shared" si="6"/>
        <v>0</v>
      </c>
      <c r="I21" s="506">
        <f>SUM(I22:I23)</f>
        <v>0</v>
      </c>
      <c r="J21" s="507">
        <f t="shared" ref="J21:K21" si="7">SUM(J22:J23)</f>
        <v>0</v>
      </c>
      <c r="K21" s="505">
        <f t="shared" si="7"/>
        <v>0</v>
      </c>
      <c r="L21" s="506">
        <f>SUM(L22:L23)</f>
        <v>0</v>
      </c>
      <c r="M21" s="504">
        <f t="shared" ref="M21:O21" si="8">SUM(M22:M23)</f>
        <v>0</v>
      </c>
      <c r="N21" s="505">
        <f t="shared" si="8"/>
        <v>0</v>
      </c>
      <c r="O21" s="506">
        <f t="shared" si="8"/>
        <v>0</v>
      </c>
      <c r="P21" s="508"/>
    </row>
    <row r="22" spans="1:17" ht="12.75" hidden="1" thickTop="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ht="12.75" hidden="1" thickTop="1" x14ac:dyDescent="0.25">
      <c r="A23" s="516"/>
      <c r="B23" s="517" t="s">
        <v>178</v>
      </c>
      <c r="C23" s="771">
        <f t="shared" si="4"/>
        <v>0</v>
      </c>
      <c r="D23" s="518"/>
      <c r="E23" s="519"/>
      <c r="F23" s="520">
        <f t="shared" ref="F23:F25" si="9">D23+E23</f>
        <v>0</v>
      </c>
      <c r="G23" s="518"/>
      <c r="H23" s="519"/>
      <c r="I23" s="520">
        <f t="shared" ref="I23:I24" si="10">G23+H23</f>
        <v>0</v>
      </c>
      <c r="J23" s="521"/>
      <c r="K23" s="519"/>
      <c r="L23" s="520">
        <f>J23+K23</f>
        <v>0</v>
      </c>
      <c r="M23" s="518"/>
      <c r="N23" s="519"/>
      <c r="O23" s="520">
        <f>M23+N23</f>
        <v>0</v>
      </c>
      <c r="P23" s="982"/>
    </row>
    <row r="24" spans="1:17" s="494" customFormat="1" ht="37.5" thickTop="1" thickBot="1" x14ac:dyDescent="0.3">
      <c r="A24" s="523">
        <v>19300</v>
      </c>
      <c r="B24" s="523" t="s">
        <v>179</v>
      </c>
      <c r="C24" s="772">
        <f>F24+I24</f>
        <v>458777</v>
      </c>
      <c r="D24" s="524">
        <f>D50</f>
        <v>386909</v>
      </c>
      <c r="E24" s="525">
        <f>E50</f>
        <v>71868</v>
      </c>
      <c r="F24" s="526">
        <f t="shared" si="9"/>
        <v>458777</v>
      </c>
      <c r="G24" s="524"/>
      <c r="H24" s="525"/>
      <c r="I24" s="526">
        <f t="shared" si="10"/>
        <v>0</v>
      </c>
      <c r="J24" s="527" t="s">
        <v>180</v>
      </c>
      <c r="K24" s="528" t="s">
        <v>180</v>
      </c>
      <c r="L24" s="531" t="s">
        <v>180</v>
      </c>
      <c r="M24" s="529" t="s">
        <v>180</v>
      </c>
      <c r="N24" s="530" t="s">
        <v>180</v>
      </c>
      <c r="O24" s="531" t="s">
        <v>180</v>
      </c>
      <c r="P24" s="1071" t="s">
        <v>909</v>
      </c>
    </row>
    <row r="25" spans="1:17" s="494" customFormat="1" ht="24.75" hidden="1" thickTop="1" x14ac:dyDescent="0.25">
      <c r="A25" s="533"/>
      <c r="B25" s="534" t="s">
        <v>181</v>
      </c>
      <c r="C25" s="773">
        <f>F25</f>
        <v>0</v>
      </c>
      <c r="D25" s="535"/>
      <c r="E25" s="536"/>
      <c r="F25" s="537">
        <f t="shared" si="9"/>
        <v>0</v>
      </c>
      <c r="G25" s="538" t="s">
        <v>180</v>
      </c>
      <c r="H25" s="539" t="s">
        <v>180</v>
      </c>
      <c r="I25" s="540" t="s">
        <v>180</v>
      </c>
      <c r="J25" s="541" t="s">
        <v>180</v>
      </c>
      <c r="K25" s="542" t="s">
        <v>180</v>
      </c>
      <c r="L25" s="540" t="s">
        <v>180</v>
      </c>
      <c r="M25" s="543" t="s">
        <v>180</v>
      </c>
      <c r="N25" s="542" t="s">
        <v>180</v>
      </c>
      <c r="O25" s="540" t="s">
        <v>180</v>
      </c>
      <c r="P25" s="544"/>
    </row>
    <row r="26" spans="1:17" s="494" customFormat="1" ht="36.75" hidden="1" thickTop="1" x14ac:dyDescent="0.25">
      <c r="A26" s="534">
        <v>21300</v>
      </c>
      <c r="B26" s="534" t="s">
        <v>182</v>
      </c>
      <c r="C26" s="773">
        <f>L26</f>
        <v>0</v>
      </c>
      <c r="D26" s="543" t="s">
        <v>180</v>
      </c>
      <c r="E26" s="542" t="s">
        <v>180</v>
      </c>
      <c r="F26" s="540" t="s">
        <v>180</v>
      </c>
      <c r="G26" s="543" t="s">
        <v>180</v>
      </c>
      <c r="H26" s="542" t="s">
        <v>180</v>
      </c>
      <c r="I26" s="540" t="s">
        <v>180</v>
      </c>
      <c r="J26" s="541">
        <f t="shared" ref="J26:K26" si="11">SUM(J27,J31,J33,J36)</f>
        <v>0</v>
      </c>
      <c r="K26" s="542">
        <f t="shared" si="11"/>
        <v>0</v>
      </c>
      <c r="L26" s="648">
        <f>SUM(L27,L31,L33,L36)</f>
        <v>0</v>
      </c>
      <c r="M26" s="543" t="s">
        <v>180</v>
      </c>
      <c r="N26" s="542" t="s">
        <v>180</v>
      </c>
      <c r="O26" s="540" t="s">
        <v>180</v>
      </c>
      <c r="P26" s="544"/>
    </row>
    <row r="27" spans="1:17" s="494" customFormat="1" ht="24.75" hidden="1" thickTop="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t="12.75" hidden="1" thickTop="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t="12.75" hidden="1" thickTop="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75" hidden="1" thickTop="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75" hidden="1" thickTop="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75" hidden="1" thickTop="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t="12.75" hidden="1" thickTop="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t="12.75" hidden="1" thickTop="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75" hidden="1" thickTop="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hidden="1" customHeight="1" x14ac:dyDescent="0.25">
      <c r="A36" s="545">
        <v>21390</v>
      </c>
      <c r="B36" s="534" t="s">
        <v>192</v>
      </c>
      <c r="C36" s="773">
        <f t="shared" si="13"/>
        <v>0</v>
      </c>
      <c r="D36" s="543" t="s">
        <v>180</v>
      </c>
      <c r="E36" s="542" t="s">
        <v>180</v>
      </c>
      <c r="F36" s="540" t="s">
        <v>180</v>
      </c>
      <c r="G36" s="543" t="s">
        <v>180</v>
      </c>
      <c r="H36" s="542" t="s">
        <v>180</v>
      </c>
      <c r="I36" s="540" t="s">
        <v>180</v>
      </c>
      <c r="J36" s="541">
        <f t="shared" ref="J36:K36" si="18">SUM(J37:J40)</f>
        <v>0</v>
      </c>
      <c r="K36" s="542">
        <f t="shared" si="18"/>
        <v>0</v>
      </c>
      <c r="L36" s="648">
        <f>SUM(L37:L40)</f>
        <v>0</v>
      </c>
      <c r="M36" s="543" t="s">
        <v>180</v>
      </c>
      <c r="N36" s="542" t="s">
        <v>180</v>
      </c>
      <c r="O36" s="540" t="s">
        <v>180</v>
      </c>
      <c r="P36" s="544"/>
    </row>
    <row r="37" spans="1:16" ht="24.75" hidden="1" thickTop="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t="12.75" hidden="1" thickTop="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t="12.75" hidden="1" thickTop="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75" hidden="1" thickTop="1" x14ac:dyDescent="0.25">
      <c r="A40" s="571">
        <v>21399</v>
      </c>
      <c r="B40" s="572" t="s">
        <v>196</v>
      </c>
      <c r="C40" s="777">
        <f t="shared" si="13"/>
        <v>0</v>
      </c>
      <c r="D40" s="573" t="s">
        <v>180</v>
      </c>
      <c r="E40" s="574" t="s">
        <v>180</v>
      </c>
      <c r="F40" s="575" t="s">
        <v>180</v>
      </c>
      <c r="G40" s="573" t="s">
        <v>180</v>
      </c>
      <c r="H40" s="574" t="s">
        <v>180</v>
      </c>
      <c r="I40" s="575" t="s">
        <v>180</v>
      </c>
      <c r="J40" s="576"/>
      <c r="K40" s="577"/>
      <c r="L40" s="689">
        <f t="shared" si="19"/>
        <v>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75" hidden="1" thickTop="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75" hidden="1" thickTop="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75" hidden="1" thickTop="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75" hidden="1" thickTop="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t="12.75" hidden="1" thickTop="1" x14ac:dyDescent="0.25">
      <c r="A48" s="612"/>
      <c r="B48" s="608"/>
      <c r="C48" s="781"/>
      <c r="D48" s="613"/>
      <c r="E48" s="614"/>
      <c r="F48" s="585"/>
      <c r="G48" s="588"/>
      <c r="H48" s="587"/>
      <c r="I48" s="585"/>
      <c r="J48" s="586"/>
      <c r="K48" s="587"/>
      <c r="L48" s="584"/>
      <c r="M48" s="582"/>
      <c r="N48" s="583"/>
      <c r="O48" s="584"/>
      <c r="P48" s="611"/>
    </row>
    <row r="49" spans="1:16" s="494" customFormat="1" ht="12.75" hidden="1" thickTop="1" x14ac:dyDescent="0.25">
      <c r="A49" s="615"/>
      <c r="B49" s="616" t="s">
        <v>204</v>
      </c>
      <c r="C49" s="782"/>
      <c r="D49" s="617"/>
      <c r="E49" s="618"/>
      <c r="F49" s="619"/>
      <c r="G49" s="617"/>
      <c r="H49" s="618"/>
      <c r="I49" s="619"/>
      <c r="J49" s="620"/>
      <c r="K49" s="618"/>
      <c r="L49" s="619"/>
      <c r="M49" s="617"/>
      <c r="N49" s="618"/>
      <c r="O49" s="619"/>
      <c r="P49" s="229"/>
    </row>
    <row r="50" spans="1:16" s="494" customFormat="1" ht="13.5" thickTop="1" thickBot="1" x14ac:dyDescent="0.3">
      <c r="A50" s="621"/>
      <c r="B50" s="495" t="s">
        <v>205</v>
      </c>
      <c r="C50" s="783">
        <f t="shared" si="4"/>
        <v>458777</v>
      </c>
      <c r="D50" s="622">
        <f t="shared" ref="D50:E50" si="26">SUM(D51,D269)</f>
        <v>386909</v>
      </c>
      <c r="E50" s="623">
        <f t="shared" si="26"/>
        <v>71868</v>
      </c>
      <c r="F50" s="624">
        <f>SUM(F51,F269)</f>
        <v>458777</v>
      </c>
      <c r="G50" s="622">
        <f t="shared" ref="G50:O50" si="27">SUM(G51,G269)</f>
        <v>0</v>
      </c>
      <c r="H50" s="623">
        <f t="shared" si="27"/>
        <v>0</v>
      </c>
      <c r="I50" s="624">
        <f t="shared" si="27"/>
        <v>0</v>
      </c>
      <c r="J50" s="625">
        <f t="shared" si="27"/>
        <v>0</v>
      </c>
      <c r="K50" s="623">
        <f t="shared" si="27"/>
        <v>0</v>
      </c>
      <c r="L50" s="624">
        <f t="shared" si="27"/>
        <v>0</v>
      </c>
      <c r="M50" s="622">
        <f t="shared" si="27"/>
        <v>0</v>
      </c>
      <c r="N50" s="623">
        <f t="shared" si="27"/>
        <v>0</v>
      </c>
      <c r="O50" s="624">
        <f t="shared" si="27"/>
        <v>0</v>
      </c>
      <c r="P50" s="626"/>
    </row>
    <row r="51" spans="1:16" s="494" customFormat="1" ht="36.75" thickTop="1" x14ac:dyDescent="0.25">
      <c r="A51" s="627"/>
      <c r="B51" s="628" t="s">
        <v>206</v>
      </c>
      <c r="C51" s="784">
        <f t="shared" si="4"/>
        <v>458777</v>
      </c>
      <c r="D51" s="629">
        <f t="shared" ref="D51:E51" si="28">SUM(D52,D181)</f>
        <v>386909</v>
      </c>
      <c r="E51" s="630">
        <f t="shared" si="28"/>
        <v>71868</v>
      </c>
      <c r="F51" s="631">
        <f>SUM(F52,F181)</f>
        <v>458777</v>
      </c>
      <c r="G51" s="629">
        <f t="shared" ref="G51:H51" si="29">SUM(G52,G181)</f>
        <v>0</v>
      </c>
      <c r="H51" s="630">
        <f t="shared" si="29"/>
        <v>0</v>
      </c>
      <c r="I51" s="631">
        <f>SUM(I52,I181)</f>
        <v>0</v>
      </c>
      <c r="J51" s="632">
        <f t="shared" ref="J51:K51" si="30">SUM(J52,J181)</f>
        <v>0</v>
      </c>
      <c r="K51" s="630">
        <f t="shared" si="30"/>
        <v>0</v>
      </c>
      <c r="L51" s="631">
        <f>SUM(L52,L181)</f>
        <v>0</v>
      </c>
      <c r="M51" s="629">
        <f t="shared" ref="M51:O51" si="31">SUM(M52,M181)</f>
        <v>0</v>
      </c>
      <c r="N51" s="630">
        <f t="shared" si="31"/>
        <v>0</v>
      </c>
      <c r="O51" s="631">
        <f t="shared" si="31"/>
        <v>0</v>
      </c>
      <c r="P51" s="633"/>
    </row>
    <row r="52" spans="1:16" s="494" customFormat="1" ht="24" hidden="1" x14ac:dyDescent="0.25">
      <c r="A52" s="634"/>
      <c r="B52" s="485" t="s">
        <v>207</v>
      </c>
      <c r="C52" s="785">
        <f t="shared" si="4"/>
        <v>0</v>
      </c>
      <c r="D52" s="635">
        <f t="shared" ref="D52:E52" si="32">SUM(D53,D75,D160,D174)</f>
        <v>0</v>
      </c>
      <c r="E52" s="636">
        <f t="shared" si="32"/>
        <v>0</v>
      </c>
      <c r="F52" s="637">
        <f>SUM(F53,F75,F160,F174)</f>
        <v>0</v>
      </c>
      <c r="G52" s="635">
        <f t="shared" ref="G52:H52" si="33">SUM(G53,G75,G160,G174)</f>
        <v>0</v>
      </c>
      <c r="H52" s="636">
        <f t="shared" si="33"/>
        <v>0</v>
      </c>
      <c r="I52" s="637">
        <f>SUM(I53,I75,I160,I174)</f>
        <v>0</v>
      </c>
      <c r="J52" s="638">
        <f t="shared" ref="J52:K52" si="34">SUM(J53,J75,J160,J174)</f>
        <v>0</v>
      </c>
      <c r="K52" s="636">
        <f t="shared" si="34"/>
        <v>0</v>
      </c>
      <c r="L52" s="637">
        <f>SUM(L53,L75,L160,L174)</f>
        <v>0</v>
      </c>
      <c r="M52" s="635">
        <f t="shared" ref="M52:O52" si="35">SUM(M53,M75,M160,M174)</f>
        <v>0</v>
      </c>
      <c r="N52" s="636">
        <f t="shared" si="35"/>
        <v>0</v>
      </c>
      <c r="O52" s="637">
        <f t="shared" si="35"/>
        <v>0</v>
      </c>
      <c r="P52" s="639"/>
    </row>
    <row r="53" spans="1:16" s="494" customFormat="1" hidden="1" x14ac:dyDescent="0.25">
      <c r="A53" s="640">
        <v>1000</v>
      </c>
      <c r="B53" s="640" t="s">
        <v>208</v>
      </c>
      <c r="C53" s="786">
        <f t="shared" si="4"/>
        <v>0</v>
      </c>
      <c r="D53" s="641">
        <f t="shared" ref="D53:E53" si="36">SUM(D54,D67)</f>
        <v>0</v>
      </c>
      <c r="E53" s="642">
        <f t="shared" si="36"/>
        <v>0</v>
      </c>
      <c r="F53" s="643">
        <f>SUM(F54,F67)</f>
        <v>0</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hidden="1" x14ac:dyDescent="0.25">
      <c r="A54" s="534">
        <v>1100</v>
      </c>
      <c r="B54" s="645" t="s">
        <v>209</v>
      </c>
      <c r="C54" s="773">
        <f t="shared" si="4"/>
        <v>0</v>
      </c>
      <c r="D54" s="646">
        <f t="shared" ref="D54:E54" si="40">SUM(D55,D58,D66)</f>
        <v>0</v>
      </c>
      <c r="E54" s="647">
        <f t="shared" si="40"/>
        <v>0</v>
      </c>
      <c r="F54" s="648">
        <f>SUM(F55,F58,F66)</f>
        <v>0</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hidden="1" x14ac:dyDescent="0.25">
      <c r="A55" s="651">
        <v>1110</v>
      </c>
      <c r="B55" s="608" t="s">
        <v>210</v>
      </c>
      <c r="C55" s="781">
        <f t="shared" si="4"/>
        <v>0</v>
      </c>
      <c r="D55" s="613">
        <f t="shared" ref="D55:E55" si="44">SUM(D56:D57)</f>
        <v>0</v>
      </c>
      <c r="E55" s="614">
        <f t="shared" si="44"/>
        <v>0</v>
      </c>
      <c r="F55" s="652">
        <f>SUM(F56:F57)</f>
        <v>0</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4" hidden="1" customHeight="1" x14ac:dyDescent="0.25">
      <c r="A57" s="517">
        <v>1119</v>
      </c>
      <c r="B57" s="554" t="s">
        <v>212</v>
      </c>
      <c r="C57" s="775">
        <f t="shared" si="4"/>
        <v>0</v>
      </c>
      <c r="D57" s="660"/>
      <c r="E57" s="661"/>
      <c r="F57" s="662">
        <f t="shared" si="48"/>
        <v>0</v>
      </c>
      <c r="G57" s="660"/>
      <c r="H57" s="661"/>
      <c r="I57" s="662">
        <f t="shared" si="49"/>
        <v>0</v>
      </c>
      <c r="J57" s="663"/>
      <c r="K57" s="661"/>
      <c r="L57" s="662">
        <f t="shared" si="50"/>
        <v>0</v>
      </c>
      <c r="M57" s="660"/>
      <c r="N57" s="661"/>
      <c r="O57" s="662">
        <f t="shared" si="51"/>
        <v>0</v>
      </c>
      <c r="P57" s="669"/>
    </row>
    <row r="58" spans="1:16" hidden="1" x14ac:dyDescent="0.25">
      <c r="A58" s="665">
        <v>1140</v>
      </c>
      <c r="B58" s="554" t="s">
        <v>213</v>
      </c>
      <c r="C58" s="775">
        <f t="shared" si="4"/>
        <v>0</v>
      </c>
      <c r="D58" s="666">
        <f t="shared" ref="D58:E58" si="52">SUM(D59:D65)</f>
        <v>0</v>
      </c>
      <c r="E58" s="667">
        <f t="shared" si="52"/>
        <v>0</v>
      </c>
      <c r="F58" s="662">
        <f>SUM(F59:F65)</f>
        <v>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hidden="1" x14ac:dyDescent="0.25">
      <c r="A63" s="517">
        <v>1147</v>
      </c>
      <c r="B63" s="554" t="s">
        <v>218</v>
      </c>
      <c r="C63" s="775">
        <f t="shared" si="4"/>
        <v>0</v>
      </c>
      <c r="D63" s="660"/>
      <c r="E63" s="661"/>
      <c r="F63" s="662">
        <f t="shared" si="56"/>
        <v>0</v>
      </c>
      <c r="G63" s="660"/>
      <c r="H63" s="661"/>
      <c r="I63" s="662">
        <f t="shared" si="57"/>
        <v>0</v>
      </c>
      <c r="J63" s="663"/>
      <c r="K63" s="661"/>
      <c r="L63" s="662">
        <f t="shared" si="58"/>
        <v>0</v>
      </c>
      <c r="M63" s="660"/>
      <c r="N63" s="661"/>
      <c r="O63" s="662">
        <f t="shared" si="59"/>
        <v>0</v>
      </c>
      <c r="P63" s="669"/>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hidden="1" x14ac:dyDescent="0.25">
      <c r="A66" s="651">
        <v>1150</v>
      </c>
      <c r="B66" s="608" t="s">
        <v>221</v>
      </c>
      <c r="C66" s="781">
        <f t="shared" si="4"/>
        <v>0</v>
      </c>
      <c r="D66" s="670"/>
      <c r="E66" s="671"/>
      <c r="F66" s="652">
        <f t="shared" si="56"/>
        <v>0</v>
      </c>
      <c r="G66" s="670"/>
      <c r="H66" s="671"/>
      <c r="I66" s="652">
        <f t="shared" si="57"/>
        <v>0</v>
      </c>
      <c r="J66" s="672"/>
      <c r="K66" s="671"/>
      <c r="L66" s="652">
        <f t="shared" si="58"/>
        <v>0</v>
      </c>
      <c r="M66" s="670"/>
      <c r="N66" s="671"/>
      <c r="O66" s="652">
        <f t="shared" si="59"/>
        <v>0</v>
      </c>
      <c r="P66" s="654"/>
    </row>
    <row r="67" spans="1:16" ht="36" hidden="1" x14ac:dyDescent="0.25">
      <c r="A67" s="534">
        <v>1200</v>
      </c>
      <c r="B67" s="645" t="s">
        <v>222</v>
      </c>
      <c r="C67" s="773">
        <f t="shared" si="4"/>
        <v>0</v>
      </c>
      <c r="D67" s="646">
        <f t="shared" ref="D67:E67" si="60">SUM(D68:D69)</f>
        <v>0</v>
      </c>
      <c r="E67" s="647">
        <f t="shared" si="60"/>
        <v>0</v>
      </c>
      <c r="F67" s="648">
        <f>SUM(F68:F69)</f>
        <v>0</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hidden="1" x14ac:dyDescent="0.25">
      <c r="A68" s="979">
        <v>1210</v>
      </c>
      <c r="B68" s="546" t="s">
        <v>223</v>
      </c>
      <c r="C68" s="774">
        <f t="shared" si="4"/>
        <v>0</v>
      </c>
      <c r="D68" s="655"/>
      <c r="E68" s="656"/>
      <c r="F68" s="657">
        <f>D68+E68</f>
        <v>0</v>
      </c>
      <c r="G68" s="655"/>
      <c r="H68" s="656"/>
      <c r="I68" s="657">
        <f>G68+H68</f>
        <v>0</v>
      </c>
      <c r="J68" s="658"/>
      <c r="K68" s="656"/>
      <c r="L68" s="657">
        <f>J68+K68</f>
        <v>0</v>
      </c>
      <c r="M68" s="655"/>
      <c r="N68" s="656"/>
      <c r="O68" s="657">
        <f t="shared" ref="O68" si="64">M68+N68</f>
        <v>0</v>
      </c>
      <c r="P68" s="659"/>
    </row>
    <row r="69" spans="1:16" ht="24" hidden="1" x14ac:dyDescent="0.25">
      <c r="A69" s="665">
        <v>1220</v>
      </c>
      <c r="B69" s="554" t="s">
        <v>224</v>
      </c>
      <c r="C69" s="775">
        <f t="shared" si="4"/>
        <v>0</v>
      </c>
      <c r="D69" s="666">
        <f t="shared" ref="D69:E69" si="65">SUM(D70:D74)</f>
        <v>0</v>
      </c>
      <c r="E69" s="667">
        <f t="shared" si="65"/>
        <v>0</v>
      </c>
      <c r="F69" s="662">
        <f>SUM(F70:F74)</f>
        <v>0</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hidden="1" x14ac:dyDescent="0.25">
      <c r="A70" s="517">
        <v>1221</v>
      </c>
      <c r="B70" s="554" t="s">
        <v>225</v>
      </c>
      <c r="C70" s="775">
        <f t="shared" si="4"/>
        <v>0</v>
      </c>
      <c r="D70" s="660"/>
      <c r="E70" s="661"/>
      <c r="F70" s="662">
        <f t="shared" ref="F70:F74" si="69">D70+E70</f>
        <v>0</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hidden="1" x14ac:dyDescent="0.25">
      <c r="A73" s="517">
        <v>1227</v>
      </c>
      <c r="B73" s="554" t="s">
        <v>228</v>
      </c>
      <c r="C73" s="775">
        <f t="shared" si="4"/>
        <v>0</v>
      </c>
      <c r="D73" s="660"/>
      <c r="E73" s="661"/>
      <c r="F73" s="662">
        <f t="shared" si="69"/>
        <v>0</v>
      </c>
      <c r="G73" s="660"/>
      <c r="H73" s="661"/>
      <c r="I73" s="662">
        <f t="shared" si="70"/>
        <v>0</v>
      </c>
      <c r="J73" s="663"/>
      <c r="K73" s="661"/>
      <c r="L73" s="662">
        <f t="shared" si="71"/>
        <v>0</v>
      </c>
      <c r="M73" s="660"/>
      <c r="N73" s="661"/>
      <c r="O73" s="662">
        <f t="shared" si="72"/>
        <v>0</v>
      </c>
      <c r="P73" s="669"/>
    </row>
    <row r="74" spans="1:16" ht="60" hidden="1" x14ac:dyDescent="0.25">
      <c r="A74" s="517">
        <v>1228</v>
      </c>
      <c r="B74" s="554" t="s">
        <v>229</v>
      </c>
      <c r="C74" s="775">
        <f t="shared" si="4"/>
        <v>0</v>
      </c>
      <c r="D74" s="660"/>
      <c r="E74" s="661"/>
      <c r="F74" s="662">
        <f t="shared" si="69"/>
        <v>0</v>
      </c>
      <c r="G74" s="660"/>
      <c r="H74" s="661"/>
      <c r="I74" s="662">
        <f t="shared" si="70"/>
        <v>0</v>
      </c>
      <c r="J74" s="663"/>
      <c r="K74" s="661"/>
      <c r="L74" s="662">
        <f t="shared" si="71"/>
        <v>0</v>
      </c>
      <c r="M74" s="660"/>
      <c r="N74" s="661"/>
      <c r="O74" s="662">
        <f t="shared" si="72"/>
        <v>0</v>
      </c>
      <c r="P74" s="669"/>
    </row>
    <row r="75" spans="1:16" hidden="1" x14ac:dyDescent="0.25">
      <c r="A75" s="640">
        <v>2000</v>
      </c>
      <c r="B75" s="640" t="s">
        <v>230</v>
      </c>
      <c r="C75" s="786">
        <f t="shared" si="4"/>
        <v>0</v>
      </c>
      <c r="D75" s="641">
        <f t="shared" ref="D75:O75" si="73">SUM(D76,D83,D120,D151,D152)</f>
        <v>0</v>
      </c>
      <c r="E75" s="642">
        <f t="shared" si="73"/>
        <v>0</v>
      </c>
      <c r="F75" s="643">
        <f t="shared" si="73"/>
        <v>0</v>
      </c>
      <c r="G75" s="641">
        <f t="shared" si="73"/>
        <v>0</v>
      </c>
      <c r="H75" s="642">
        <f t="shared" si="73"/>
        <v>0</v>
      </c>
      <c r="I75" s="643">
        <f t="shared" si="73"/>
        <v>0</v>
      </c>
      <c r="J75" s="644">
        <f t="shared" si="73"/>
        <v>0</v>
      </c>
      <c r="K75" s="642">
        <f t="shared" si="73"/>
        <v>0</v>
      </c>
      <c r="L75" s="643">
        <f t="shared" si="73"/>
        <v>0</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979">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hidden="1" x14ac:dyDescent="0.25">
      <c r="A83" s="534">
        <v>2200</v>
      </c>
      <c r="B83" s="645" t="s">
        <v>236</v>
      </c>
      <c r="C83" s="773">
        <f t="shared" si="4"/>
        <v>0</v>
      </c>
      <c r="D83" s="646">
        <f t="shared" ref="D83:E83" si="94">SUM(D84,D85,D91,D99,D107,D108,D114,D119)</f>
        <v>0</v>
      </c>
      <c r="E83" s="647">
        <f t="shared" si="94"/>
        <v>0</v>
      </c>
      <c r="F83" s="648">
        <f>SUM(F84,F85,F91,F99,F107,F108,F114,F119)</f>
        <v>0</v>
      </c>
      <c r="G83" s="646">
        <f t="shared" ref="G83:H83" si="95">SUM(G84,G85,G91,G99,G107,G108,G114,G119)</f>
        <v>0</v>
      </c>
      <c r="H83" s="647">
        <f t="shared" si="95"/>
        <v>0</v>
      </c>
      <c r="I83" s="648">
        <f>SUM(I84,I85,I91,I99,I107,I108,I114,I119)</f>
        <v>0</v>
      </c>
      <c r="J83" s="649">
        <f t="shared" ref="J83:K83" si="96">SUM(J84,J85,J91,J99,J107,J108,J114,J119)</f>
        <v>0</v>
      </c>
      <c r="K83" s="647">
        <f t="shared" si="96"/>
        <v>0</v>
      </c>
      <c r="L83" s="648">
        <f>SUM(L84,L85,L91,L99,L107,L108,L114,L119)</f>
        <v>0</v>
      </c>
      <c r="M83" s="646">
        <f t="shared" ref="M83:O83" si="97">SUM(M84,M85,M91,M99,M107,M108,M114,M119)</f>
        <v>0</v>
      </c>
      <c r="N83" s="647">
        <f t="shared" si="97"/>
        <v>0</v>
      </c>
      <c r="O83" s="648">
        <f t="shared" si="97"/>
        <v>0</v>
      </c>
      <c r="P83" s="678"/>
    </row>
    <row r="84" spans="1:16" hidden="1" x14ac:dyDescent="0.25">
      <c r="A84" s="651">
        <v>2210</v>
      </c>
      <c r="B84" s="608" t="s">
        <v>237</v>
      </c>
      <c r="C84" s="781">
        <f t="shared" si="4"/>
        <v>0</v>
      </c>
      <c r="D84" s="670"/>
      <c r="E84" s="671"/>
      <c r="F84" s="652">
        <f>D84+E84</f>
        <v>0</v>
      </c>
      <c r="G84" s="670"/>
      <c r="H84" s="671"/>
      <c r="I84" s="652">
        <f>G84+H84</f>
        <v>0</v>
      </c>
      <c r="J84" s="672"/>
      <c r="K84" s="671"/>
      <c r="L84" s="652">
        <f>J84+K84</f>
        <v>0</v>
      </c>
      <c r="M84" s="670"/>
      <c r="N84" s="671"/>
      <c r="O84" s="652">
        <f t="shared" ref="O84" si="98">M84+N84</f>
        <v>0</v>
      </c>
      <c r="P84" s="654"/>
    </row>
    <row r="85" spans="1:16" ht="24" hidden="1" x14ac:dyDescent="0.25">
      <c r="A85" s="665">
        <v>2220</v>
      </c>
      <c r="B85" s="554" t="s">
        <v>238</v>
      </c>
      <c r="C85" s="775">
        <f t="shared" ref="C85:C148" si="99">F85+I85+L85+O85</f>
        <v>0</v>
      </c>
      <c r="D85" s="666">
        <f t="shared" ref="D85:E85" si="100">SUM(D86:D90)</f>
        <v>0</v>
      </c>
      <c r="E85" s="667">
        <f t="shared" si="100"/>
        <v>0</v>
      </c>
      <c r="F85" s="662">
        <f>SUM(F86:F90)</f>
        <v>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hidden="1" x14ac:dyDescent="0.25">
      <c r="A87" s="517">
        <v>2222</v>
      </c>
      <c r="B87" s="554" t="s">
        <v>240</v>
      </c>
      <c r="C87" s="775">
        <f t="shared" si="99"/>
        <v>0</v>
      </c>
      <c r="D87" s="660"/>
      <c r="E87" s="661"/>
      <c r="F87" s="662">
        <f t="shared" si="104"/>
        <v>0</v>
      </c>
      <c r="G87" s="660"/>
      <c r="H87" s="661"/>
      <c r="I87" s="662">
        <f t="shared" si="105"/>
        <v>0</v>
      </c>
      <c r="J87" s="663"/>
      <c r="K87" s="661"/>
      <c r="L87" s="662">
        <f t="shared" si="106"/>
        <v>0</v>
      </c>
      <c r="M87" s="660"/>
      <c r="N87" s="661"/>
      <c r="O87" s="662">
        <f t="shared" si="107"/>
        <v>0</v>
      </c>
      <c r="P87" s="669"/>
    </row>
    <row r="88" spans="1:16" hidden="1" x14ac:dyDescent="0.25">
      <c r="A88" s="517">
        <v>2223</v>
      </c>
      <c r="B88" s="554" t="s">
        <v>241</v>
      </c>
      <c r="C88" s="775">
        <f t="shared" si="99"/>
        <v>0</v>
      </c>
      <c r="D88" s="660"/>
      <c r="E88" s="661"/>
      <c r="F88" s="662">
        <f t="shared" si="104"/>
        <v>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hidden="1" x14ac:dyDescent="0.25">
      <c r="A91" s="665">
        <v>2230</v>
      </c>
      <c r="B91" s="554" t="s">
        <v>244</v>
      </c>
      <c r="C91" s="775">
        <f t="shared" si="99"/>
        <v>0</v>
      </c>
      <c r="D91" s="666">
        <f t="shared" ref="D91:E91" si="108">SUM(D92:D98)</f>
        <v>0</v>
      </c>
      <c r="E91" s="667">
        <f t="shared" si="108"/>
        <v>0</v>
      </c>
      <c r="F91" s="662">
        <f>SUM(F92:F98)</f>
        <v>0</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hidden="1" x14ac:dyDescent="0.25">
      <c r="A92" s="517">
        <v>2231</v>
      </c>
      <c r="B92" s="554" t="s">
        <v>245</v>
      </c>
      <c r="C92" s="775">
        <f t="shared" si="99"/>
        <v>0</v>
      </c>
      <c r="D92" s="660"/>
      <c r="E92" s="661"/>
      <c r="F92" s="662">
        <f t="shared" ref="F92:F98" si="112">D92+E92</f>
        <v>0</v>
      </c>
      <c r="G92" s="660"/>
      <c r="H92" s="661"/>
      <c r="I92" s="662">
        <f t="shared" ref="I92:I98" si="113">G92+H92</f>
        <v>0</v>
      </c>
      <c r="J92" s="663"/>
      <c r="K92" s="661"/>
      <c r="L92" s="662">
        <f t="shared" ref="L92:L98" si="114">J92+K92</f>
        <v>0</v>
      </c>
      <c r="M92" s="660"/>
      <c r="N92" s="661"/>
      <c r="O92" s="662">
        <f t="shared" ref="O92:O98" si="115">M92+N92</f>
        <v>0</v>
      </c>
      <c r="P92" s="669"/>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hidden="1" x14ac:dyDescent="0.25">
      <c r="A98" s="517">
        <v>2239</v>
      </c>
      <c r="B98" s="554" t="s">
        <v>251</v>
      </c>
      <c r="C98" s="775">
        <f t="shared" si="99"/>
        <v>0</v>
      </c>
      <c r="D98" s="660"/>
      <c r="E98" s="661"/>
      <c r="F98" s="662">
        <f t="shared" si="112"/>
        <v>0</v>
      </c>
      <c r="G98" s="660"/>
      <c r="H98" s="661"/>
      <c r="I98" s="662">
        <f t="shared" si="113"/>
        <v>0</v>
      </c>
      <c r="J98" s="663"/>
      <c r="K98" s="661"/>
      <c r="L98" s="662">
        <f t="shared" si="114"/>
        <v>0</v>
      </c>
      <c r="M98" s="660"/>
      <c r="N98" s="661"/>
      <c r="O98" s="662">
        <f t="shared" si="115"/>
        <v>0</v>
      </c>
      <c r="P98" s="669"/>
    </row>
    <row r="99" spans="1:16" ht="36" hidden="1" x14ac:dyDescent="0.25">
      <c r="A99" s="665">
        <v>2240</v>
      </c>
      <c r="B99" s="554" t="s">
        <v>252</v>
      </c>
      <c r="C99" s="775">
        <f t="shared" si="99"/>
        <v>0</v>
      </c>
      <c r="D99" s="666">
        <f t="shared" ref="D99:E99" si="116">SUM(D100:D106)</f>
        <v>0</v>
      </c>
      <c r="E99" s="667">
        <f t="shared" si="116"/>
        <v>0</v>
      </c>
      <c r="F99" s="662">
        <f>SUM(F100:F106)</f>
        <v>0</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hidden="1" x14ac:dyDescent="0.25">
      <c r="A102" s="517">
        <v>2243</v>
      </c>
      <c r="B102" s="554" t="s">
        <v>256</v>
      </c>
      <c r="C102" s="775">
        <f t="shared" si="99"/>
        <v>0</v>
      </c>
      <c r="D102" s="660"/>
      <c r="E102" s="661"/>
      <c r="F102" s="662">
        <f t="shared" si="120"/>
        <v>0</v>
      </c>
      <c r="G102" s="660"/>
      <c r="H102" s="661"/>
      <c r="I102" s="662">
        <f t="shared" si="121"/>
        <v>0</v>
      </c>
      <c r="J102" s="663"/>
      <c r="K102" s="661"/>
      <c r="L102" s="662">
        <f t="shared" si="122"/>
        <v>0</v>
      </c>
      <c r="M102" s="660"/>
      <c r="N102" s="661"/>
      <c r="O102" s="662">
        <f t="shared" si="123"/>
        <v>0</v>
      </c>
      <c r="P102" s="669"/>
    </row>
    <row r="103" spans="1:16" hidden="1" x14ac:dyDescent="0.25">
      <c r="A103" s="517">
        <v>2244</v>
      </c>
      <c r="B103" s="554" t="s">
        <v>257</v>
      </c>
      <c r="C103" s="775">
        <f t="shared" si="99"/>
        <v>0</v>
      </c>
      <c r="D103" s="660"/>
      <c r="E103" s="661"/>
      <c r="F103" s="662">
        <f t="shared" si="120"/>
        <v>0</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hidden="1" x14ac:dyDescent="0.25">
      <c r="A107" s="665">
        <v>2250</v>
      </c>
      <c r="B107" s="554" t="s">
        <v>262</v>
      </c>
      <c r="C107" s="775">
        <f t="shared" si="99"/>
        <v>0</v>
      </c>
      <c r="D107" s="660"/>
      <c r="E107" s="661"/>
      <c r="F107" s="662">
        <f t="shared" si="120"/>
        <v>0</v>
      </c>
      <c r="G107" s="660"/>
      <c r="H107" s="661"/>
      <c r="I107" s="662">
        <f t="shared" si="121"/>
        <v>0</v>
      </c>
      <c r="J107" s="663"/>
      <c r="K107" s="661"/>
      <c r="L107" s="662">
        <f t="shared" si="122"/>
        <v>0</v>
      </c>
      <c r="M107" s="660"/>
      <c r="N107" s="661"/>
      <c r="O107" s="662">
        <f t="shared" si="123"/>
        <v>0</v>
      </c>
      <c r="P107" s="669"/>
    </row>
    <row r="108" spans="1:16" hidden="1" x14ac:dyDescent="0.25">
      <c r="A108" s="665">
        <v>2260</v>
      </c>
      <c r="B108" s="554" t="s">
        <v>263</v>
      </c>
      <c r="C108" s="775">
        <f t="shared" si="99"/>
        <v>0</v>
      </c>
      <c r="D108" s="666">
        <f t="shared" ref="D108:E108" si="124">SUM(D109:D113)</f>
        <v>0</v>
      </c>
      <c r="E108" s="667">
        <f t="shared" si="124"/>
        <v>0</v>
      </c>
      <c r="F108" s="662">
        <f>SUM(F109:F113)</f>
        <v>0</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c r="E117" s="661"/>
      <c r="F117" s="662">
        <f t="shared" si="136"/>
        <v>0</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hidden="1" customHeight="1" x14ac:dyDescent="0.25">
      <c r="A120" s="603">
        <v>2300</v>
      </c>
      <c r="B120" s="572" t="s">
        <v>275</v>
      </c>
      <c r="C120" s="777">
        <f t="shared" si="99"/>
        <v>0</v>
      </c>
      <c r="D120" s="687">
        <f t="shared" ref="D120:E120" si="140">SUM(D121,D126,D130,D131,D134,D138,D146,D147,D150)</f>
        <v>0</v>
      </c>
      <c r="E120" s="688">
        <f t="shared" si="140"/>
        <v>0</v>
      </c>
      <c r="F120" s="689">
        <f>SUM(F121,F126,F130,F131,F134,F138,F146,F147,F150)</f>
        <v>0</v>
      </c>
      <c r="G120" s="687">
        <f t="shared" ref="G120:H120" si="141">SUM(G121,G126,G130,G131,G134,G138,G146,G147,G150)</f>
        <v>0</v>
      </c>
      <c r="H120" s="688">
        <f t="shared" si="141"/>
        <v>0</v>
      </c>
      <c r="I120" s="689">
        <f>SUM(I121,I126,I130,I131,I134,I138,I146,I147,I150)</f>
        <v>0</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4" hidden="1" x14ac:dyDescent="0.25">
      <c r="A121" s="979">
        <v>2310</v>
      </c>
      <c r="B121" s="546" t="s">
        <v>276</v>
      </c>
      <c r="C121" s="774">
        <f t="shared" si="99"/>
        <v>0</v>
      </c>
      <c r="D121" s="675">
        <f t="shared" ref="D121:O121" si="144">SUM(D122:D125)</f>
        <v>0</v>
      </c>
      <c r="E121" s="676">
        <f t="shared" si="144"/>
        <v>0</v>
      </c>
      <c r="F121" s="657">
        <f t="shared" si="144"/>
        <v>0</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hidden="1" x14ac:dyDescent="0.25">
      <c r="A122" s="517">
        <v>2311</v>
      </c>
      <c r="B122" s="554" t="s">
        <v>277</v>
      </c>
      <c r="C122" s="775">
        <f t="shared" si="99"/>
        <v>0</v>
      </c>
      <c r="D122" s="660"/>
      <c r="E122" s="661"/>
      <c r="F122" s="662">
        <f t="shared" ref="F122:F125" si="145">D122+E122</f>
        <v>0</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hidden="1" x14ac:dyDescent="0.25">
      <c r="A123" s="517">
        <v>2312</v>
      </c>
      <c r="B123" s="554" t="s">
        <v>278</v>
      </c>
      <c r="C123" s="775">
        <f t="shared" si="99"/>
        <v>0</v>
      </c>
      <c r="D123" s="660"/>
      <c r="E123" s="661"/>
      <c r="F123" s="662">
        <f t="shared" si="145"/>
        <v>0</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hidden="1" customHeight="1" x14ac:dyDescent="0.25">
      <c r="A125" s="517">
        <v>2314</v>
      </c>
      <c r="B125" s="554" t="s">
        <v>280</v>
      </c>
      <c r="C125" s="775">
        <f t="shared" si="99"/>
        <v>0</v>
      </c>
      <c r="D125" s="660"/>
      <c r="E125" s="661"/>
      <c r="F125" s="662">
        <f t="shared" si="145"/>
        <v>0</v>
      </c>
      <c r="G125" s="660"/>
      <c r="H125" s="661"/>
      <c r="I125" s="662">
        <f t="shared" si="146"/>
        <v>0</v>
      </c>
      <c r="J125" s="663"/>
      <c r="K125" s="661"/>
      <c r="L125" s="662">
        <f t="shared" si="147"/>
        <v>0</v>
      </c>
      <c r="M125" s="660"/>
      <c r="N125" s="661"/>
      <c r="O125" s="662">
        <f t="shared" si="148"/>
        <v>0</v>
      </c>
      <c r="P125" s="669"/>
    </row>
    <row r="126" spans="1:16" hidden="1" x14ac:dyDescent="0.25">
      <c r="A126" s="665">
        <v>2320</v>
      </c>
      <c r="B126" s="554" t="s">
        <v>281</v>
      </c>
      <c r="C126" s="775">
        <f t="shared" si="99"/>
        <v>0</v>
      </c>
      <c r="D126" s="666">
        <f t="shared" ref="D126:E126" si="149">SUM(D127:D129)</f>
        <v>0</v>
      </c>
      <c r="E126" s="667">
        <f t="shared" si="149"/>
        <v>0</v>
      </c>
      <c r="F126" s="662">
        <f>SUM(F127:F129)</f>
        <v>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idden="1" x14ac:dyDescent="0.25">
      <c r="A128" s="517">
        <v>2322</v>
      </c>
      <c r="B128" s="554" t="s">
        <v>283</v>
      </c>
      <c r="C128" s="775">
        <f t="shared" si="99"/>
        <v>0</v>
      </c>
      <c r="D128" s="660"/>
      <c r="E128" s="661"/>
      <c r="F128" s="662">
        <f t="shared" si="153"/>
        <v>0</v>
      </c>
      <c r="G128" s="660"/>
      <c r="H128" s="661"/>
      <c r="I128" s="662">
        <f t="shared" si="154"/>
        <v>0</v>
      </c>
      <c r="J128" s="663"/>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hidden="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idden="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hidden="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idden="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hidden="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hidden="1" x14ac:dyDescent="0.25">
      <c r="A138" s="665">
        <v>2360</v>
      </c>
      <c r="B138" s="554" t="s">
        <v>293</v>
      </c>
      <c r="C138" s="775">
        <f t="shared" si="99"/>
        <v>0</v>
      </c>
      <c r="D138" s="666">
        <f t="shared" ref="D138:E138" si="173">SUM(D139:D145)</f>
        <v>0</v>
      </c>
      <c r="E138" s="667">
        <f t="shared" si="173"/>
        <v>0</v>
      </c>
      <c r="F138" s="662">
        <f>SUM(F139:F145)</f>
        <v>0</v>
      </c>
      <c r="G138" s="666">
        <f t="shared" ref="G138:H138" si="174">SUM(G139:G145)</f>
        <v>0</v>
      </c>
      <c r="H138" s="667">
        <f t="shared" si="174"/>
        <v>0</v>
      </c>
      <c r="I138" s="662">
        <f>SUM(I139:I145)</f>
        <v>0</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idden="1" x14ac:dyDescent="0.25">
      <c r="A139" s="516">
        <v>2361</v>
      </c>
      <c r="B139" s="554" t="s">
        <v>294</v>
      </c>
      <c r="C139" s="775">
        <f t="shared" si="99"/>
        <v>0</v>
      </c>
      <c r="D139" s="660"/>
      <c r="E139" s="661"/>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idden="1" x14ac:dyDescent="0.25">
      <c r="A141" s="516">
        <v>2363</v>
      </c>
      <c r="B141" s="554" t="s">
        <v>296</v>
      </c>
      <c r="C141" s="775">
        <f t="shared" si="99"/>
        <v>0</v>
      </c>
      <c r="D141" s="660"/>
      <c r="E141" s="661"/>
      <c r="F141" s="662">
        <f t="shared" si="177"/>
        <v>0</v>
      </c>
      <c r="G141" s="660"/>
      <c r="H141" s="661"/>
      <c r="I141" s="662">
        <f t="shared" si="178"/>
        <v>0</v>
      </c>
      <c r="J141" s="663"/>
      <c r="K141" s="661"/>
      <c r="L141" s="662">
        <f t="shared" si="179"/>
        <v>0</v>
      </c>
      <c r="M141" s="660"/>
      <c r="N141" s="661"/>
      <c r="O141" s="662">
        <f t="shared" si="180"/>
        <v>0</v>
      </c>
      <c r="P141" s="669"/>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idden="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hidden="1" x14ac:dyDescent="0.25">
      <c r="A152" s="534">
        <v>2500</v>
      </c>
      <c r="B152" s="645" t="s">
        <v>307</v>
      </c>
      <c r="C152" s="773">
        <f t="shared" si="189"/>
        <v>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hidden="1" x14ac:dyDescent="0.25">
      <c r="A153" s="979">
        <v>2510</v>
      </c>
      <c r="B153" s="546" t="s">
        <v>308</v>
      </c>
      <c r="C153" s="774">
        <f t="shared" si="189"/>
        <v>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hidden="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979">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979">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979">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979">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x14ac:dyDescent="0.25">
      <c r="A181" s="711"/>
      <c r="B181" s="486" t="s">
        <v>336</v>
      </c>
      <c r="C181" s="785">
        <f t="shared" si="189"/>
        <v>458777</v>
      </c>
      <c r="D181" s="635">
        <f t="shared" ref="D181:O181" si="245">SUM(D182,D211,D252,D265)</f>
        <v>386909</v>
      </c>
      <c r="E181" s="636">
        <f t="shared" si="245"/>
        <v>71868</v>
      </c>
      <c r="F181" s="637">
        <f t="shared" si="245"/>
        <v>458777</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hidden="1" x14ac:dyDescent="0.25">
      <c r="A182" s="640">
        <v>5000</v>
      </c>
      <c r="B182" s="640" t="s">
        <v>337</v>
      </c>
      <c r="C182" s="786">
        <f t="shared" si="189"/>
        <v>0</v>
      </c>
      <c r="D182" s="641">
        <f t="shared" ref="D182:E182" si="246">D183+D187</f>
        <v>0</v>
      </c>
      <c r="E182" s="642">
        <f t="shared" si="246"/>
        <v>0</v>
      </c>
      <c r="F182" s="643">
        <f>F183+F187</f>
        <v>0</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979">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hidden="1" x14ac:dyDescent="0.25">
      <c r="A187" s="534">
        <v>5200</v>
      </c>
      <c r="B187" s="645" t="s">
        <v>342</v>
      </c>
      <c r="C187" s="773">
        <f t="shared" si="189"/>
        <v>0</v>
      </c>
      <c r="D187" s="646">
        <f t="shared" ref="D187:E187" si="258">D188+D198+D199+D206+D207+D208+D210</f>
        <v>0</v>
      </c>
      <c r="E187" s="647">
        <f t="shared" si="258"/>
        <v>0</v>
      </c>
      <c r="F187" s="648">
        <f>F188+F198+F199+F206+F207+F208+F210</f>
        <v>0</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hidden="1" x14ac:dyDescent="0.25">
      <c r="A199" s="665">
        <v>5230</v>
      </c>
      <c r="B199" s="554" t="s">
        <v>354</v>
      </c>
      <c r="C199" s="775">
        <f t="shared" si="189"/>
        <v>0</v>
      </c>
      <c r="D199" s="666">
        <f t="shared" ref="D199:E199" si="270">SUM(D200:D205)</f>
        <v>0</v>
      </c>
      <c r="E199" s="667">
        <f t="shared" si="270"/>
        <v>0</v>
      </c>
      <c r="F199" s="662">
        <f>SUM(F200:F205)</f>
        <v>0</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hidden="1" x14ac:dyDescent="0.25">
      <c r="A204" s="517">
        <v>5238</v>
      </c>
      <c r="B204" s="554" t="s">
        <v>359</v>
      </c>
      <c r="C204" s="775">
        <f t="shared" si="189"/>
        <v>0</v>
      </c>
      <c r="D204" s="660"/>
      <c r="E204" s="661"/>
      <c r="F204" s="662">
        <f t="shared" si="274"/>
        <v>0</v>
      </c>
      <c r="G204" s="660"/>
      <c r="H204" s="661"/>
      <c r="I204" s="662">
        <f t="shared" si="275"/>
        <v>0</v>
      </c>
      <c r="J204" s="663"/>
      <c r="K204" s="661"/>
      <c r="L204" s="662">
        <f t="shared" si="276"/>
        <v>0</v>
      </c>
      <c r="M204" s="660"/>
      <c r="N204" s="661"/>
      <c r="O204" s="662">
        <f t="shared" si="277"/>
        <v>0</v>
      </c>
      <c r="P204" s="669"/>
    </row>
    <row r="205" spans="1:16" ht="24" hidden="1" x14ac:dyDescent="0.25">
      <c r="A205" s="517">
        <v>5239</v>
      </c>
      <c r="B205" s="554" t="s">
        <v>360</v>
      </c>
      <c r="C205" s="775">
        <f t="shared" si="189"/>
        <v>0</v>
      </c>
      <c r="D205" s="660"/>
      <c r="E205" s="661"/>
      <c r="F205" s="662">
        <f t="shared" si="274"/>
        <v>0</v>
      </c>
      <c r="G205" s="660"/>
      <c r="H205" s="661"/>
      <c r="I205" s="662">
        <f t="shared" si="275"/>
        <v>0</v>
      </c>
      <c r="J205" s="663"/>
      <c r="K205" s="661"/>
      <c r="L205" s="662">
        <f t="shared" si="276"/>
        <v>0</v>
      </c>
      <c r="M205" s="660"/>
      <c r="N205" s="661"/>
      <c r="O205" s="662">
        <f t="shared" si="277"/>
        <v>0</v>
      </c>
      <c r="P205" s="669"/>
    </row>
    <row r="206" spans="1:16" ht="24" hidden="1" x14ac:dyDescent="0.25">
      <c r="A206" s="665">
        <v>5240</v>
      </c>
      <c r="B206" s="554" t="s">
        <v>361</v>
      </c>
      <c r="C206" s="775">
        <f t="shared" si="189"/>
        <v>0</v>
      </c>
      <c r="D206" s="660"/>
      <c r="E206" s="661"/>
      <c r="F206" s="662">
        <f t="shared" si="274"/>
        <v>0</v>
      </c>
      <c r="G206" s="660"/>
      <c r="H206" s="661"/>
      <c r="I206" s="662">
        <f t="shared" si="275"/>
        <v>0</v>
      </c>
      <c r="J206" s="663"/>
      <c r="K206" s="661"/>
      <c r="L206" s="662">
        <f t="shared" si="276"/>
        <v>0</v>
      </c>
      <c r="M206" s="660"/>
      <c r="N206" s="661"/>
      <c r="O206" s="662">
        <f t="shared" si="277"/>
        <v>0</v>
      </c>
      <c r="P206" s="669"/>
    </row>
    <row r="207" spans="1:16" hidden="1" x14ac:dyDescent="0.25">
      <c r="A207" s="665">
        <v>5250</v>
      </c>
      <c r="B207" s="554" t="s">
        <v>362</v>
      </c>
      <c r="C207" s="775">
        <f t="shared" si="189"/>
        <v>0</v>
      </c>
      <c r="D207" s="660"/>
      <c r="E207" s="661"/>
      <c r="F207" s="662">
        <f t="shared" si="274"/>
        <v>0</v>
      </c>
      <c r="G207" s="660"/>
      <c r="H207" s="661"/>
      <c r="I207" s="662">
        <f t="shared" si="275"/>
        <v>0</v>
      </c>
      <c r="J207" s="663"/>
      <c r="K207" s="661"/>
      <c r="L207" s="662">
        <f t="shared" si="276"/>
        <v>0</v>
      </c>
      <c r="M207" s="660"/>
      <c r="N207" s="661"/>
      <c r="O207" s="662">
        <f t="shared" si="277"/>
        <v>0</v>
      </c>
      <c r="P207" s="669"/>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x14ac:dyDescent="0.25">
      <c r="A211" s="640">
        <v>6000</v>
      </c>
      <c r="B211" s="640" t="s">
        <v>366</v>
      </c>
      <c r="C211" s="786">
        <f t="shared" si="189"/>
        <v>458777</v>
      </c>
      <c r="D211" s="641">
        <f t="shared" ref="D211:O211" si="286">D212+D232+D240+D250</f>
        <v>386909</v>
      </c>
      <c r="E211" s="642">
        <f t="shared" si="286"/>
        <v>71868</v>
      </c>
      <c r="F211" s="643">
        <f t="shared" si="286"/>
        <v>458777</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customHeight="1" x14ac:dyDescent="0.25">
      <c r="A212" s="704">
        <v>6200</v>
      </c>
      <c r="B212" s="697" t="s">
        <v>367</v>
      </c>
      <c r="C212" s="789">
        <f t="shared" si="189"/>
        <v>36000</v>
      </c>
      <c r="D212" s="705">
        <f t="shared" ref="D212:E212" si="287">SUM(D213,D214,D216,D219,D225,D226,D227)</f>
        <v>36000</v>
      </c>
      <c r="E212" s="706">
        <f t="shared" si="287"/>
        <v>0</v>
      </c>
      <c r="F212" s="707">
        <f>SUM(F213,F214,F216,F219,F225,F226,F227)</f>
        <v>36000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979">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customHeight="1" x14ac:dyDescent="0.25">
      <c r="A219" s="665">
        <v>6250</v>
      </c>
      <c r="B219" s="554" t="s">
        <v>374</v>
      </c>
      <c r="C219" s="775">
        <f t="shared" si="291"/>
        <v>36000</v>
      </c>
      <c r="D219" s="666">
        <f t="shared" ref="D219:E219" si="303">SUM(D220:D224)</f>
        <v>36000</v>
      </c>
      <c r="E219" s="667">
        <f t="shared" si="303"/>
        <v>0</v>
      </c>
      <c r="F219" s="662">
        <f>SUM(F220:F224)</f>
        <v>36000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x14ac:dyDescent="0.25">
      <c r="A222" s="517">
        <v>6254</v>
      </c>
      <c r="B222" s="554" t="s">
        <v>377</v>
      </c>
      <c r="C222" s="775">
        <f t="shared" si="291"/>
        <v>36000</v>
      </c>
      <c r="D222" s="660">
        <v>36000</v>
      </c>
      <c r="E222" s="661"/>
      <c r="F222" s="662">
        <f t="shared" si="307"/>
        <v>36000</v>
      </c>
      <c r="G222" s="660"/>
      <c r="H222" s="661"/>
      <c r="I222" s="662">
        <f t="shared" si="308"/>
        <v>0</v>
      </c>
      <c r="J222" s="663"/>
      <c r="K222" s="661"/>
      <c r="L222" s="662">
        <f t="shared" si="309"/>
        <v>0</v>
      </c>
      <c r="M222" s="660"/>
      <c r="N222" s="661"/>
      <c r="O222" s="662">
        <f t="shared" si="310"/>
        <v>0</v>
      </c>
      <c r="P222" s="664"/>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979">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x14ac:dyDescent="0.25">
      <c r="A232" s="534">
        <v>6300</v>
      </c>
      <c r="B232" s="645" t="s">
        <v>387</v>
      </c>
      <c r="C232" s="773">
        <f t="shared" si="291"/>
        <v>100976</v>
      </c>
      <c r="D232" s="646">
        <f t="shared" ref="D232:E232" si="317">SUM(D233,D238,D239)</f>
        <v>29108</v>
      </c>
      <c r="E232" s="647">
        <f t="shared" si="317"/>
        <v>71868</v>
      </c>
      <c r="F232" s="648">
        <f>SUM(F233,F238,F239)</f>
        <v>100976</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x14ac:dyDescent="0.25">
      <c r="A233" s="979">
        <v>6320</v>
      </c>
      <c r="B233" s="546" t="s">
        <v>388</v>
      </c>
      <c r="C233" s="788">
        <f t="shared" si="291"/>
        <v>100976</v>
      </c>
      <c r="D233" s="675">
        <f t="shared" ref="D233:E233" si="319">SUM(D234:D237)</f>
        <v>29108</v>
      </c>
      <c r="E233" s="676">
        <f t="shared" si="319"/>
        <v>71868</v>
      </c>
      <c r="F233" s="657">
        <f>SUM(F234:F237)</f>
        <v>100976</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3.45" customHeight="1" x14ac:dyDescent="0.25">
      <c r="A235" s="517">
        <v>6323</v>
      </c>
      <c r="B235" s="554" t="s">
        <v>390</v>
      </c>
      <c r="C235" s="775">
        <f t="shared" si="291"/>
        <v>100976</v>
      </c>
      <c r="D235" s="660">
        <v>29108</v>
      </c>
      <c r="E235" s="661">
        <f>33440+38428</f>
        <v>71868</v>
      </c>
      <c r="F235" s="662">
        <f t="shared" si="321"/>
        <v>100976</v>
      </c>
      <c r="G235" s="660"/>
      <c r="H235" s="661"/>
      <c r="I235" s="662">
        <f t="shared" si="322"/>
        <v>0</v>
      </c>
      <c r="J235" s="663"/>
      <c r="K235" s="661"/>
      <c r="L235" s="662">
        <f t="shared" si="323"/>
        <v>0</v>
      </c>
      <c r="M235" s="660"/>
      <c r="N235" s="661"/>
      <c r="O235" s="662">
        <f t="shared" si="324"/>
        <v>0</v>
      </c>
      <c r="P235" s="664" t="s">
        <v>909</v>
      </c>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980">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x14ac:dyDescent="0.25">
      <c r="A240" s="534">
        <v>6400</v>
      </c>
      <c r="B240" s="645" t="s">
        <v>395</v>
      </c>
      <c r="C240" s="773">
        <f t="shared" si="291"/>
        <v>321801</v>
      </c>
      <c r="D240" s="646">
        <f t="shared" ref="D240:E240" si="325">SUM(D241,D245)</f>
        <v>321801</v>
      </c>
      <c r="E240" s="647">
        <f t="shared" si="325"/>
        <v>0</v>
      </c>
      <c r="F240" s="648">
        <f>SUM(F241,F245)</f>
        <v>321801</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979">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x14ac:dyDescent="0.25">
      <c r="A245" s="665">
        <v>6420</v>
      </c>
      <c r="B245" s="554" t="s">
        <v>400</v>
      </c>
      <c r="C245" s="775">
        <f t="shared" si="291"/>
        <v>321801</v>
      </c>
      <c r="D245" s="666">
        <f t="shared" ref="D245:E245" si="333">SUM(D246:D249)</f>
        <v>321801</v>
      </c>
      <c r="E245" s="667">
        <f t="shared" si="333"/>
        <v>0</v>
      </c>
      <c r="F245" s="662">
        <f>SUM(F246:F249)</f>
        <v>321801</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24.6" customHeight="1" x14ac:dyDescent="0.25">
      <c r="A248" s="517">
        <v>6423</v>
      </c>
      <c r="B248" s="554" t="s">
        <v>403</v>
      </c>
      <c r="C248" s="775">
        <f t="shared" si="291"/>
        <v>321801</v>
      </c>
      <c r="D248" s="660">
        <v>321801</v>
      </c>
      <c r="E248" s="661"/>
      <c r="F248" s="662">
        <f t="shared" si="337"/>
        <v>321801</v>
      </c>
      <c r="G248" s="660"/>
      <c r="H248" s="661"/>
      <c r="I248" s="662">
        <f t="shared" si="338"/>
        <v>0</v>
      </c>
      <c r="J248" s="663"/>
      <c r="K248" s="661"/>
      <c r="L248" s="662">
        <f t="shared" si="339"/>
        <v>0</v>
      </c>
      <c r="M248" s="660"/>
      <c r="N248" s="661"/>
      <c r="O248" s="662">
        <f t="shared" si="340"/>
        <v>0</v>
      </c>
      <c r="P248" s="664"/>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hidden="1" x14ac:dyDescent="0.25">
      <c r="A252" s="721">
        <v>7000</v>
      </c>
      <c r="B252" s="721" t="s">
        <v>407</v>
      </c>
      <c r="C252" s="790">
        <f t="shared" si="291"/>
        <v>0</v>
      </c>
      <c r="D252" s="722">
        <f t="shared" ref="D252:E252" si="343">SUM(D253,D263)</f>
        <v>0</v>
      </c>
      <c r="E252" s="723">
        <f t="shared" si="343"/>
        <v>0</v>
      </c>
      <c r="F252" s="724">
        <f>SUM(F253,F263)</f>
        <v>0</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hidden="1" x14ac:dyDescent="0.25">
      <c r="A253" s="534">
        <v>7200</v>
      </c>
      <c r="B253" s="645" t="s">
        <v>408</v>
      </c>
      <c r="C253" s="773">
        <f t="shared" si="291"/>
        <v>0</v>
      </c>
      <c r="D253" s="646">
        <f t="shared" ref="D253:O253" si="347">SUM(D254,D255,D256,D257,D261,D262)</f>
        <v>0</v>
      </c>
      <c r="E253" s="647">
        <f t="shared" si="347"/>
        <v>0</v>
      </c>
      <c r="F253" s="648">
        <f t="shared" si="347"/>
        <v>0</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979">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hidden="1" x14ac:dyDescent="0.25">
      <c r="A256" s="665">
        <v>7230</v>
      </c>
      <c r="B256" s="554" t="s">
        <v>179</v>
      </c>
      <c r="C256" s="775">
        <f t="shared" si="291"/>
        <v>0</v>
      </c>
      <c r="D256" s="660"/>
      <c r="E256" s="661"/>
      <c r="F256" s="662">
        <f t="shared" si="348"/>
        <v>0</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458777</v>
      </c>
      <c r="D272" s="737">
        <f>SUM(D269,D265,D252,D211,D182,D174,D160,D75,D53)</f>
        <v>386909</v>
      </c>
      <c r="E272" s="738">
        <f t="shared" ref="E272:O272" si="371">SUM(E269,E265,E252,E211,E182,E174,E160,E75,E53)</f>
        <v>71868</v>
      </c>
      <c r="F272" s="739">
        <f t="shared" si="371"/>
        <v>458777</v>
      </c>
      <c r="G272" s="737">
        <f t="shared" si="371"/>
        <v>0</v>
      </c>
      <c r="H272" s="738">
        <f t="shared" si="371"/>
        <v>0</v>
      </c>
      <c r="I272" s="739">
        <f t="shared" si="371"/>
        <v>0</v>
      </c>
      <c r="J272" s="740">
        <f t="shared" si="371"/>
        <v>0</v>
      </c>
      <c r="K272" s="738">
        <f t="shared" si="371"/>
        <v>0</v>
      </c>
      <c r="L272" s="739">
        <f t="shared" si="371"/>
        <v>0</v>
      </c>
      <c r="M272" s="737">
        <f t="shared" si="371"/>
        <v>0</v>
      </c>
      <c r="N272" s="738">
        <f t="shared" si="371"/>
        <v>0</v>
      </c>
      <c r="O272" s="739">
        <f t="shared" si="371"/>
        <v>0</v>
      </c>
      <c r="P272" s="741"/>
    </row>
    <row r="273" spans="1:16" s="494" customFormat="1" ht="13.5" hidden="1" thickTop="1" thickBot="1" x14ac:dyDescent="0.3">
      <c r="A273" s="1321" t="s">
        <v>429</v>
      </c>
      <c r="B273" s="1322"/>
      <c r="C273" s="793">
        <f t="shared" si="291"/>
        <v>0</v>
      </c>
      <c r="D273" s="742">
        <f>SUM(D24,D25,D41,D43)-D51</f>
        <v>0</v>
      </c>
      <c r="E273" s="743">
        <f t="shared" ref="E273:F273" si="372">SUM(E24,E25,E41,E43)-E51</f>
        <v>0</v>
      </c>
      <c r="F273" s="744">
        <f t="shared" si="372"/>
        <v>0</v>
      </c>
      <c r="G273" s="742">
        <f>SUM(G24,G25,G43)-G51</f>
        <v>0</v>
      </c>
      <c r="H273" s="743">
        <f t="shared" ref="H273:I273" si="373">SUM(H24,H25,H43)-H51</f>
        <v>0</v>
      </c>
      <c r="I273" s="744">
        <f t="shared" si="373"/>
        <v>0</v>
      </c>
      <c r="J273" s="745">
        <f t="shared" ref="J273:K273" si="374">(J26+J43)-J51</f>
        <v>0</v>
      </c>
      <c r="K273" s="743">
        <f t="shared" si="374"/>
        <v>0</v>
      </c>
      <c r="L273" s="744">
        <f>(L26+L43)-L51</f>
        <v>0</v>
      </c>
      <c r="M273" s="742">
        <f t="shared" ref="M273:O273" si="375">M45-M51</f>
        <v>0</v>
      </c>
      <c r="N273" s="743">
        <f t="shared" si="375"/>
        <v>0</v>
      </c>
      <c r="O273" s="744">
        <f t="shared" si="375"/>
        <v>0</v>
      </c>
      <c r="P273" s="746"/>
    </row>
    <row r="274" spans="1:16" s="494" customFormat="1" ht="12.75" hidden="1" thickTop="1" x14ac:dyDescent="0.25">
      <c r="A274" s="1323" t="s">
        <v>430</v>
      </c>
      <c r="B274" s="1324"/>
      <c r="C274" s="794">
        <f t="shared" si="291"/>
        <v>0</v>
      </c>
      <c r="D274" s="747">
        <f t="shared" ref="D274:O274" si="376">SUM(D275,D276)-D283+D284</f>
        <v>0</v>
      </c>
      <c r="E274" s="748">
        <f t="shared" si="376"/>
        <v>0</v>
      </c>
      <c r="F274" s="749">
        <f t="shared" si="376"/>
        <v>0</v>
      </c>
      <c r="G274" s="747">
        <f t="shared" si="376"/>
        <v>0</v>
      </c>
      <c r="H274" s="748">
        <f t="shared" si="376"/>
        <v>0</v>
      </c>
      <c r="I274" s="749">
        <f t="shared" si="376"/>
        <v>0</v>
      </c>
      <c r="J274" s="750">
        <f t="shared" si="376"/>
        <v>0</v>
      </c>
      <c r="K274" s="748">
        <f t="shared" si="376"/>
        <v>0</v>
      </c>
      <c r="L274" s="749">
        <f t="shared" si="376"/>
        <v>0</v>
      </c>
      <c r="M274" s="747">
        <f t="shared" si="376"/>
        <v>0</v>
      </c>
      <c r="N274" s="748">
        <f t="shared" si="376"/>
        <v>0</v>
      </c>
      <c r="O274" s="749">
        <f t="shared" si="376"/>
        <v>0</v>
      </c>
      <c r="P274" s="751"/>
    </row>
    <row r="275" spans="1:16" s="494" customFormat="1" ht="13.5" hidden="1" thickTop="1" thickBot="1" x14ac:dyDescent="0.3">
      <c r="A275" s="621" t="s">
        <v>431</v>
      </c>
      <c r="B275" s="621" t="s">
        <v>432</v>
      </c>
      <c r="C275" s="783">
        <f t="shared" si="291"/>
        <v>0</v>
      </c>
      <c r="D275" s="622">
        <f>D21-D269</f>
        <v>0</v>
      </c>
      <c r="E275" s="622">
        <f t="shared" ref="E275:O275" si="377">E21-E269</f>
        <v>0</v>
      </c>
      <c r="F275" s="622">
        <f t="shared" si="377"/>
        <v>0</v>
      </c>
      <c r="G275" s="622">
        <f t="shared" si="377"/>
        <v>0</v>
      </c>
      <c r="H275" s="622">
        <f t="shared" si="377"/>
        <v>0</v>
      </c>
      <c r="I275" s="622">
        <f t="shared" si="377"/>
        <v>0</v>
      </c>
      <c r="J275" s="622">
        <f t="shared" si="377"/>
        <v>0</v>
      </c>
      <c r="K275" s="622">
        <f t="shared" si="377"/>
        <v>0</v>
      </c>
      <c r="L275" s="783">
        <f t="shared" si="377"/>
        <v>0</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row r="298" spans="1:16" x14ac:dyDescent="0.25">
      <c r="A298" s="469"/>
      <c r="B298" s="469"/>
      <c r="C298" s="469"/>
      <c r="D298" s="469"/>
      <c r="E298" s="469"/>
      <c r="F298" s="469"/>
      <c r="G298" s="469"/>
      <c r="H298" s="469"/>
      <c r="I298" s="469"/>
      <c r="J298" s="469"/>
      <c r="K298" s="469"/>
      <c r="L298" s="469"/>
      <c r="M298" s="469"/>
      <c r="N298" s="469"/>
      <c r="O298" s="469"/>
      <c r="P298" s="469"/>
    </row>
  </sheetData>
  <sheetProtection algorithmName="SHA-512" hashValue="vyyBT8M9cgVfLmpZXOkiDvbXAU7/FGNmx48NTuka2ttpLENHAOAIlUIZUDDCLJf104e7C36X6rvLU+SVpzm1ag==" saltValue="9929LTtl8egwa0Y8/8Mikg==" spinCount="100000" sheet="1" objects="1" scenarios="1" formatCells="0" formatColumns="0" formatRows="0" sort="0"/>
  <autoFilter ref="A18:P284">
    <filterColumn colId="2">
      <filters>
        <filter val="100 976"/>
        <filter val="321 801"/>
        <filter val="36 000"/>
        <filter val="458 777"/>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21.pielikums Jūrmalas pilsētas domes
2020.gada 23.aprīļa saistošajiem noteikumiem Nr.11
(protokols Nr.6, 21.punkts)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8"/>
  <sheetViews>
    <sheetView showGridLines="0" view="pageLayout" zoomScaleNormal="100" workbookViewId="0">
      <selection activeCell="T2" sqref="S2:T2"/>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985</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952</v>
      </c>
      <c r="D3" s="1284"/>
      <c r="E3" s="1284"/>
      <c r="F3" s="1284"/>
      <c r="G3" s="1284"/>
      <c r="H3" s="1284"/>
      <c r="I3" s="1284"/>
      <c r="J3" s="1284"/>
      <c r="K3" s="1284"/>
      <c r="L3" s="1284"/>
      <c r="M3" s="1284"/>
      <c r="N3" s="1284"/>
      <c r="O3" s="1284"/>
      <c r="P3" s="1285"/>
      <c r="Q3" s="765"/>
    </row>
    <row r="4" spans="1:17" ht="12.75" customHeight="1" x14ac:dyDescent="0.25">
      <c r="A4" s="470" t="s">
        <v>142</v>
      </c>
      <c r="B4" s="471"/>
      <c r="C4" s="1284" t="s">
        <v>953</v>
      </c>
      <c r="D4" s="1284"/>
      <c r="E4" s="1284"/>
      <c r="F4" s="1284"/>
      <c r="G4" s="1284"/>
      <c r="H4" s="1284"/>
      <c r="I4" s="1284"/>
      <c r="J4" s="1284"/>
      <c r="K4" s="1284"/>
      <c r="L4" s="1284"/>
      <c r="M4" s="1284"/>
      <c r="N4" s="1284"/>
      <c r="O4" s="1284"/>
      <c r="P4" s="1285"/>
      <c r="Q4" s="765"/>
    </row>
    <row r="5" spans="1:17" ht="12.75" customHeight="1" x14ac:dyDescent="0.25">
      <c r="A5" s="472" t="s">
        <v>144</v>
      </c>
      <c r="B5" s="473"/>
      <c r="C5" s="1289" t="s">
        <v>954</v>
      </c>
      <c r="D5" s="1289"/>
      <c r="E5" s="1289"/>
      <c r="F5" s="1289"/>
      <c r="G5" s="1289"/>
      <c r="H5" s="1289"/>
      <c r="I5" s="1289"/>
      <c r="J5" s="1289"/>
      <c r="K5" s="1289"/>
      <c r="L5" s="1289"/>
      <c r="M5" s="1289"/>
      <c r="N5" s="1289"/>
      <c r="O5" s="1289"/>
      <c r="P5" s="1290"/>
      <c r="Q5" s="765"/>
    </row>
    <row r="6" spans="1:17" ht="12.75" customHeight="1" x14ac:dyDescent="0.25">
      <c r="A6" s="472" t="s">
        <v>146</v>
      </c>
      <c r="B6" s="473"/>
      <c r="C6" s="1289" t="s">
        <v>955</v>
      </c>
      <c r="D6" s="1289"/>
      <c r="E6" s="1289"/>
      <c r="F6" s="1289"/>
      <c r="G6" s="1289"/>
      <c r="H6" s="1289"/>
      <c r="I6" s="1289"/>
      <c r="J6" s="1289"/>
      <c r="K6" s="1289"/>
      <c r="L6" s="1289"/>
      <c r="M6" s="1289"/>
      <c r="N6" s="1289"/>
      <c r="O6" s="1289"/>
      <c r="P6" s="1290"/>
      <c r="Q6" s="765"/>
    </row>
    <row r="7" spans="1:17" x14ac:dyDescent="0.25">
      <c r="A7" s="472" t="s">
        <v>148</v>
      </c>
      <c r="B7" s="473"/>
      <c r="C7" s="1284" t="s">
        <v>956</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t="s">
        <v>957</v>
      </c>
      <c r="D9" s="1289"/>
      <c r="E9" s="1289"/>
      <c r="F9" s="1289"/>
      <c r="G9" s="1289"/>
      <c r="H9" s="1289"/>
      <c r="I9" s="1289"/>
      <c r="J9" s="1289"/>
      <c r="K9" s="1289"/>
      <c r="L9" s="1289"/>
      <c r="M9" s="1289"/>
      <c r="N9" s="1289"/>
      <c r="O9" s="1289"/>
      <c r="P9" s="1290"/>
      <c r="Q9" s="765"/>
    </row>
    <row r="10" spans="1:17" ht="12.75" customHeight="1" x14ac:dyDescent="0.25">
      <c r="A10" s="472"/>
      <c r="B10" s="473" t="s">
        <v>153</v>
      </c>
      <c r="C10" s="1289" t="s">
        <v>958</v>
      </c>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89" t="s">
        <v>958</v>
      </c>
      <c r="D11" s="1289"/>
      <c r="E11" s="1289"/>
      <c r="F11" s="1289"/>
      <c r="G11" s="1289"/>
      <c r="H11" s="1289"/>
      <c r="I11" s="1289"/>
      <c r="J11" s="1289"/>
      <c r="K11" s="1289"/>
      <c r="L11" s="1289"/>
      <c r="M11" s="1289"/>
      <c r="N11" s="1289"/>
      <c r="O11" s="1289"/>
      <c r="P11" s="1290"/>
      <c r="Q11" s="765"/>
    </row>
    <row r="12" spans="1:17" ht="12.75" customHeight="1" x14ac:dyDescent="0.25">
      <c r="A12" s="472"/>
      <c r="B12" s="473" t="s">
        <v>155</v>
      </c>
      <c r="C12" s="1289" t="s">
        <v>959</v>
      </c>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t="s">
        <v>960</v>
      </c>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767"/>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519039</v>
      </c>
      <c r="D20" s="497">
        <f t="shared" ref="D20:E20" si="0">SUM(D21,D24,D25,D41,D43)</f>
        <v>514311</v>
      </c>
      <c r="E20" s="498">
        <f t="shared" si="0"/>
        <v>3685</v>
      </c>
      <c r="F20" s="499">
        <f>SUM(F21,F24,F25,F41,F43)</f>
        <v>517996</v>
      </c>
      <c r="G20" s="497">
        <f t="shared" ref="G20:H20" si="1">SUM(G21,G24,G43)</f>
        <v>0</v>
      </c>
      <c r="H20" s="498">
        <f t="shared" si="1"/>
        <v>0</v>
      </c>
      <c r="I20" s="499">
        <f>SUM(I21,I24,I43)</f>
        <v>0</v>
      </c>
      <c r="J20" s="500">
        <f t="shared" ref="J20:K20" si="2">SUM(J21,J26,J43)</f>
        <v>1043</v>
      </c>
      <c r="K20" s="498">
        <f t="shared" si="2"/>
        <v>0</v>
      </c>
      <c r="L20" s="499">
        <f>SUM(L21,L26,L43)</f>
        <v>1043</v>
      </c>
      <c r="M20" s="497">
        <f t="shared" ref="M20:O20" si="3">SUM(M21,M45)</f>
        <v>0</v>
      </c>
      <c r="N20" s="498">
        <f t="shared" si="3"/>
        <v>0</v>
      </c>
      <c r="O20" s="499">
        <f t="shared" si="3"/>
        <v>0</v>
      </c>
      <c r="P20" s="501"/>
    </row>
    <row r="21" spans="1:17" ht="12.75" thickTop="1" x14ac:dyDescent="0.25">
      <c r="A21" s="502"/>
      <c r="B21" s="503" t="s">
        <v>176</v>
      </c>
      <c r="C21" s="769">
        <f t="shared" ref="C21:C84" si="4">F21+I21+L21+O21</f>
        <v>543</v>
      </c>
      <c r="D21" s="504">
        <f t="shared" ref="D21:E21" si="5">SUM(D22:D23)</f>
        <v>0</v>
      </c>
      <c r="E21" s="505">
        <f t="shared" si="5"/>
        <v>0</v>
      </c>
      <c r="F21" s="506">
        <f>SUM(F22:F23)</f>
        <v>0</v>
      </c>
      <c r="G21" s="504">
        <f t="shared" ref="G21:H21" si="6">SUM(G22:G23)</f>
        <v>0</v>
      </c>
      <c r="H21" s="505">
        <f t="shared" si="6"/>
        <v>0</v>
      </c>
      <c r="I21" s="506">
        <f>SUM(I22:I23)</f>
        <v>0</v>
      </c>
      <c r="J21" s="507">
        <f t="shared" ref="J21:K21" si="7">SUM(J22:J23)</f>
        <v>543</v>
      </c>
      <c r="K21" s="505">
        <f t="shared" si="7"/>
        <v>0</v>
      </c>
      <c r="L21" s="506">
        <f>SUM(L22:L23)</f>
        <v>543</v>
      </c>
      <c r="M21" s="504">
        <f t="shared" ref="M21:O21" si="8">SUM(M22:M23)</f>
        <v>0</v>
      </c>
      <c r="N21" s="505">
        <f t="shared" si="8"/>
        <v>0</v>
      </c>
      <c r="O21" s="506">
        <f t="shared" si="8"/>
        <v>0</v>
      </c>
      <c r="P21" s="508"/>
    </row>
    <row r="22" spans="1:17" hidden="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x14ac:dyDescent="0.25">
      <c r="A23" s="516"/>
      <c r="B23" s="517" t="s">
        <v>178</v>
      </c>
      <c r="C23" s="771">
        <f t="shared" si="4"/>
        <v>543</v>
      </c>
      <c r="D23" s="518"/>
      <c r="E23" s="519"/>
      <c r="F23" s="520">
        <f t="shared" ref="F23:F25" si="9">D23+E23</f>
        <v>0</v>
      </c>
      <c r="G23" s="518"/>
      <c r="H23" s="519"/>
      <c r="I23" s="520">
        <f t="shared" ref="I23:I24" si="10">G23+H23</f>
        <v>0</v>
      </c>
      <c r="J23" s="521">
        <v>543</v>
      </c>
      <c r="K23" s="519">
        <v>0</v>
      </c>
      <c r="L23" s="520">
        <f>J23+K23</f>
        <v>543</v>
      </c>
      <c r="M23" s="518"/>
      <c r="N23" s="519"/>
      <c r="O23" s="520">
        <f>M23+N23</f>
        <v>0</v>
      </c>
      <c r="P23" s="1135" t="s">
        <v>958</v>
      </c>
    </row>
    <row r="24" spans="1:17" s="494" customFormat="1" ht="25.9" customHeight="1" thickBot="1" x14ac:dyDescent="0.3">
      <c r="A24" s="523">
        <v>19300</v>
      </c>
      <c r="B24" s="523" t="s">
        <v>179</v>
      </c>
      <c r="C24" s="772">
        <f>F24+I24</f>
        <v>517996</v>
      </c>
      <c r="D24" s="524">
        <v>514311</v>
      </c>
      <c r="E24" s="525">
        <v>3685</v>
      </c>
      <c r="F24" s="526">
        <f t="shared" si="9"/>
        <v>517996</v>
      </c>
      <c r="G24" s="524">
        <v>0</v>
      </c>
      <c r="H24" s="525"/>
      <c r="I24" s="526">
        <f t="shared" si="10"/>
        <v>0</v>
      </c>
      <c r="J24" s="527" t="s">
        <v>180</v>
      </c>
      <c r="K24" s="528" t="s">
        <v>180</v>
      </c>
      <c r="L24" s="531" t="s">
        <v>180</v>
      </c>
      <c r="M24" s="529" t="s">
        <v>180</v>
      </c>
      <c r="N24" s="530" t="s">
        <v>180</v>
      </c>
      <c r="O24" s="531" t="s">
        <v>180</v>
      </c>
      <c r="P24" s="1136" t="s">
        <v>961</v>
      </c>
    </row>
    <row r="25" spans="1:17" s="494" customFormat="1" ht="24.75" hidden="1" thickTop="1" x14ac:dyDescent="0.25">
      <c r="A25" s="533"/>
      <c r="B25" s="534" t="s">
        <v>181</v>
      </c>
      <c r="C25" s="773">
        <f>F25</f>
        <v>0</v>
      </c>
      <c r="D25" s="535"/>
      <c r="E25" s="536"/>
      <c r="F25" s="537">
        <f t="shared" si="9"/>
        <v>0</v>
      </c>
      <c r="G25" s="538" t="s">
        <v>180</v>
      </c>
      <c r="H25" s="539" t="s">
        <v>180</v>
      </c>
      <c r="I25" s="540" t="s">
        <v>180</v>
      </c>
      <c r="J25" s="541" t="s">
        <v>180</v>
      </c>
      <c r="K25" s="542" t="s">
        <v>180</v>
      </c>
      <c r="L25" s="540" t="s">
        <v>180</v>
      </c>
      <c r="M25" s="543" t="s">
        <v>180</v>
      </c>
      <c r="N25" s="542" t="s">
        <v>180</v>
      </c>
      <c r="O25" s="540" t="s">
        <v>180</v>
      </c>
      <c r="P25" s="544"/>
    </row>
    <row r="26" spans="1:17" s="494" customFormat="1" ht="36.75" thickTop="1" x14ac:dyDescent="0.25">
      <c r="A26" s="534">
        <v>21300</v>
      </c>
      <c r="B26" s="534" t="s">
        <v>182</v>
      </c>
      <c r="C26" s="773">
        <f>L26</f>
        <v>500</v>
      </c>
      <c r="D26" s="543" t="s">
        <v>180</v>
      </c>
      <c r="E26" s="542" t="s">
        <v>180</v>
      </c>
      <c r="F26" s="540" t="s">
        <v>180</v>
      </c>
      <c r="G26" s="543" t="s">
        <v>180</v>
      </c>
      <c r="H26" s="542" t="s">
        <v>180</v>
      </c>
      <c r="I26" s="540" t="s">
        <v>180</v>
      </c>
      <c r="J26" s="541">
        <f t="shared" ref="J26:K26" si="11">SUM(J27,J31,J33,J36)</f>
        <v>500</v>
      </c>
      <c r="K26" s="542">
        <f t="shared" si="11"/>
        <v>0</v>
      </c>
      <c r="L26" s="648">
        <f>SUM(L27,L31,L33,L36)</f>
        <v>500</v>
      </c>
      <c r="M26" s="543" t="s">
        <v>180</v>
      </c>
      <c r="N26" s="542" t="s">
        <v>180</v>
      </c>
      <c r="O26" s="540" t="s">
        <v>180</v>
      </c>
      <c r="P26" s="544"/>
    </row>
    <row r="27" spans="1:17" s="494" customFormat="1" ht="24" hidden="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idden="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idden="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 hidden="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 hidden="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 hidden="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idden="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idden="1" x14ac:dyDescent="0.25">
      <c r="A34" s="510">
        <v>21381</v>
      </c>
      <c r="B34" s="546" t="s">
        <v>190</v>
      </c>
      <c r="C34" s="774">
        <f t="shared" si="13"/>
        <v>0</v>
      </c>
      <c r="D34" s="547" t="s">
        <v>180</v>
      </c>
      <c r="E34" s="548" t="s">
        <v>180</v>
      </c>
      <c r="F34" s="549" t="s">
        <v>180</v>
      </c>
      <c r="G34" s="547" t="s">
        <v>180</v>
      </c>
      <c r="H34" s="548" t="s">
        <v>180</v>
      </c>
      <c r="I34" s="549" t="s">
        <v>180</v>
      </c>
      <c r="J34" s="550">
        <v>0</v>
      </c>
      <c r="K34" s="551"/>
      <c r="L34" s="657">
        <f t="shared" ref="L34:L35" si="17">J34+K34</f>
        <v>0</v>
      </c>
      <c r="M34" s="552" t="s">
        <v>180</v>
      </c>
      <c r="N34" s="551" t="s">
        <v>180</v>
      </c>
      <c r="O34" s="549" t="s">
        <v>180</v>
      </c>
      <c r="P34" s="553"/>
    </row>
    <row r="35" spans="1:16" ht="24" hidden="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customHeight="1" x14ac:dyDescent="0.25">
      <c r="A36" s="545">
        <v>21390</v>
      </c>
      <c r="B36" s="534" t="s">
        <v>192</v>
      </c>
      <c r="C36" s="773">
        <f t="shared" si="13"/>
        <v>500</v>
      </c>
      <c r="D36" s="543" t="s">
        <v>180</v>
      </c>
      <c r="E36" s="542" t="s">
        <v>180</v>
      </c>
      <c r="F36" s="540" t="s">
        <v>180</v>
      </c>
      <c r="G36" s="543" t="s">
        <v>180</v>
      </c>
      <c r="H36" s="542" t="s">
        <v>180</v>
      </c>
      <c r="I36" s="540" t="s">
        <v>180</v>
      </c>
      <c r="J36" s="541">
        <f t="shared" ref="J36:K36" si="18">SUM(J37:J40)</f>
        <v>500</v>
      </c>
      <c r="K36" s="542">
        <f t="shared" si="18"/>
        <v>0</v>
      </c>
      <c r="L36" s="648">
        <f>SUM(L37:L40)</f>
        <v>500</v>
      </c>
      <c r="M36" s="543" t="s">
        <v>180</v>
      </c>
      <c r="N36" s="542" t="s">
        <v>180</v>
      </c>
      <c r="O36" s="540" t="s">
        <v>180</v>
      </c>
      <c r="P36" s="544"/>
    </row>
    <row r="37" spans="1:16" ht="24" hidden="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idden="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idden="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 x14ac:dyDescent="0.25">
      <c r="A40" s="571">
        <v>21399</v>
      </c>
      <c r="B40" s="572" t="s">
        <v>196</v>
      </c>
      <c r="C40" s="777">
        <f t="shared" si="13"/>
        <v>500</v>
      </c>
      <c r="D40" s="573" t="s">
        <v>180</v>
      </c>
      <c r="E40" s="574" t="s">
        <v>180</v>
      </c>
      <c r="F40" s="575" t="s">
        <v>180</v>
      </c>
      <c r="G40" s="573" t="s">
        <v>180</v>
      </c>
      <c r="H40" s="574" t="s">
        <v>180</v>
      </c>
      <c r="I40" s="575" t="s">
        <v>180</v>
      </c>
      <c r="J40" s="576">
        <v>500</v>
      </c>
      <c r="K40" s="577"/>
      <c r="L40" s="689">
        <f t="shared" si="19"/>
        <v>500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 hidden="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 hidden="1" x14ac:dyDescent="0.25">
      <c r="A44" s="517">
        <v>21499</v>
      </c>
      <c r="B44" s="554" t="s">
        <v>200</v>
      </c>
      <c r="C44" s="780">
        <f>F44+I44+L44</f>
        <v>0</v>
      </c>
      <c r="D44" s="599"/>
      <c r="E44" s="600"/>
      <c r="F44" s="513">
        <f>D44+E44</f>
        <v>0</v>
      </c>
      <c r="G44" s="511"/>
      <c r="H44" s="512"/>
      <c r="I44" s="513">
        <f>G44+H44</f>
        <v>0</v>
      </c>
      <c r="J44" s="550">
        <v>0</v>
      </c>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 hidden="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 hidden="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idden="1" x14ac:dyDescent="0.25">
      <c r="A48" s="612"/>
      <c r="B48" s="608"/>
      <c r="C48" s="781"/>
      <c r="D48" s="613"/>
      <c r="E48" s="614"/>
      <c r="F48" s="585"/>
      <c r="G48" s="588"/>
      <c r="H48" s="587"/>
      <c r="I48" s="585"/>
      <c r="J48" s="586"/>
      <c r="K48" s="587"/>
      <c r="L48" s="584"/>
      <c r="M48" s="582"/>
      <c r="N48" s="583"/>
      <c r="O48" s="584"/>
      <c r="P48" s="611"/>
    </row>
    <row r="49" spans="1:16" s="494" customFormat="1" hidden="1" x14ac:dyDescent="0.25">
      <c r="A49" s="615"/>
      <c r="B49" s="616" t="s">
        <v>204</v>
      </c>
      <c r="C49" s="782"/>
      <c r="D49" s="617"/>
      <c r="E49" s="618"/>
      <c r="F49" s="619"/>
      <c r="G49" s="617"/>
      <c r="H49" s="618"/>
      <c r="I49" s="619"/>
      <c r="J49" s="620"/>
      <c r="K49" s="618"/>
      <c r="L49" s="619"/>
      <c r="M49" s="617"/>
      <c r="N49" s="618"/>
      <c r="O49" s="619"/>
      <c r="P49" s="229"/>
    </row>
    <row r="50" spans="1:16" s="494" customFormat="1" ht="12.75" thickBot="1" x14ac:dyDescent="0.3">
      <c r="A50" s="621"/>
      <c r="B50" s="495" t="s">
        <v>205</v>
      </c>
      <c r="C50" s="783">
        <f t="shared" si="4"/>
        <v>519039</v>
      </c>
      <c r="D50" s="622">
        <f t="shared" ref="D50:E50" si="26">SUM(D51,D269)</f>
        <v>514311</v>
      </c>
      <c r="E50" s="623">
        <f t="shared" si="26"/>
        <v>3685</v>
      </c>
      <c r="F50" s="624">
        <f>SUM(F51,F269)</f>
        <v>517996</v>
      </c>
      <c r="G50" s="622">
        <f t="shared" ref="G50:O50" si="27">SUM(G51,G269)</f>
        <v>0</v>
      </c>
      <c r="H50" s="623">
        <f t="shared" si="27"/>
        <v>0</v>
      </c>
      <c r="I50" s="624">
        <f t="shared" si="27"/>
        <v>0</v>
      </c>
      <c r="J50" s="625">
        <f t="shared" si="27"/>
        <v>1043</v>
      </c>
      <c r="K50" s="623">
        <f t="shared" si="27"/>
        <v>0</v>
      </c>
      <c r="L50" s="624">
        <f t="shared" si="27"/>
        <v>1043</v>
      </c>
      <c r="M50" s="622">
        <f t="shared" si="27"/>
        <v>0</v>
      </c>
      <c r="N50" s="623">
        <f t="shared" si="27"/>
        <v>0</v>
      </c>
      <c r="O50" s="624">
        <f t="shared" si="27"/>
        <v>0</v>
      </c>
      <c r="P50" s="626"/>
    </row>
    <row r="51" spans="1:16" s="494" customFormat="1" ht="36.75" thickTop="1" x14ac:dyDescent="0.25">
      <c r="A51" s="627"/>
      <c r="B51" s="628" t="s">
        <v>206</v>
      </c>
      <c r="C51" s="784">
        <f t="shared" si="4"/>
        <v>519039</v>
      </c>
      <c r="D51" s="629">
        <f t="shared" ref="D51:E51" si="28">SUM(D52,D181)</f>
        <v>514311</v>
      </c>
      <c r="E51" s="630">
        <f t="shared" si="28"/>
        <v>3685</v>
      </c>
      <c r="F51" s="631">
        <f>SUM(F52,F181)</f>
        <v>517996</v>
      </c>
      <c r="G51" s="629">
        <f t="shared" ref="G51:H51" si="29">SUM(G52,G181)</f>
        <v>0</v>
      </c>
      <c r="H51" s="630">
        <f t="shared" si="29"/>
        <v>0</v>
      </c>
      <c r="I51" s="631">
        <f>SUM(I52,I181)</f>
        <v>0</v>
      </c>
      <c r="J51" s="632">
        <f t="shared" ref="J51:K51" si="30">SUM(J52,J181)</f>
        <v>1043</v>
      </c>
      <c r="K51" s="630">
        <f t="shared" si="30"/>
        <v>0</v>
      </c>
      <c r="L51" s="631">
        <f>SUM(L52,L181)</f>
        <v>1043</v>
      </c>
      <c r="M51" s="629">
        <f t="shared" ref="M51:O51" si="31">SUM(M52,M181)</f>
        <v>0</v>
      </c>
      <c r="N51" s="630">
        <f t="shared" si="31"/>
        <v>0</v>
      </c>
      <c r="O51" s="631">
        <f t="shared" si="31"/>
        <v>0</v>
      </c>
      <c r="P51" s="633"/>
    </row>
    <row r="52" spans="1:16" s="494" customFormat="1" ht="24" x14ac:dyDescent="0.25">
      <c r="A52" s="634"/>
      <c r="B52" s="485" t="s">
        <v>207</v>
      </c>
      <c r="C52" s="785">
        <f t="shared" si="4"/>
        <v>519039</v>
      </c>
      <c r="D52" s="635">
        <f t="shared" ref="D52:E52" si="32">SUM(D53,D75,D160,D174)</f>
        <v>514311</v>
      </c>
      <c r="E52" s="636">
        <f t="shared" si="32"/>
        <v>3685</v>
      </c>
      <c r="F52" s="637">
        <f>SUM(F53,F75,F160,F174)</f>
        <v>517996</v>
      </c>
      <c r="G52" s="635">
        <f t="shared" ref="G52:H52" si="33">SUM(G53,G75,G160,G174)</f>
        <v>0</v>
      </c>
      <c r="H52" s="636">
        <f t="shared" si="33"/>
        <v>0</v>
      </c>
      <c r="I52" s="637">
        <f>SUM(I53,I75,I160,I174)</f>
        <v>0</v>
      </c>
      <c r="J52" s="638">
        <f t="shared" ref="J52:K52" si="34">SUM(J53,J75,J160,J174)</f>
        <v>1043</v>
      </c>
      <c r="K52" s="636">
        <f t="shared" si="34"/>
        <v>0</v>
      </c>
      <c r="L52" s="637">
        <f>SUM(L53,L75,L160,L174)</f>
        <v>1043</v>
      </c>
      <c r="M52" s="635">
        <f t="shared" ref="M52:O52" si="35">SUM(M53,M75,M160,M174)</f>
        <v>0</v>
      </c>
      <c r="N52" s="636">
        <f t="shared" si="35"/>
        <v>0</v>
      </c>
      <c r="O52" s="637">
        <f t="shared" si="35"/>
        <v>0</v>
      </c>
      <c r="P52" s="639"/>
    </row>
    <row r="53" spans="1:16" s="494" customFormat="1" x14ac:dyDescent="0.25">
      <c r="A53" s="640">
        <v>1000</v>
      </c>
      <c r="B53" s="640" t="s">
        <v>208</v>
      </c>
      <c r="C53" s="786">
        <f t="shared" si="4"/>
        <v>359923</v>
      </c>
      <c r="D53" s="641">
        <f t="shared" ref="D53:E53" si="36">SUM(D54,D67)</f>
        <v>359923</v>
      </c>
      <c r="E53" s="642">
        <f t="shared" si="36"/>
        <v>0</v>
      </c>
      <c r="F53" s="643">
        <f>SUM(F54,F67)</f>
        <v>359923</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x14ac:dyDescent="0.25">
      <c r="A54" s="534">
        <v>1100</v>
      </c>
      <c r="B54" s="645" t="s">
        <v>209</v>
      </c>
      <c r="C54" s="773">
        <f t="shared" si="4"/>
        <v>271717</v>
      </c>
      <c r="D54" s="646">
        <f t="shared" ref="D54:E54" si="40">SUM(D55,D58,D66)</f>
        <v>271717</v>
      </c>
      <c r="E54" s="647">
        <f t="shared" si="40"/>
        <v>0</v>
      </c>
      <c r="F54" s="648">
        <f>SUM(F55,F58,F66)</f>
        <v>271717</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x14ac:dyDescent="0.25">
      <c r="A55" s="651">
        <v>1110</v>
      </c>
      <c r="B55" s="608" t="s">
        <v>210</v>
      </c>
      <c r="C55" s="781">
        <f t="shared" si="4"/>
        <v>209973</v>
      </c>
      <c r="D55" s="613">
        <f t="shared" ref="D55:E55" si="44">SUM(D56:D57)</f>
        <v>214860</v>
      </c>
      <c r="E55" s="614">
        <f t="shared" si="44"/>
        <v>-4887</v>
      </c>
      <c r="F55" s="652">
        <f>SUM(F56:F57)</f>
        <v>209973</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v>0</v>
      </c>
      <c r="H56" s="656"/>
      <c r="I56" s="657">
        <f t="shared" ref="I56:I57" si="49">G56+H56</f>
        <v>0</v>
      </c>
      <c r="J56" s="658"/>
      <c r="K56" s="656"/>
      <c r="L56" s="657">
        <f t="shared" ref="L56:L57" si="50">J56+K56</f>
        <v>0</v>
      </c>
      <c r="M56" s="655"/>
      <c r="N56" s="656"/>
      <c r="O56" s="657">
        <f t="shared" ref="O56:O57" si="51">M56+N56</f>
        <v>0</v>
      </c>
      <c r="P56" s="659"/>
    </row>
    <row r="57" spans="1:16" ht="13.15" customHeight="1" x14ac:dyDescent="0.25">
      <c r="A57" s="517">
        <v>1119</v>
      </c>
      <c r="B57" s="554" t="s">
        <v>212</v>
      </c>
      <c r="C57" s="775">
        <f t="shared" si="4"/>
        <v>209973</v>
      </c>
      <c r="D57" s="660">
        <v>214860</v>
      </c>
      <c r="E57" s="661">
        <v>-4887</v>
      </c>
      <c r="F57" s="662">
        <f t="shared" si="48"/>
        <v>209973</v>
      </c>
      <c r="G57" s="660">
        <v>0</v>
      </c>
      <c r="H57" s="661"/>
      <c r="I57" s="662">
        <f t="shared" si="49"/>
        <v>0</v>
      </c>
      <c r="J57" s="663"/>
      <c r="K57" s="661"/>
      <c r="L57" s="662">
        <f t="shared" si="50"/>
        <v>0</v>
      </c>
      <c r="M57" s="660"/>
      <c r="N57" s="661"/>
      <c r="O57" s="662">
        <f t="shared" si="51"/>
        <v>0</v>
      </c>
      <c r="P57" s="664" t="s">
        <v>962</v>
      </c>
    </row>
    <row r="58" spans="1:16" x14ac:dyDescent="0.25">
      <c r="A58" s="665">
        <v>1140</v>
      </c>
      <c r="B58" s="554" t="s">
        <v>213</v>
      </c>
      <c r="C58" s="775">
        <f t="shared" si="4"/>
        <v>56857</v>
      </c>
      <c r="D58" s="666">
        <f t="shared" ref="D58:E58" si="52">SUM(D59:D65)</f>
        <v>56857</v>
      </c>
      <c r="E58" s="667">
        <f t="shared" si="52"/>
        <v>0</v>
      </c>
      <c r="F58" s="662">
        <f>SUM(F59:F65)</f>
        <v>56857</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x14ac:dyDescent="0.25">
      <c r="A59" s="517">
        <v>1141</v>
      </c>
      <c r="B59" s="554" t="s">
        <v>214</v>
      </c>
      <c r="C59" s="775">
        <f t="shared" si="4"/>
        <v>22491</v>
      </c>
      <c r="D59" s="660">
        <v>22491</v>
      </c>
      <c r="E59" s="661"/>
      <c r="F59" s="662">
        <f t="shared" ref="F59:F66" si="56">D59+E59</f>
        <v>22491</v>
      </c>
      <c r="G59" s="660">
        <v>0</v>
      </c>
      <c r="H59" s="661"/>
      <c r="I59" s="662">
        <f t="shared" ref="I59:I66" si="57">G59+H59</f>
        <v>0</v>
      </c>
      <c r="J59" s="663"/>
      <c r="K59" s="661"/>
      <c r="L59" s="662">
        <f t="shared" ref="L59:L66" si="58">J59+K59</f>
        <v>0</v>
      </c>
      <c r="M59" s="660"/>
      <c r="N59" s="661"/>
      <c r="O59" s="662">
        <f t="shared" ref="O59:O66" si="59">M59+N59</f>
        <v>0</v>
      </c>
      <c r="P59" s="669"/>
    </row>
    <row r="60" spans="1:16" ht="24.75" customHeight="1" x14ac:dyDescent="0.25">
      <c r="A60" s="517">
        <v>1142</v>
      </c>
      <c r="B60" s="554" t="s">
        <v>215</v>
      </c>
      <c r="C60" s="775">
        <f t="shared" si="4"/>
        <v>7003</v>
      </c>
      <c r="D60" s="660">
        <v>7003</v>
      </c>
      <c r="E60" s="661"/>
      <c r="F60" s="662">
        <f t="shared" si="56"/>
        <v>7003</v>
      </c>
      <c r="G60" s="660">
        <v>0</v>
      </c>
      <c r="H60" s="661"/>
      <c r="I60" s="662">
        <f t="shared" si="57"/>
        <v>0</v>
      </c>
      <c r="J60" s="663"/>
      <c r="K60" s="661"/>
      <c r="L60" s="662">
        <f t="shared" si="58"/>
        <v>0</v>
      </c>
      <c r="M60" s="660"/>
      <c r="N60" s="661"/>
      <c r="O60" s="662">
        <f t="shared" si="59"/>
        <v>0</v>
      </c>
      <c r="P60" s="669"/>
    </row>
    <row r="61" spans="1:16" ht="24" x14ac:dyDescent="0.25">
      <c r="A61" s="517">
        <v>1145</v>
      </c>
      <c r="B61" s="554" t="s">
        <v>216</v>
      </c>
      <c r="C61" s="775">
        <f t="shared" si="4"/>
        <v>18174</v>
      </c>
      <c r="D61" s="660">
        <v>18174</v>
      </c>
      <c r="E61" s="661"/>
      <c r="F61" s="662">
        <f t="shared" si="56"/>
        <v>18174</v>
      </c>
      <c r="G61" s="660">
        <v>0</v>
      </c>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v>0</v>
      </c>
      <c r="H62" s="661"/>
      <c r="I62" s="662">
        <f t="shared" si="57"/>
        <v>0</v>
      </c>
      <c r="J62" s="663"/>
      <c r="K62" s="661"/>
      <c r="L62" s="662">
        <f t="shared" si="58"/>
        <v>0</v>
      </c>
      <c r="M62" s="660"/>
      <c r="N62" s="661"/>
      <c r="O62" s="662">
        <f t="shared" si="59"/>
        <v>0</v>
      </c>
      <c r="P62" s="669"/>
    </row>
    <row r="63" spans="1:16" x14ac:dyDescent="0.25">
      <c r="A63" s="517">
        <v>1147</v>
      </c>
      <c r="B63" s="554" t="s">
        <v>218</v>
      </c>
      <c r="C63" s="775">
        <f t="shared" si="4"/>
        <v>5484</v>
      </c>
      <c r="D63" s="660">
        <v>5484</v>
      </c>
      <c r="E63" s="661"/>
      <c r="F63" s="662">
        <f t="shared" si="56"/>
        <v>5484</v>
      </c>
      <c r="G63" s="660">
        <v>0</v>
      </c>
      <c r="H63" s="661"/>
      <c r="I63" s="662">
        <f t="shared" si="57"/>
        <v>0</v>
      </c>
      <c r="J63" s="663"/>
      <c r="K63" s="661"/>
      <c r="L63" s="662">
        <f t="shared" si="58"/>
        <v>0</v>
      </c>
      <c r="M63" s="660"/>
      <c r="N63" s="661"/>
      <c r="O63" s="662">
        <f t="shared" si="59"/>
        <v>0</v>
      </c>
      <c r="P63" s="669"/>
    </row>
    <row r="64" spans="1:16" x14ac:dyDescent="0.25">
      <c r="A64" s="517">
        <v>1148</v>
      </c>
      <c r="B64" s="554" t="s">
        <v>219</v>
      </c>
      <c r="C64" s="775">
        <f t="shared" si="4"/>
        <v>3705</v>
      </c>
      <c r="D64" s="660">
        <v>3705</v>
      </c>
      <c r="E64" s="661"/>
      <c r="F64" s="662">
        <f t="shared" si="56"/>
        <v>3705</v>
      </c>
      <c r="G64" s="660">
        <v>0</v>
      </c>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v>0</v>
      </c>
      <c r="H65" s="661"/>
      <c r="I65" s="662">
        <f t="shared" si="57"/>
        <v>0</v>
      </c>
      <c r="J65" s="663"/>
      <c r="K65" s="661"/>
      <c r="L65" s="662">
        <f t="shared" si="58"/>
        <v>0</v>
      </c>
      <c r="M65" s="660"/>
      <c r="N65" s="661"/>
      <c r="O65" s="662">
        <f t="shared" si="59"/>
        <v>0</v>
      </c>
      <c r="P65" s="669"/>
    </row>
    <row r="66" spans="1:16" ht="37.9" customHeight="1" x14ac:dyDescent="0.25">
      <c r="A66" s="651">
        <v>1150</v>
      </c>
      <c r="B66" s="608" t="s">
        <v>221</v>
      </c>
      <c r="C66" s="781">
        <f t="shared" si="4"/>
        <v>4887</v>
      </c>
      <c r="D66" s="670"/>
      <c r="E66" s="671">
        <v>4887</v>
      </c>
      <c r="F66" s="652">
        <f t="shared" si="56"/>
        <v>4887</v>
      </c>
      <c r="G66" s="670">
        <v>0</v>
      </c>
      <c r="H66" s="671"/>
      <c r="I66" s="652">
        <f t="shared" si="57"/>
        <v>0</v>
      </c>
      <c r="J66" s="672"/>
      <c r="K66" s="671"/>
      <c r="L66" s="652">
        <f t="shared" si="58"/>
        <v>0</v>
      </c>
      <c r="M66" s="670"/>
      <c r="N66" s="671"/>
      <c r="O66" s="652">
        <f t="shared" si="59"/>
        <v>0</v>
      </c>
      <c r="P66" s="1075" t="s">
        <v>963</v>
      </c>
    </row>
    <row r="67" spans="1:16" ht="36" x14ac:dyDescent="0.25">
      <c r="A67" s="534">
        <v>1200</v>
      </c>
      <c r="B67" s="645" t="s">
        <v>222</v>
      </c>
      <c r="C67" s="773">
        <f t="shared" si="4"/>
        <v>88206</v>
      </c>
      <c r="D67" s="646">
        <f t="shared" ref="D67:E67" si="60">SUM(D68:D69)</f>
        <v>88206</v>
      </c>
      <c r="E67" s="647">
        <f t="shared" si="60"/>
        <v>0</v>
      </c>
      <c r="F67" s="648">
        <f>SUM(F68:F69)</f>
        <v>88206</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x14ac:dyDescent="0.25">
      <c r="A68" s="979">
        <v>1210</v>
      </c>
      <c r="B68" s="546" t="s">
        <v>223</v>
      </c>
      <c r="C68" s="774">
        <f t="shared" si="4"/>
        <v>68623</v>
      </c>
      <c r="D68" s="655">
        <v>68623</v>
      </c>
      <c r="E68" s="656"/>
      <c r="F68" s="657">
        <f>D68+E68</f>
        <v>68623</v>
      </c>
      <c r="G68" s="655">
        <v>0</v>
      </c>
      <c r="H68" s="656"/>
      <c r="I68" s="657">
        <f>G68+H68</f>
        <v>0</v>
      </c>
      <c r="J68" s="658"/>
      <c r="K68" s="656"/>
      <c r="L68" s="657">
        <f>J68+K68</f>
        <v>0</v>
      </c>
      <c r="M68" s="655"/>
      <c r="N68" s="656"/>
      <c r="O68" s="657">
        <f t="shared" ref="O68" si="64">M68+N68</f>
        <v>0</v>
      </c>
      <c r="P68" s="659"/>
    </row>
    <row r="69" spans="1:16" ht="24" x14ac:dyDescent="0.25">
      <c r="A69" s="665">
        <v>1220</v>
      </c>
      <c r="B69" s="554" t="s">
        <v>224</v>
      </c>
      <c r="C69" s="775">
        <f t="shared" si="4"/>
        <v>19583</v>
      </c>
      <c r="D69" s="666">
        <f t="shared" ref="D69:E69" si="65">SUM(D70:D74)</f>
        <v>19583</v>
      </c>
      <c r="E69" s="667">
        <f t="shared" si="65"/>
        <v>0</v>
      </c>
      <c r="F69" s="662">
        <f>SUM(F70:F74)</f>
        <v>19583</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x14ac:dyDescent="0.25">
      <c r="A70" s="517">
        <v>1221</v>
      </c>
      <c r="B70" s="554" t="s">
        <v>225</v>
      </c>
      <c r="C70" s="775">
        <f t="shared" si="4"/>
        <v>13140</v>
      </c>
      <c r="D70" s="660">
        <v>13140</v>
      </c>
      <c r="E70" s="661"/>
      <c r="F70" s="662">
        <f t="shared" ref="F70:F74" si="69">D70+E70</f>
        <v>13140</v>
      </c>
      <c r="G70" s="660">
        <v>0</v>
      </c>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x14ac:dyDescent="0.25">
      <c r="A73" s="517">
        <v>1227</v>
      </c>
      <c r="B73" s="554" t="s">
        <v>228</v>
      </c>
      <c r="C73" s="775">
        <f t="shared" si="4"/>
        <v>5943</v>
      </c>
      <c r="D73" s="660">
        <v>5943</v>
      </c>
      <c r="E73" s="661"/>
      <c r="F73" s="662">
        <f t="shared" si="69"/>
        <v>5943</v>
      </c>
      <c r="G73" s="660">
        <v>0</v>
      </c>
      <c r="H73" s="661"/>
      <c r="I73" s="662">
        <f t="shared" si="70"/>
        <v>0</v>
      </c>
      <c r="J73" s="663"/>
      <c r="K73" s="661"/>
      <c r="L73" s="662">
        <f t="shared" si="71"/>
        <v>0</v>
      </c>
      <c r="M73" s="660"/>
      <c r="N73" s="661"/>
      <c r="O73" s="662">
        <f t="shared" si="72"/>
        <v>0</v>
      </c>
      <c r="P73" s="669"/>
    </row>
    <row r="74" spans="1:16" ht="60" x14ac:dyDescent="0.25">
      <c r="A74" s="517">
        <v>1228</v>
      </c>
      <c r="B74" s="554" t="s">
        <v>229</v>
      </c>
      <c r="C74" s="775">
        <f t="shared" si="4"/>
        <v>500</v>
      </c>
      <c r="D74" s="660">
        <v>500</v>
      </c>
      <c r="E74" s="661"/>
      <c r="F74" s="662">
        <f t="shared" si="69"/>
        <v>500</v>
      </c>
      <c r="G74" s="660">
        <v>0</v>
      </c>
      <c r="H74" s="661"/>
      <c r="I74" s="662">
        <f t="shared" si="70"/>
        <v>0</v>
      </c>
      <c r="J74" s="663"/>
      <c r="K74" s="661"/>
      <c r="L74" s="662">
        <f t="shared" si="71"/>
        <v>0</v>
      </c>
      <c r="M74" s="660"/>
      <c r="N74" s="661"/>
      <c r="O74" s="662">
        <f t="shared" si="72"/>
        <v>0</v>
      </c>
      <c r="P74" s="669"/>
    </row>
    <row r="75" spans="1:16" x14ac:dyDescent="0.25">
      <c r="A75" s="640">
        <v>2000</v>
      </c>
      <c r="B75" s="640" t="s">
        <v>230</v>
      </c>
      <c r="C75" s="786">
        <f t="shared" si="4"/>
        <v>159116</v>
      </c>
      <c r="D75" s="641">
        <f t="shared" ref="D75:O75" si="73">SUM(D76,D83,D120,D151,D152)</f>
        <v>154388</v>
      </c>
      <c r="E75" s="642">
        <f t="shared" si="73"/>
        <v>3685</v>
      </c>
      <c r="F75" s="643">
        <f t="shared" si="73"/>
        <v>158073</v>
      </c>
      <c r="G75" s="641">
        <f t="shared" si="73"/>
        <v>0</v>
      </c>
      <c r="H75" s="642">
        <f t="shared" si="73"/>
        <v>0</v>
      </c>
      <c r="I75" s="643">
        <f t="shared" si="73"/>
        <v>0</v>
      </c>
      <c r="J75" s="644">
        <f t="shared" si="73"/>
        <v>1043</v>
      </c>
      <c r="K75" s="642">
        <f t="shared" si="73"/>
        <v>0</v>
      </c>
      <c r="L75" s="643">
        <f t="shared" si="73"/>
        <v>1043</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979">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x14ac:dyDescent="0.25">
      <c r="A83" s="534">
        <v>2200</v>
      </c>
      <c r="B83" s="645" t="s">
        <v>236</v>
      </c>
      <c r="C83" s="773">
        <f t="shared" si="4"/>
        <v>96923</v>
      </c>
      <c r="D83" s="646">
        <f t="shared" ref="D83:E83" si="94">SUM(D84,D85,D91,D99,D107,D108,D114,D119)</f>
        <v>92514</v>
      </c>
      <c r="E83" s="647">
        <f t="shared" si="94"/>
        <v>4166</v>
      </c>
      <c r="F83" s="648">
        <f>SUM(F84,F85,F91,F99,F107,F108,F114,F119)</f>
        <v>96680</v>
      </c>
      <c r="G83" s="646">
        <f t="shared" ref="G83:H83" si="95">SUM(G84,G85,G91,G99,G107,G108,G114,G119)</f>
        <v>0</v>
      </c>
      <c r="H83" s="647">
        <f t="shared" si="95"/>
        <v>0</v>
      </c>
      <c r="I83" s="648">
        <f>SUM(I84,I85,I91,I99,I107,I108,I114,I119)</f>
        <v>0</v>
      </c>
      <c r="J83" s="649">
        <f t="shared" ref="J83:K83" si="96">SUM(J84,J85,J91,J99,J107,J108,J114,J119)</f>
        <v>243</v>
      </c>
      <c r="K83" s="647">
        <f t="shared" si="96"/>
        <v>0</v>
      </c>
      <c r="L83" s="648">
        <f>SUM(L84,L85,L91,L99,L107,L108,L114,L119)</f>
        <v>243</v>
      </c>
      <c r="M83" s="646">
        <f t="shared" ref="M83:O83" si="97">SUM(M84,M85,M91,M99,M107,M108,M114,M119)</f>
        <v>0</v>
      </c>
      <c r="N83" s="647">
        <f t="shared" si="97"/>
        <v>0</v>
      </c>
      <c r="O83" s="648">
        <f t="shared" si="97"/>
        <v>0</v>
      </c>
      <c r="P83" s="678"/>
    </row>
    <row r="84" spans="1:16" ht="13.9" customHeight="1" x14ac:dyDescent="0.25">
      <c r="A84" s="651">
        <v>2210</v>
      </c>
      <c r="B84" s="608" t="s">
        <v>237</v>
      </c>
      <c r="C84" s="781">
        <f t="shared" si="4"/>
        <v>1352</v>
      </c>
      <c r="D84" s="670">
        <v>871</v>
      </c>
      <c r="E84" s="671">
        <v>481</v>
      </c>
      <c r="F84" s="652">
        <f>D84+E84</f>
        <v>1352</v>
      </c>
      <c r="G84" s="670">
        <v>0</v>
      </c>
      <c r="H84" s="671"/>
      <c r="I84" s="652">
        <f>G84+H84</f>
        <v>0</v>
      </c>
      <c r="J84" s="672">
        <v>0</v>
      </c>
      <c r="K84" s="671"/>
      <c r="L84" s="652">
        <f>J84+K84</f>
        <v>0</v>
      </c>
      <c r="M84" s="670"/>
      <c r="N84" s="671"/>
      <c r="O84" s="652">
        <f t="shared" ref="O84" si="98">M84+N84</f>
        <v>0</v>
      </c>
      <c r="P84" s="1075" t="s">
        <v>964</v>
      </c>
    </row>
    <row r="85" spans="1:16" ht="24" x14ac:dyDescent="0.25">
      <c r="A85" s="665">
        <v>2220</v>
      </c>
      <c r="B85" s="554" t="s">
        <v>238</v>
      </c>
      <c r="C85" s="775">
        <f t="shared" ref="C85:C148" si="99">F85+I85+L85+O85</f>
        <v>14583</v>
      </c>
      <c r="D85" s="666">
        <f t="shared" ref="D85:E85" si="100">SUM(D86:D90)</f>
        <v>14340</v>
      </c>
      <c r="E85" s="667">
        <f t="shared" si="100"/>
        <v>0</v>
      </c>
      <c r="F85" s="662">
        <f>SUM(F86:F90)</f>
        <v>14340</v>
      </c>
      <c r="G85" s="666">
        <f t="shared" ref="G85:H85" si="101">SUM(G86:G90)</f>
        <v>0</v>
      </c>
      <c r="H85" s="667">
        <f t="shared" si="101"/>
        <v>0</v>
      </c>
      <c r="I85" s="662">
        <f>SUM(I86:I90)</f>
        <v>0</v>
      </c>
      <c r="J85" s="668">
        <f t="shared" ref="J85:K85" si="102">SUM(J86:J90)</f>
        <v>243</v>
      </c>
      <c r="K85" s="667">
        <f t="shared" si="102"/>
        <v>0</v>
      </c>
      <c r="L85" s="662">
        <f>SUM(L86:L90)</f>
        <v>243</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x14ac:dyDescent="0.25">
      <c r="A87" s="517">
        <v>2222</v>
      </c>
      <c r="B87" s="554" t="s">
        <v>240</v>
      </c>
      <c r="C87" s="775">
        <f t="shared" si="99"/>
        <v>3792</v>
      </c>
      <c r="D87" s="660">
        <v>3742</v>
      </c>
      <c r="E87" s="661"/>
      <c r="F87" s="662">
        <f t="shared" si="104"/>
        <v>3742</v>
      </c>
      <c r="G87" s="660">
        <v>0</v>
      </c>
      <c r="H87" s="661"/>
      <c r="I87" s="662">
        <f t="shared" si="105"/>
        <v>0</v>
      </c>
      <c r="J87" s="663">
        <v>50</v>
      </c>
      <c r="K87" s="661"/>
      <c r="L87" s="662">
        <f t="shared" si="106"/>
        <v>50</v>
      </c>
      <c r="M87" s="660"/>
      <c r="N87" s="661"/>
      <c r="O87" s="662">
        <f t="shared" si="107"/>
        <v>0</v>
      </c>
      <c r="P87" s="669"/>
    </row>
    <row r="88" spans="1:16" x14ac:dyDescent="0.25">
      <c r="A88" s="517">
        <v>2223</v>
      </c>
      <c r="B88" s="554" t="s">
        <v>241</v>
      </c>
      <c r="C88" s="775">
        <f t="shared" si="99"/>
        <v>9838</v>
      </c>
      <c r="D88" s="660">
        <v>9645</v>
      </c>
      <c r="E88" s="661"/>
      <c r="F88" s="662">
        <f t="shared" si="104"/>
        <v>9645</v>
      </c>
      <c r="G88" s="660">
        <v>0</v>
      </c>
      <c r="H88" s="661"/>
      <c r="I88" s="662">
        <f t="shared" si="105"/>
        <v>0</v>
      </c>
      <c r="J88" s="663">
        <v>193</v>
      </c>
      <c r="K88" s="661">
        <v>0</v>
      </c>
      <c r="L88" s="662">
        <f t="shared" si="106"/>
        <v>193</v>
      </c>
      <c r="M88" s="660"/>
      <c r="N88" s="661"/>
      <c r="O88" s="662">
        <f t="shared" si="107"/>
        <v>0</v>
      </c>
      <c r="P88" s="664" t="s">
        <v>958</v>
      </c>
    </row>
    <row r="89" spans="1:16" ht="48" x14ac:dyDescent="0.25">
      <c r="A89" s="517">
        <v>2224</v>
      </c>
      <c r="B89" s="554" t="s">
        <v>242</v>
      </c>
      <c r="C89" s="775">
        <f t="shared" si="99"/>
        <v>953</v>
      </c>
      <c r="D89" s="660">
        <v>953</v>
      </c>
      <c r="E89" s="661"/>
      <c r="F89" s="662">
        <f t="shared" si="104"/>
        <v>953</v>
      </c>
      <c r="G89" s="660">
        <v>0</v>
      </c>
      <c r="H89" s="661"/>
      <c r="I89" s="662">
        <f t="shared" si="105"/>
        <v>0</v>
      </c>
      <c r="J89" s="663">
        <v>0</v>
      </c>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x14ac:dyDescent="0.25">
      <c r="A91" s="665">
        <v>2230</v>
      </c>
      <c r="B91" s="554" t="s">
        <v>244</v>
      </c>
      <c r="C91" s="775">
        <f t="shared" si="99"/>
        <v>2724</v>
      </c>
      <c r="D91" s="666">
        <f t="shared" ref="D91:E91" si="108">SUM(D92:D98)</f>
        <v>2724</v>
      </c>
      <c r="E91" s="667">
        <f t="shared" si="108"/>
        <v>0</v>
      </c>
      <c r="F91" s="662">
        <f>SUM(F92:F98)</f>
        <v>2724</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x14ac:dyDescent="0.25">
      <c r="A92" s="517">
        <v>2231</v>
      </c>
      <c r="B92" s="554" t="s">
        <v>245</v>
      </c>
      <c r="C92" s="775">
        <f t="shared" si="99"/>
        <v>1468</v>
      </c>
      <c r="D92" s="660">
        <v>1468</v>
      </c>
      <c r="E92" s="661">
        <v>0</v>
      </c>
      <c r="F92" s="662">
        <f t="shared" ref="F92:F98" si="112">D92+E92</f>
        <v>1468</v>
      </c>
      <c r="G92" s="660"/>
      <c r="H92" s="661"/>
      <c r="I92" s="662">
        <f t="shared" ref="I92:I98" si="113">G92+H92</f>
        <v>0</v>
      </c>
      <c r="J92" s="663"/>
      <c r="K92" s="661"/>
      <c r="L92" s="662">
        <f t="shared" ref="L92:L98" si="114">J92+K92</f>
        <v>0</v>
      </c>
      <c r="M92" s="660"/>
      <c r="N92" s="661"/>
      <c r="O92" s="662">
        <f t="shared" ref="O92:O98" si="115">M92+N92</f>
        <v>0</v>
      </c>
      <c r="P92" s="664" t="s">
        <v>958</v>
      </c>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v>0</v>
      </c>
      <c r="H95" s="661"/>
      <c r="I95" s="662">
        <f t="shared" si="113"/>
        <v>0</v>
      </c>
      <c r="J95" s="663"/>
      <c r="K95" s="661"/>
      <c r="L95" s="662">
        <f t="shared" si="114"/>
        <v>0</v>
      </c>
      <c r="M95" s="660"/>
      <c r="N95" s="661"/>
      <c r="O95" s="662">
        <f t="shared" si="115"/>
        <v>0</v>
      </c>
      <c r="P95" s="669"/>
    </row>
    <row r="96" spans="1:16" ht="24" x14ac:dyDescent="0.25">
      <c r="A96" s="517">
        <v>2235</v>
      </c>
      <c r="B96" s="554" t="s">
        <v>249</v>
      </c>
      <c r="C96" s="775">
        <f t="shared" si="99"/>
        <v>300</v>
      </c>
      <c r="D96" s="660">
        <v>300</v>
      </c>
      <c r="E96" s="661"/>
      <c r="F96" s="662">
        <f t="shared" si="112"/>
        <v>300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v>0</v>
      </c>
      <c r="E97" s="661"/>
      <c r="F97" s="662">
        <f t="shared" si="112"/>
        <v>0</v>
      </c>
      <c r="G97" s="660"/>
      <c r="H97" s="661"/>
      <c r="I97" s="662">
        <f t="shared" si="113"/>
        <v>0</v>
      </c>
      <c r="J97" s="663"/>
      <c r="K97" s="661"/>
      <c r="L97" s="662">
        <f t="shared" si="114"/>
        <v>0</v>
      </c>
      <c r="M97" s="660"/>
      <c r="N97" s="661"/>
      <c r="O97" s="662">
        <f t="shared" si="115"/>
        <v>0</v>
      </c>
      <c r="P97" s="669"/>
    </row>
    <row r="98" spans="1:16" x14ac:dyDescent="0.25">
      <c r="A98" s="517">
        <v>2239</v>
      </c>
      <c r="B98" s="554" t="s">
        <v>251</v>
      </c>
      <c r="C98" s="775">
        <f t="shared" si="99"/>
        <v>956</v>
      </c>
      <c r="D98" s="660">
        <v>956</v>
      </c>
      <c r="E98" s="661"/>
      <c r="F98" s="662">
        <f t="shared" si="112"/>
        <v>956</v>
      </c>
      <c r="G98" s="660">
        <v>0</v>
      </c>
      <c r="H98" s="661"/>
      <c r="I98" s="662">
        <f t="shared" si="113"/>
        <v>0</v>
      </c>
      <c r="J98" s="663"/>
      <c r="K98" s="661"/>
      <c r="L98" s="662">
        <f t="shared" si="114"/>
        <v>0</v>
      </c>
      <c r="M98" s="660"/>
      <c r="N98" s="661"/>
      <c r="O98" s="662">
        <f t="shared" si="115"/>
        <v>0</v>
      </c>
      <c r="P98" s="669"/>
    </row>
    <row r="99" spans="1:16" ht="36" x14ac:dyDescent="0.25">
      <c r="A99" s="665">
        <v>2240</v>
      </c>
      <c r="B99" s="554" t="s">
        <v>252</v>
      </c>
      <c r="C99" s="775">
        <f t="shared" si="99"/>
        <v>9594</v>
      </c>
      <c r="D99" s="666">
        <f t="shared" ref="D99:E99" si="116">SUM(D100:D106)</f>
        <v>5909</v>
      </c>
      <c r="E99" s="667">
        <f t="shared" si="116"/>
        <v>3685</v>
      </c>
      <c r="F99" s="662">
        <f>SUM(F100:F106)</f>
        <v>9594</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x14ac:dyDescent="0.25">
      <c r="A100" s="517">
        <v>2241</v>
      </c>
      <c r="B100" s="554" t="s">
        <v>254</v>
      </c>
      <c r="C100" s="775">
        <f t="shared" si="99"/>
        <v>1205</v>
      </c>
      <c r="D100" s="660">
        <v>1205</v>
      </c>
      <c r="E100" s="661"/>
      <c r="F100" s="662">
        <f t="shared" ref="F100:F107" si="120">D100+E100</f>
        <v>1205</v>
      </c>
      <c r="G100" s="660"/>
      <c r="H100" s="661"/>
      <c r="I100" s="662">
        <f t="shared" ref="I100:I107" si="121">G100+H100</f>
        <v>0</v>
      </c>
      <c r="J100" s="663">
        <v>0</v>
      </c>
      <c r="K100" s="661">
        <v>0</v>
      </c>
      <c r="L100" s="662">
        <f t="shared" ref="L100:L107" si="122">J100+K100</f>
        <v>0</v>
      </c>
      <c r="M100" s="660"/>
      <c r="N100" s="661"/>
      <c r="O100" s="662">
        <f t="shared" ref="O100:O107" si="123">M100+N100</f>
        <v>0</v>
      </c>
      <c r="P100" s="669" t="s">
        <v>958</v>
      </c>
    </row>
    <row r="101" spans="1:16" ht="24" x14ac:dyDescent="0.25">
      <c r="A101" s="517">
        <v>2242</v>
      </c>
      <c r="B101" s="554" t="s">
        <v>255</v>
      </c>
      <c r="C101" s="775">
        <f t="shared" si="99"/>
        <v>1228</v>
      </c>
      <c r="D101" s="660">
        <v>1228</v>
      </c>
      <c r="E101" s="661"/>
      <c r="F101" s="662">
        <f t="shared" si="120"/>
        <v>1228</v>
      </c>
      <c r="G101" s="660">
        <v>0</v>
      </c>
      <c r="H101" s="661"/>
      <c r="I101" s="662">
        <f t="shared" si="121"/>
        <v>0</v>
      </c>
      <c r="J101" s="663">
        <v>0</v>
      </c>
      <c r="K101" s="661"/>
      <c r="L101" s="662">
        <f t="shared" si="122"/>
        <v>0</v>
      </c>
      <c r="M101" s="660"/>
      <c r="N101" s="661"/>
      <c r="O101" s="662">
        <f t="shared" si="123"/>
        <v>0</v>
      </c>
      <c r="P101" s="669"/>
    </row>
    <row r="102" spans="1:16" ht="24" x14ac:dyDescent="0.25">
      <c r="A102" s="517">
        <v>2243</v>
      </c>
      <c r="B102" s="554" t="s">
        <v>256</v>
      </c>
      <c r="C102" s="775">
        <f t="shared" si="99"/>
        <v>487</v>
      </c>
      <c r="D102" s="660">
        <v>487</v>
      </c>
      <c r="E102" s="661"/>
      <c r="F102" s="662">
        <f t="shared" si="120"/>
        <v>487</v>
      </c>
      <c r="G102" s="660">
        <v>0</v>
      </c>
      <c r="H102" s="661"/>
      <c r="I102" s="662">
        <f t="shared" si="121"/>
        <v>0</v>
      </c>
      <c r="J102" s="663"/>
      <c r="K102" s="661"/>
      <c r="L102" s="662">
        <f t="shared" si="122"/>
        <v>0</v>
      </c>
      <c r="M102" s="660"/>
      <c r="N102" s="661"/>
      <c r="O102" s="662">
        <f t="shared" si="123"/>
        <v>0</v>
      </c>
      <c r="P102" s="669"/>
    </row>
    <row r="103" spans="1:16" ht="18" customHeight="1" x14ac:dyDescent="0.25">
      <c r="A103" s="517">
        <v>2244</v>
      </c>
      <c r="B103" s="554" t="s">
        <v>257</v>
      </c>
      <c r="C103" s="775">
        <f t="shared" si="99"/>
        <v>6619</v>
      </c>
      <c r="D103" s="660">
        <v>2934</v>
      </c>
      <c r="E103" s="661">
        <v>3685</v>
      </c>
      <c r="F103" s="662">
        <f t="shared" si="120"/>
        <v>6619</v>
      </c>
      <c r="G103" s="660">
        <v>0</v>
      </c>
      <c r="H103" s="661"/>
      <c r="I103" s="662">
        <f t="shared" si="121"/>
        <v>0</v>
      </c>
      <c r="J103" s="663"/>
      <c r="K103" s="661"/>
      <c r="L103" s="662">
        <f t="shared" si="122"/>
        <v>0</v>
      </c>
      <c r="M103" s="660"/>
      <c r="N103" s="661"/>
      <c r="O103" s="662">
        <f t="shared" si="123"/>
        <v>0</v>
      </c>
      <c r="P103" s="664" t="s">
        <v>965</v>
      </c>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x14ac:dyDescent="0.25">
      <c r="A106" s="517">
        <v>2249</v>
      </c>
      <c r="B106" s="554" t="s">
        <v>261</v>
      </c>
      <c r="C106" s="775">
        <f t="shared" si="99"/>
        <v>55</v>
      </c>
      <c r="D106" s="660">
        <v>55</v>
      </c>
      <c r="E106" s="661"/>
      <c r="F106" s="662">
        <f t="shared" si="120"/>
        <v>55</v>
      </c>
      <c r="G106" s="660">
        <v>0</v>
      </c>
      <c r="H106" s="661">
        <v>0</v>
      </c>
      <c r="I106" s="662">
        <f t="shared" si="121"/>
        <v>0</v>
      </c>
      <c r="J106" s="663"/>
      <c r="K106" s="661"/>
      <c r="L106" s="662">
        <f t="shared" si="122"/>
        <v>0</v>
      </c>
      <c r="M106" s="660"/>
      <c r="N106" s="661"/>
      <c r="O106" s="662">
        <f t="shared" si="123"/>
        <v>0</v>
      </c>
      <c r="P106" s="664" t="s">
        <v>958</v>
      </c>
    </row>
    <row r="107" spans="1:16" x14ac:dyDescent="0.25">
      <c r="A107" s="665">
        <v>2250</v>
      </c>
      <c r="B107" s="554" t="s">
        <v>262</v>
      </c>
      <c r="C107" s="775">
        <f t="shared" si="99"/>
        <v>451</v>
      </c>
      <c r="D107" s="660">
        <v>451</v>
      </c>
      <c r="E107" s="661"/>
      <c r="F107" s="662">
        <f t="shared" si="120"/>
        <v>451</v>
      </c>
      <c r="G107" s="660">
        <v>0</v>
      </c>
      <c r="H107" s="661"/>
      <c r="I107" s="662">
        <f t="shared" si="121"/>
        <v>0</v>
      </c>
      <c r="J107" s="663"/>
      <c r="K107" s="661"/>
      <c r="L107" s="662">
        <f t="shared" si="122"/>
        <v>0</v>
      </c>
      <c r="M107" s="660"/>
      <c r="N107" s="661"/>
      <c r="O107" s="662">
        <f t="shared" si="123"/>
        <v>0</v>
      </c>
      <c r="P107" s="669"/>
    </row>
    <row r="108" spans="1:16" x14ac:dyDescent="0.25">
      <c r="A108" s="665">
        <v>2260</v>
      </c>
      <c r="B108" s="554" t="s">
        <v>263</v>
      </c>
      <c r="C108" s="775">
        <f t="shared" si="99"/>
        <v>68219</v>
      </c>
      <c r="D108" s="666">
        <f t="shared" ref="D108:E108" si="124">SUM(D109:D113)</f>
        <v>68219</v>
      </c>
      <c r="E108" s="667">
        <f t="shared" si="124"/>
        <v>0</v>
      </c>
      <c r="F108" s="662">
        <f>SUM(F109:F113)</f>
        <v>68219</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x14ac:dyDescent="0.25">
      <c r="A109" s="517">
        <v>2261</v>
      </c>
      <c r="B109" s="554" t="s">
        <v>264</v>
      </c>
      <c r="C109" s="775">
        <f t="shared" si="99"/>
        <v>68169</v>
      </c>
      <c r="D109" s="660">
        <v>68169</v>
      </c>
      <c r="E109" s="661"/>
      <c r="F109" s="662">
        <f t="shared" ref="F109:F113" si="128">D109+E109</f>
        <v>68169</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x14ac:dyDescent="0.25">
      <c r="A112" s="517">
        <v>2264</v>
      </c>
      <c r="B112" s="554" t="s">
        <v>267</v>
      </c>
      <c r="C112" s="775">
        <f t="shared" si="99"/>
        <v>37</v>
      </c>
      <c r="D112" s="660">
        <v>37</v>
      </c>
      <c r="E112" s="661"/>
      <c r="F112" s="662">
        <f t="shared" si="128"/>
        <v>37</v>
      </c>
      <c r="G112" s="660"/>
      <c r="H112" s="661"/>
      <c r="I112" s="662">
        <f t="shared" si="129"/>
        <v>0</v>
      </c>
      <c r="J112" s="663"/>
      <c r="K112" s="661"/>
      <c r="L112" s="662">
        <f t="shared" si="130"/>
        <v>0</v>
      </c>
      <c r="M112" s="660"/>
      <c r="N112" s="661"/>
      <c r="O112" s="662">
        <f t="shared" si="131"/>
        <v>0</v>
      </c>
      <c r="P112" s="669"/>
    </row>
    <row r="113" spans="1:16" x14ac:dyDescent="0.25">
      <c r="A113" s="517">
        <v>2269</v>
      </c>
      <c r="B113" s="554" t="s">
        <v>268</v>
      </c>
      <c r="C113" s="775">
        <f t="shared" si="99"/>
        <v>13</v>
      </c>
      <c r="D113" s="660">
        <v>13</v>
      </c>
      <c r="E113" s="661"/>
      <c r="F113" s="662">
        <f t="shared" si="128"/>
        <v>13</v>
      </c>
      <c r="G113" s="660">
        <v>0</v>
      </c>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c r="E117" s="661"/>
      <c r="F117" s="662">
        <f t="shared" si="136"/>
        <v>0</v>
      </c>
      <c r="G117" s="660">
        <v>0</v>
      </c>
      <c r="H117" s="661">
        <v>0</v>
      </c>
      <c r="I117" s="662">
        <f t="shared" si="137"/>
        <v>0</v>
      </c>
      <c r="J117" s="663"/>
      <c r="K117" s="661"/>
      <c r="L117" s="662">
        <f t="shared" si="138"/>
        <v>0</v>
      </c>
      <c r="M117" s="660"/>
      <c r="N117" s="661"/>
      <c r="O117" s="662">
        <f t="shared" si="139"/>
        <v>0</v>
      </c>
      <c r="P117" s="669" t="s">
        <v>958</v>
      </c>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customHeight="1" x14ac:dyDescent="0.25">
      <c r="A120" s="603">
        <v>2300</v>
      </c>
      <c r="B120" s="572" t="s">
        <v>275</v>
      </c>
      <c r="C120" s="777">
        <f t="shared" si="99"/>
        <v>61773</v>
      </c>
      <c r="D120" s="687">
        <f t="shared" ref="D120:E120" si="140">SUM(D121,D126,D130,D131,D134,D138,D146,D147,D150)</f>
        <v>61454</v>
      </c>
      <c r="E120" s="688">
        <f t="shared" si="140"/>
        <v>-481</v>
      </c>
      <c r="F120" s="689">
        <f>SUM(F121,F126,F130,F131,F134,F138,F146,F147,F150)</f>
        <v>60973</v>
      </c>
      <c r="G120" s="687">
        <f t="shared" ref="G120:H120" si="141">SUM(G121,G126,G130,G131,G134,G138,G146,G147,G150)</f>
        <v>0</v>
      </c>
      <c r="H120" s="688">
        <f t="shared" si="141"/>
        <v>0</v>
      </c>
      <c r="I120" s="689">
        <f>SUM(I121,I126,I130,I131,I134,I138,I146,I147,I150)</f>
        <v>0</v>
      </c>
      <c r="J120" s="690">
        <f t="shared" ref="J120:K120" si="142">SUM(J121,J126,J130,J131,J134,J138,J146,J147,J150)</f>
        <v>800</v>
      </c>
      <c r="K120" s="688">
        <f t="shared" si="142"/>
        <v>0</v>
      </c>
      <c r="L120" s="689">
        <f>SUM(L121,L126,L130,L131,L134,L138,L146,L147,L150)</f>
        <v>800</v>
      </c>
      <c r="M120" s="687">
        <f t="shared" ref="M120:O120" si="143">SUM(M121,M126,M130,M131,M134,M138,M146,M147,M150)</f>
        <v>0</v>
      </c>
      <c r="N120" s="688">
        <f t="shared" si="143"/>
        <v>0</v>
      </c>
      <c r="O120" s="689">
        <f t="shared" si="143"/>
        <v>0</v>
      </c>
      <c r="P120" s="678"/>
    </row>
    <row r="121" spans="1:16" ht="24" x14ac:dyDescent="0.25">
      <c r="A121" s="979">
        <v>2310</v>
      </c>
      <c r="B121" s="546" t="s">
        <v>276</v>
      </c>
      <c r="C121" s="774">
        <f t="shared" si="99"/>
        <v>3623</v>
      </c>
      <c r="D121" s="675">
        <f t="shared" ref="D121:O121" si="144">SUM(D122:D125)</f>
        <v>3623</v>
      </c>
      <c r="E121" s="676">
        <f t="shared" si="144"/>
        <v>0</v>
      </c>
      <c r="F121" s="657">
        <f t="shared" si="144"/>
        <v>3623</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x14ac:dyDescent="0.25">
      <c r="A122" s="517">
        <v>2311</v>
      </c>
      <c r="B122" s="554" t="s">
        <v>277</v>
      </c>
      <c r="C122" s="775">
        <f t="shared" si="99"/>
        <v>628</v>
      </c>
      <c r="D122" s="660">
        <v>628</v>
      </c>
      <c r="E122" s="661"/>
      <c r="F122" s="662">
        <f t="shared" ref="F122:F125" si="145">D122+E122</f>
        <v>628</v>
      </c>
      <c r="G122" s="660">
        <v>0</v>
      </c>
      <c r="H122" s="661"/>
      <c r="I122" s="662">
        <f t="shared" ref="I122:I125" si="146">G122+H122</f>
        <v>0</v>
      </c>
      <c r="J122" s="663"/>
      <c r="K122" s="661"/>
      <c r="L122" s="662">
        <f t="shared" ref="L122:L125" si="147">J122+K122</f>
        <v>0</v>
      </c>
      <c r="M122" s="660"/>
      <c r="N122" s="661"/>
      <c r="O122" s="662">
        <f t="shared" ref="O122:O125" si="148">M122+N122</f>
        <v>0</v>
      </c>
      <c r="P122" s="669"/>
    </row>
    <row r="123" spans="1:16" x14ac:dyDescent="0.25">
      <c r="A123" s="517">
        <v>2312</v>
      </c>
      <c r="B123" s="554" t="s">
        <v>278</v>
      </c>
      <c r="C123" s="775">
        <f t="shared" si="99"/>
        <v>2510</v>
      </c>
      <c r="D123" s="660">
        <v>2510</v>
      </c>
      <c r="E123" s="661"/>
      <c r="F123" s="662">
        <f t="shared" si="145"/>
        <v>2510</v>
      </c>
      <c r="G123" s="660">
        <v>0</v>
      </c>
      <c r="H123" s="661"/>
      <c r="I123" s="662">
        <f t="shared" si="146"/>
        <v>0</v>
      </c>
      <c r="J123" s="663"/>
      <c r="K123" s="661"/>
      <c r="L123" s="662">
        <f t="shared" si="147"/>
        <v>0</v>
      </c>
      <c r="M123" s="660"/>
      <c r="N123" s="661"/>
      <c r="O123" s="662">
        <f t="shared" si="148"/>
        <v>0</v>
      </c>
      <c r="P123" s="669" t="s">
        <v>958</v>
      </c>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25.15" customHeight="1" x14ac:dyDescent="0.25">
      <c r="A125" s="517">
        <v>2314</v>
      </c>
      <c r="B125" s="554" t="s">
        <v>280</v>
      </c>
      <c r="C125" s="775">
        <f t="shared" si="99"/>
        <v>485</v>
      </c>
      <c r="D125" s="660">
        <v>485</v>
      </c>
      <c r="E125" s="661"/>
      <c r="F125" s="662">
        <f t="shared" si="145"/>
        <v>485</v>
      </c>
      <c r="G125" s="660">
        <v>0</v>
      </c>
      <c r="H125" s="661"/>
      <c r="I125" s="662">
        <f t="shared" si="146"/>
        <v>0</v>
      </c>
      <c r="J125" s="663"/>
      <c r="K125" s="661"/>
      <c r="L125" s="662">
        <f t="shared" si="147"/>
        <v>0</v>
      </c>
      <c r="M125" s="660"/>
      <c r="N125" s="661"/>
      <c r="O125" s="662">
        <f t="shared" si="148"/>
        <v>0</v>
      </c>
      <c r="P125" s="669"/>
    </row>
    <row r="126" spans="1:16" x14ac:dyDescent="0.25">
      <c r="A126" s="665">
        <v>2320</v>
      </c>
      <c r="B126" s="554" t="s">
        <v>281</v>
      </c>
      <c r="C126" s="775">
        <f t="shared" si="99"/>
        <v>14723</v>
      </c>
      <c r="D126" s="666">
        <f t="shared" ref="D126:E126" si="149">SUM(D127:D129)</f>
        <v>14904</v>
      </c>
      <c r="E126" s="667">
        <f t="shared" si="149"/>
        <v>-481</v>
      </c>
      <c r="F126" s="662">
        <f>SUM(F127:F129)</f>
        <v>14423</v>
      </c>
      <c r="G126" s="666">
        <f t="shared" ref="G126:H126" si="150">SUM(G127:G129)</f>
        <v>0</v>
      </c>
      <c r="H126" s="667">
        <f t="shared" si="150"/>
        <v>0</v>
      </c>
      <c r="I126" s="662">
        <f>SUM(I127:I129)</f>
        <v>0</v>
      </c>
      <c r="J126" s="668">
        <f t="shared" ref="J126:K126" si="151">SUM(J127:J129)</f>
        <v>300</v>
      </c>
      <c r="K126" s="667">
        <f t="shared" si="151"/>
        <v>0</v>
      </c>
      <c r="L126" s="662">
        <f>SUM(L127:L129)</f>
        <v>300</v>
      </c>
      <c r="M126" s="666">
        <f t="shared" ref="M126:O126" si="152">SUM(M127:M129)</f>
        <v>0</v>
      </c>
      <c r="N126" s="667">
        <f t="shared" si="152"/>
        <v>0</v>
      </c>
      <c r="O126" s="662">
        <f t="shared" si="152"/>
        <v>0</v>
      </c>
      <c r="P126" s="669"/>
    </row>
    <row r="127" spans="1:16" ht="15" customHeight="1" x14ac:dyDescent="0.25">
      <c r="A127" s="517">
        <v>2321</v>
      </c>
      <c r="B127" s="554" t="s">
        <v>282</v>
      </c>
      <c r="C127" s="775">
        <f t="shared" si="99"/>
        <v>12132</v>
      </c>
      <c r="D127" s="660">
        <v>12313</v>
      </c>
      <c r="E127" s="661">
        <v>-481</v>
      </c>
      <c r="F127" s="662">
        <f t="shared" ref="F127:F130" si="153">D127+E127</f>
        <v>11832</v>
      </c>
      <c r="G127" s="660">
        <v>0</v>
      </c>
      <c r="H127" s="661"/>
      <c r="I127" s="662">
        <f t="shared" ref="I127:I130" si="154">G127+H127</f>
        <v>0</v>
      </c>
      <c r="J127" s="663">
        <v>300</v>
      </c>
      <c r="K127" s="661"/>
      <c r="L127" s="662">
        <f t="shared" ref="L127:L130" si="155">J127+K127</f>
        <v>300</v>
      </c>
      <c r="M127" s="660"/>
      <c r="N127" s="661"/>
      <c r="O127" s="662">
        <f t="shared" ref="O127:O130" si="156">M127+N127</f>
        <v>0</v>
      </c>
      <c r="P127" s="664" t="s">
        <v>966</v>
      </c>
    </row>
    <row r="128" spans="1:16" x14ac:dyDescent="0.25">
      <c r="A128" s="517">
        <v>2322</v>
      </c>
      <c r="B128" s="554" t="s">
        <v>283</v>
      </c>
      <c r="C128" s="775">
        <f t="shared" si="99"/>
        <v>2591</v>
      </c>
      <c r="D128" s="660">
        <v>2591</v>
      </c>
      <c r="E128" s="661"/>
      <c r="F128" s="662">
        <f t="shared" si="153"/>
        <v>2591</v>
      </c>
      <c r="G128" s="660">
        <v>0</v>
      </c>
      <c r="H128" s="661"/>
      <c r="I128" s="662">
        <f t="shared" si="154"/>
        <v>0</v>
      </c>
      <c r="J128" s="663">
        <v>0</v>
      </c>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x14ac:dyDescent="0.25">
      <c r="A131" s="665">
        <v>2340</v>
      </c>
      <c r="B131" s="554" t="s">
        <v>286</v>
      </c>
      <c r="C131" s="775">
        <f t="shared" si="99"/>
        <v>1100</v>
      </c>
      <c r="D131" s="666">
        <f t="shared" ref="D131:E131" si="157">SUM(D132:D133)</f>
        <v>1100</v>
      </c>
      <c r="E131" s="667">
        <f t="shared" si="157"/>
        <v>0</v>
      </c>
      <c r="F131" s="662">
        <f>SUM(F132:F133)</f>
        <v>1100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x14ac:dyDescent="0.25">
      <c r="A132" s="517">
        <v>2341</v>
      </c>
      <c r="B132" s="554" t="s">
        <v>287</v>
      </c>
      <c r="C132" s="775">
        <f t="shared" si="99"/>
        <v>1100</v>
      </c>
      <c r="D132" s="660">
        <v>1100</v>
      </c>
      <c r="E132" s="661"/>
      <c r="F132" s="662">
        <f t="shared" ref="F132:F133" si="161">D132+E132</f>
        <v>1100</v>
      </c>
      <c r="G132" s="660">
        <v>0</v>
      </c>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x14ac:dyDescent="0.25">
      <c r="A134" s="651">
        <v>2350</v>
      </c>
      <c r="B134" s="608" t="s">
        <v>289</v>
      </c>
      <c r="C134" s="781">
        <f t="shared" si="99"/>
        <v>2334</v>
      </c>
      <c r="D134" s="613">
        <f t="shared" ref="D134:E134" si="165">SUM(D135:D137)</f>
        <v>2334</v>
      </c>
      <c r="E134" s="614">
        <f t="shared" si="165"/>
        <v>0</v>
      </c>
      <c r="F134" s="652">
        <f>SUM(F135:F137)</f>
        <v>2334</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x14ac:dyDescent="0.25">
      <c r="A135" s="510">
        <v>2351</v>
      </c>
      <c r="B135" s="546" t="s">
        <v>290</v>
      </c>
      <c r="C135" s="774">
        <f t="shared" si="99"/>
        <v>320</v>
      </c>
      <c r="D135" s="655">
        <v>320</v>
      </c>
      <c r="E135" s="661"/>
      <c r="F135" s="657">
        <f t="shared" ref="F135:F137" si="169">D135+E135</f>
        <v>320</v>
      </c>
      <c r="G135" s="655">
        <v>0</v>
      </c>
      <c r="H135" s="656"/>
      <c r="I135" s="657">
        <f t="shared" ref="I135:I137" si="170">G135+H135</f>
        <v>0</v>
      </c>
      <c r="J135" s="658"/>
      <c r="K135" s="656"/>
      <c r="L135" s="657">
        <f t="shared" ref="L135:L137" si="171">J135+K135</f>
        <v>0</v>
      </c>
      <c r="M135" s="655"/>
      <c r="N135" s="656"/>
      <c r="O135" s="657">
        <f t="shared" ref="O135:O137" si="172">M135+N135</f>
        <v>0</v>
      </c>
      <c r="P135" s="659" t="s">
        <v>958</v>
      </c>
    </row>
    <row r="136" spans="1:16" ht="24" x14ac:dyDescent="0.25">
      <c r="A136" s="517">
        <v>2352</v>
      </c>
      <c r="B136" s="554" t="s">
        <v>291</v>
      </c>
      <c r="C136" s="775">
        <f t="shared" si="99"/>
        <v>1994</v>
      </c>
      <c r="D136" s="660">
        <v>1994</v>
      </c>
      <c r="E136" s="661"/>
      <c r="F136" s="662">
        <f t="shared" si="169"/>
        <v>1994</v>
      </c>
      <c r="G136" s="660">
        <v>0</v>
      </c>
      <c r="H136" s="661"/>
      <c r="I136" s="662">
        <f t="shared" si="170"/>
        <v>0</v>
      </c>
      <c r="J136" s="663">
        <v>0</v>
      </c>
      <c r="K136" s="661"/>
      <c r="L136" s="662">
        <f t="shared" si="171"/>
        <v>0</v>
      </c>
      <c r="M136" s="660"/>
      <c r="N136" s="661"/>
      <c r="O136" s="662">
        <f t="shared" si="172"/>
        <v>0</v>
      </c>
      <c r="P136" s="669"/>
    </row>
    <row r="137" spans="1:16" ht="24" x14ac:dyDescent="0.25">
      <c r="A137" s="517">
        <v>2353</v>
      </c>
      <c r="B137" s="554" t="s">
        <v>292</v>
      </c>
      <c r="C137" s="775">
        <f t="shared" si="99"/>
        <v>20</v>
      </c>
      <c r="D137" s="660">
        <v>20</v>
      </c>
      <c r="E137" s="661"/>
      <c r="F137" s="662">
        <f t="shared" si="169"/>
        <v>20</v>
      </c>
      <c r="G137" s="660">
        <v>0</v>
      </c>
      <c r="H137" s="661"/>
      <c r="I137" s="662">
        <f t="shared" si="170"/>
        <v>0</v>
      </c>
      <c r="J137" s="663"/>
      <c r="K137" s="661"/>
      <c r="L137" s="662">
        <f t="shared" si="171"/>
        <v>0</v>
      </c>
      <c r="M137" s="660"/>
      <c r="N137" s="661"/>
      <c r="O137" s="662">
        <f t="shared" si="172"/>
        <v>0</v>
      </c>
      <c r="P137" s="669"/>
    </row>
    <row r="138" spans="1:16" ht="36" x14ac:dyDescent="0.25">
      <c r="A138" s="665">
        <v>2360</v>
      </c>
      <c r="B138" s="554" t="s">
        <v>293</v>
      </c>
      <c r="C138" s="775">
        <f t="shared" si="99"/>
        <v>38713</v>
      </c>
      <c r="D138" s="666">
        <f t="shared" ref="D138:E138" si="173">SUM(D139:D145)</f>
        <v>38213</v>
      </c>
      <c r="E138" s="667">
        <f t="shared" si="173"/>
        <v>0</v>
      </c>
      <c r="F138" s="662">
        <f>SUM(F139:F145)</f>
        <v>38213</v>
      </c>
      <c r="G138" s="666">
        <f t="shared" ref="G138:H138" si="174">SUM(G139:G145)</f>
        <v>0</v>
      </c>
      <c r="H138" s="667">
        <f t="shared" si="174"/>
        <v>0</v>
      </c>
      <c r="I138" s="662">
        <f>SUM(I139:I145)</f>
        <v>0</v>
      </c>
      <c r="J138" s="668">
        <f t="shared" ref="J138:K138" si="175">SUM(J139:J145)</f>
        <v>500</v>
      </c>
      <c r="K138" s="667">
        <f t="shared" si="175"/>
        <v>0</v>
      </c>
      <c r="L138" s="662">
        <f>SUM(L139:L145)</f>
        <v>500</v>
      </c>
      <c r="M138" s="666">
        <f t="shared" ref="M138:O138" si="176">SUM(M139:M145)</f>
        <v>0</v>
      </c>
      <c r="N138" s="667">
        <f t="shared" si="176"/>
        <v>0</v>
      </c>
      <c r="O138" s="662">
        <f t="shared" si="176"/>
        <v>0</v>
      </c>
      <c r="P138" s="669"/>
    </row>
    <row r="139" spans="1:16" x14ac:dyDescent="0.25">
      <c r="A139" s="516">
        <v>2361</v>
      </c>
      <c r="B139" s="554" t="s">
        <v>294</v>
      </c>
      <c r="C139" s="775">
        <f t="shared" si="99"/>
        <v>4890</v>
      </c>
      <c r="D139" s="660">
        <v>4890</v>
      </c>
      <c r="E139" s="661"/>
      <c r="F139" s="662">
        <f t="shared" ref="F139:F146" si="177">D139+E139</f>
        <v>4890</v>
      </c>
      <c r="G139" s="660">
        <v>0</v>
      </c>
      <c r="H139" s="661"/>
      <c r="I139" s="662">
        <f t="shared" ref="I139:I146" si="178">G139+H139</f>
        <v>0</v>
      </c>
      <c r="J139" s="663"/>
      <c r="K139" s="661"/>
      <c r="L139" s="662">
        <f t="shared" ref="L139:L146" si="179">J139+K139</f>
        <v>0</v>
      </c>
      <c r="M139" s="660"/>
      <c r="N139" s="661"/>
      <c r="O139" s="662">
        <f t="shared" ref="O139:O146" si="180">M139+N139</f>
        <v>0</v>
      </c>
      <c r="P139" s="669"/>
    </row>
    <row r="140" spans="1:16" ht="24" x14ac:dyDescent="0.25">
      <c r="A140" s="516">
        <v>2362</v>
      </c>
      <c r="B140" s="554" t="s">
        <v>295</v>
      </c>
      <c r="C140" s="775">
        <f t="shared" si="99"/>
        <v>130</v>
      </c>
      <c r="D140" s="660">
        <v>130</v>
      </c>
      <c r="E140" s="661"/>
      <c r="F140" s="662">
        <f t="shared" si="177"/>
        <v>130</v>
      </c>
      <c r="G140" s="660">
        <v>0</v>
      </c>
      <c r="H140" s="661"/>
      <c r="I140" s="662">
        <f t="shared" si="178"/>
        <v>0</v>
      </c>
      <c r="J140" s="663"/>
      <c r="K140" s="661"/>
      <c r="L140" s="662">
        <f t="shared" si="179"/>
        <v>0</v>
      </c>
      <c r="M140" s="660"/>
      <c r="N140" s="661"/>
      <c r="O140" s="662">
        <f t="shared" si="180"/>
        <v>0</v>
      </c>
      <c r="P140" s="669"/>
    </row>
    <row r="141" spans="1:16" x14ac:dyDescent="0.25">
      <c r="A141" s="516">
        <v>2363</v>
      </c>
      <c r="B141" s="554" t="s">
        <v>296</v>
      </c>
      <c r="C141" s="775">
        <f t="shared" si="99"/>
        <v>29500</v>
      </c>
      <c r="D141" s="660">
        <v>29000</v>
      </c>
      <c r="E141" s="661"/>
      <c r="F141" s="662">
        <f t="shared" si="177"/>
        <v>29000</v>
      </c>
      <c r="G141" s="660">
        <v>0</v>
      </c>
      <c r="H141" s="661"/>
      <c r="I141" s="662">
        <f t="shared" si="178"/>
        <v>0</v>
      </c>
      <c r="J141" s="663">
        <v>500</v>
      </c>
      <c r="K141" s="661"/>
      <c r="L141" s="662">
        <f t="shared" si="179"/>
        <v>500</v>
      </c>
      <c r="M141" s="660"/>
      <c r="N141" s="661"/>
      <c r="O141" s="662">
        <f t="shared" si="180"/>
        <v>0</v>
      </c>
      <c r="P141" s="669" t="s">
        <v>958</v>
      </c>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customHeight="1" x14ac:dyDescent="0.25">
      <c r="A143" s="516">
        <v>2365</v>
      </c>
      <c r="B143" s="554" t="s">
        <v>298</v>
      </c>
      <c r="C143" s="775">
        <f t="shared" si="99"/>
        <v>1824</v>
      </c>
      <c r="D143" s="660">
        <v>1824</v>
      </c>
      <c r="E143" s="661"/>
      <c r="F143" s="662">
        <f t="shared" si="177"/>
        <v>1824</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x14ac:dyDescent="0.25">
      <c r="A145" s="516">
        <v>2369</v>
      </c>
      <c r="B145" s="554" t="s">
        <v>300</v>
      </c>
      <c r="C145" s="775">
        <f t="shared" si="99"/>
        <v>2369</v>
      </c>
      <c r="D145" s="660">
        <v>2369</v>
      </c>
      <c r="E145" s="661"/>
      <c r="F145" s="662">
        <f t="shared" si="177"/>
        <v>2369</v>
      </c>
      <c r="G145" s="660">
        <v>0</v>
      </c>
      <c r="H145" s="661"/>
      <c r="I145" s="662">
        <f t="shared" si="178"/>
        <v>0</v>
      </c>
      <c r="J145" s="663"/>
      <c r="K145" s="661"/>
      <c r="L145" s="662">
        <f t="shared" si="179"/>
        <v>0</v>
      </c>
      <c r="M145" s="660"/>
      <c r="N145" s="661"/>
      <c r="O145" s="662">
        <f t="shared" si="180"/>
        <v>0</v>
      </c>
      <c r="P145" s="664" t="s">
        <v>958</v>
      </c>
    </row>
    <row r="146" spans="1:16" x14ac:dyDescent="0.25">
      <c r="A146" s="651">
        <v>2370</v>
      </c>
      <c r="B146" s="608" t="s">
        <v>301</v>
      </c>
      <c r="C146" s="781">
        <f t="shared" si="99"/>
        <v>800</v>
      </c>
      <c r="D146" s="670">
        <v>800</v>
      </c>
      <c r="E146" s="671"/>
      <c r="F146" s="652">
        <f t="shared" si="177"/>
        <v>800</v>
      </c>
      <c r="G146" s="670">
        <v>0</v>
      </c>
      <c r="H146" s="671"/>
      <c r="I146" s="652">
        <f t="shared" si="178"/>
        <v>0</v>
      </c>
      <c r="J146" s="672"/>
      <c r="K146" s="671"/>
      <c r="L146" s="652">
        <f t="shared" si="179"/>
        <v>0</v>
      </c>
      <c r="M146" s="670"/>
      <c r="N146" s="671"/>
      <c r="O146" s="652">
        <f t="shared" si="180"/>
        <v>0</v>
      </c>
      <c r="P146" s="654"/>
    </row>
    <row r="147" spans="1:16" x14ac:dyDescent="0.25">
      <c r="A147" s="651">
        <v>2380</v>
      </c>
      <c r="B147" s="608" t="s">
        <v>302</v>
      </c>
      <c r="C147" s="781">
        <f t="shared" si="99"/>
        <v>480</v>
      </c>
      <c r="D147" s="613">
        <f t="shared" ref="D147:E147" si="181">SUM(D148:D149)</f>
        <v>480</v>
      </c>
      <c r="E147" s="614">
        <f t="shared" si="181"/>
        <v>0</v>
      </c>
      <c r="F147" s="652">
        <f>SUM(F148:F149)</f>
        <v>480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x14ac:dyDescent="0.25">
      <c r="A149" s="516">
        <v>2389</v>
      </c>
      <c r="B149" s="554" t="s">
        <v>304</v>
      </c>
      <c r="C149" s="775">
        <f t="shared" ref="C149:C212" si="189">F149+I149+L149+O149</f>
        <v>480</v>
      </c>
      <c r="D149" s="660">
        <v>480</v>
      </c>
      <c r="E149" s="661"/>
      <c r="F149" s="662">
        <f t="shared" si="185"/>
        <v>480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x14ac:dyDescent="0.25">
      <c r="A152" s="534">
        <v>2500</v>
      </c>
      <c r="B152" s="645" t="s">
        <v>307</v>
      </c>
      <c r="C152" s="773">
        <f t="shared" si="189"/>
        <v>420</v>
      </c>
      <c r="D152" s="646">
        <f t="shared" ref="D152:E152" si="190">SUM(D153,D159)</f>
        <v>420</v>
      </c>
      <c r="E152" s="647">
        <f t="shared" si="190"/>
        <v>0</v>
      </c>
      <c r="F152" s="648">
        <f>SUM(F153,F159)</f>
        <v>420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x14ac:dyDescent="0.25">
      <c r="A153" s="979">
        <v>2510</v>
      </c>
      <c r="B153" s="546" t="s">
        <v>308</v>
      </c>
      <c r="C153" s="774">
        <f t="shared" si="189"/>
        <v>420</v>
      </c>
      <c r="D153" s="675">
        <f t="shared" ref="D153:E153" si="192">SUM(D154:D158)</f>
        <v>420</v>
      </c>
      <c r="E153" s="676">
        <f t="shared" si="192"/>
        <v>0</v>
      </c>
      <c r="F153" s="657">
        <f>SUM(F154:F158)</f>
        <v>420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x14ac:dyDescent="0.25">
      <c r="A157" s="517">
        <v>2515</v>
      </c>
      <c r="B157" s="554" t="s">
        <v>312</v>
      </c>
      <c r="C157" s="775">
        <f t="shared" si="189"/>
        <v>420</v>
      </c>
      <c r="D157" s="660">
        <v>420</v>
      </c>
      <c r="E157" s="661"/>
      <c r="F157" s="662">
        <f t="shared" si="194"/>
        <v>420</v>
      </c>
      <c r="G157" s="660">
        <v>0</v>
      </c>
      <c r="H157" s="661">
        <v>0</v>
      </c>
      <c r="I157" s="662">
        <f t="shared" si="195"/>
        <v>0</v>
      </c>
      <c r="J157" s="663"/>
      <c r="K157" s="661"/>
      <c r="L157" s="662">
        <f t="shared" si="196"/>
        <v>0</v>
      </c>
      <c r="M157" s="660"/>
      <c r="N157" s="661"/>
      <c r="O157" s="662">
        <f t="shared" si="197"/>
        <v>0</v>
      </c>
      <c r="P157" s="664" t="s">
        <v>958</v>
      </c>
    </row>
    <row r="158" spans="1:16" ht="24" hidden="1" x14ac:dyDescent="0.25">
      <c r="A158" s="517">
        <v>2519</v>
      </c>
      <c r="B158" s="554" t="s">
        <v>313</v>
      </c>
      <c r="C158" s="775">
        <f t="shared" si="189"/>
        <v>0</v>
      </c>
      <c r="D158" s="660"/>
      <c r="E158" s="661"/>
      <c r="F158" s="662">
        <f t="shared" si="194"/>
        <v>0</v>
      </c>
      <c r="G158" s="660">
        <v>0</v>
      </c>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979">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979">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979">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979">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hidden="1" x14ac:dyDescent="0.25">
      <c r="A181" s="711"/>
      <c r="B181" s="486" t="s">
        <v>336</v>
      </c>
      <c r="C181" s="785">
        <f t="shared" si="189"/>
        <v>0</v>
      </c>
      <c r="D181" s="635">
        <f t="shared" ref="D181:O181" si="245">SUM(D182,D211,D252,D265)</f>
        <v>0</v>
      </c>
      <c r="E181" s="636">
        <f t="shared" si="245"/>
        <v>0</v>
      </c>
      <c r="F181" s="637">
        <f t="shared" si="245"/>
        <v>0</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hidden="1" x14ac:dyDescent="0.25">
      <c r="A182" s="640">
        <v>5000</v>
      </c>
      <c r="B182" s="640" t="s">
        <v>337</v>
      </c>
      <c r="C182" s="786">
        <f t="shared" si="189"/>
        <v>0</v>
      </c>
      <c r="D182" s="641">
        <f t="shared" ref="D182:E182" si="246">D183+D187</f>
        <v>0</v>
      </c>
      <c r="E182" s="642">
        <f t="shared" si="246"/>
        <v>0</v>
      </c>
      <c r="F182" s="643">
        <f>F183+F187</f>
        <v>0</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979">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hidden="1" x14ac:dyDescent="0.25">
      <c r="A187" s="534">
        <v>5200</v>
      </c>
      <c r="B187" s="645" t="s">
        <v>342</v>
      </c>
      <c r="C187" s="773">
        <f t="shared" si="189"/>
        <v>0</v>
      </c>
      <c r="D187" s="646">
        <f t="shared" ref="D187:E187" si="258">D188+D198+D199+D206+D207+D208+D210</f>
        <v>0</v>
      </c>
      <c r="E187" s="647">
        <f t="shared" si="258"/>
        <v>0</v>
      </c>
      <c r="F187" s="648">
        <f>F188+F198+F199+F206+F207+F208+F210</f>
        <v>0</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hidden="1" x14ac:dyDescent="0.25">
      <c r="A199" s="665">
        <v>5230</v>
      </c>
      <c r="B199" s="554" t="s">
        <v>354</v>
      </c>
      <c r="C199" s="775">
        <f t="shared" si="189"/>
        <v>0</v>
      </c>
      <c r="D199" s="666">
        <f t="shared" ref="D199:E199" si="270">SUM(D200:D205)</f>
        <v>0</v>
      </c>
      <c r="E199" s="667">
        <f t="shared" si="270"/>
        <v>0</v>
      </c>
      <c r="F199" s="662">
        <f>SUM(F200:F205)</f>
        <v>0</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v>0</v>
      </c>
      <c r="I201" s="662">
        <f t="shared" si="275"/>
        <v>0</v>
      </c>
      <c r="J201" s="663"/>
      <c r="K201" s="661"/>
      <c r="L201" s="662">
        <f t="shared" si="276"/>
        <v>0</v>
      </c>
      <c r="M201" s="660"/>
      <c r="N201" s="661"/>
      <c r="O201" s="662">
        <f t="shared" si="277"/>
        <v>0</v>
      </c>
      <c r="P201" s="664" t="s">
        <v>958</v>
      </c>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hidden="1" x14ac:dyDescent="0.25">
      <c r="A204" s="517">
        <v>5238</v>
      </c>
      <c r="B204" s="554" t="s">
        <v>359</v>
      </c>
      <c r="C204" s="775">
        <f t="shared" si="189"/>
        <v>0</v>
      </c>
      <c r="D204" s="660"/>
      <c r="E204" s="661"/>
      <c r="F204" s="662">
        <f t="shared" si="274"/>
        <v>0</v>
      </c>
      <c r="G204" s="660">
        <v>0</v>
      </c>
      <c r="H204" s="661"/>
      <c r="I204" s="662">
        <f t="shared" si="275"/>
        <v>0</v>
      </c>
      <c r="J204" s="663"/>
      <c r="K204" s="661"/>
      <c r="L204" s="662">
        <f t="shared" si="276"/>
        <v>0</v>
      </c>
      <c r="M204" s="660"/>
      <c r="N204" s="661"/>
      <c r="O204" s="662">
        <f t="shared" si="277"/>
        <v>0</v>
      </c>
      <c r="P204" s="669"/>
    </row>
    <row r="205" spans="1:16" ht="24" hidden="1" x14ac:dyDescent="0.25">
      <c r="A205" s="517">
        <v>5239</v>
      </c>
      <c r="B205" s="554" t="s">
        <v>360</v>
      </c>
      <c r="C205" s="775">
        <f t="shared" si="189"/>
        <v>0</v>
      </c>
      <c r="D205" s="660"/>
      <c r="E205" s="661"/>
      <c r="F205" s="662">
        <f t="shared" si="274"/>
        <v>0</v>
      </c>
      <c r="G205" s="660">
        <v>0</v>
      </c>
      <c r="H205" s="661"/>
      <c r="I205" s="662">
        <f t="shared" si="275"/>
        <v>0</v>
      </c>
      <c r="J205" s="663"/>
      <c r="K205" s="661"/>
      <c r="L205" s="662">
        <f t="shared" si="276"/>
        <v>0</v>
      </c>
      <c r="M205" s="660"/>
      <c r="N205" s="661"/>
      <c r="O205" s="662">
        <f t="shared" si="277"/>
        <v>0</v>
      </c>
      <c r="P205" s="669"/>
    </row>
    <row r="206" spans="1:16" ht="24" hidden="1" x14ac:dyDescent="0.25">
      <c r="A206" s="665">
        <v>5240</v>
      </c>
      <c r="B206" s="554" t="s">
        <v>361</v>
      </c>
      <c r="C206" s="775">
        <f t="shared" si="189"/>
        <v>0</v>
      </c>
      <c r="D206" s="660"/>
      <c r="E206" s="661"/>
      <c r="F206" s="662">
        <f t="shared" si="274"/>
        <v>0</v>
      </c>
      <c r="G206" s="660"/>
      <c r="H206" s="661"/>
      <c r="I206" s="662">
        <f t="shared" si="275"/>
        <v>0</v>
      </c>
      <c r="J206" s="663"/>
      <c r="K206" s="661"/>
      <c r="L206" s="662">
        <f t="shared" si="276"/>
        <v>0</v>
      </c>
      <c r="M206" s="660"/>
      <c r="N206" s="661"/>
      <c r="O206" s="662">
        <f t="shared" si="277"/>
        <v>0</v>
      </c>
      <c r="P206" s="669"/>
    </row>
    <row r="207" spans="1:16" hidden="1" x14ac:dyDescent="0.25">
      <c r="A207" s="665">
        <v>5250</v>
      </c>
      <c r="B207" s="554" t="s">
        <v>362</v>
      </c>
      <c r="C207" s="775">
        <f t="shared" si="189"/>
        <v>0</v>
      </c>
      <c r="D207" s="660"/>
      <c r="E207" s="661"/>
      <c r="F207" s="662">
        <f t="shared" si="274"/>
        <v>0</v>
      </c>
      <c r="G207" s="660"/>
      <c r="H207" s="661"/>
      <c r="I207" s="662">
        <f t="shared" si="275"/>
        <v>0</v>
      </c>
      <c r="J207" s="663"/>
      <c r="K207" s="661"/>
      <c r="L207" s="662">
        <f t="shared" si="276"/>
        <v>0</v>
      </c>
      <c r="M207" s="660"/>
      <c r="N207" s="661"/>
      <c r="O207" s="662">
        <f t="shared" si="277"/>
        <v>0</v>
      </c>
      <c r="P207" s="669"/>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979">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979">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979">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980">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979">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hidden="1" x14ac:dyDescent="0.25">
      <c r="A252" s="721">
        <v>7000</v>
      </c>
      <c r="B252" s="721" t="s">
        <v>407</v>
      </c>
      <c r="C252" s="790">
        <f t="shared" si="291"/>
        <v>0</v>
      </c>
      <c r="D252" s="722">
        <f t="shared" ref="D252:E252" si="343">SUM(D253,D263)</f>
        <v>0</v>
      </c>
      <c r="E252" s="723">
        <f t="shared" si="343"/>
        <v>0</v>
      </c>
      <c r="F252" s="724">
        <f>SUM(F253,F263)</f>
        <v>0</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hidden="1" x14ac:dyDescent="0.25">
      <c r="A253" s="534">
        <v>7200</v>
      </c>
      <c r="B253" s="645" t="s">
        <v>408</v>
      </c>
      <c r="C253" s="773">
        <f t="shared" si="291"/>
        <v>0</v>
      </c>
      <c r="D253" s="646">
        <f t="shared" ref="D253:O253" si="347">SUM(D254,D255,D256,D257,D261,D262)</f>
        <v>0</v>
      </c>
      <c r="E253" s="647">
        <f t="shared" si="347"/>
        <v>0</v>
      </c>
      <c r="F253" s="648">
        <f t="shared" si="347"/>
        <v>0</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979">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hidden="1" x14ac:dyDescent="0.25">
      <c r="A256" s="665">
        <v>7230</v>
      </c>
      <c r="B256" s="554" t="s">
        <v>179</v>
      </c>
      <c r="C256" s="775">
        <f t="shared" si="291"/>
        <v>0</v>
      </c>
      <c r="D256" s="660"/>
      <c r="E256" s="661"/>
      <c r="F256" s="662">
        <f t="shared" si="348"/>
        <v>0</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519039</v>
      </c>
      <c r="D272" s="737">
        <f>SUM(D269,D265,D252,D211,D182,D174,D160,D75,D53)</f>
        <v>514311</v>
      </c>
      <c r="E272" s="738">
        <f t="shared" ref="E272:O272" si="371">SUM(E269,E265,E252,E211,E182,E174,E160,E75,E53)</f>
        <v>3685</v>
      </c>
      <c r="F272" s="739">
        <f t="shared" si="371"/>
        <v>517996</v>
      </c>
      <c r="G272" s="737">
        <f t="shared" si="371"/>
        <v>0</v>
      </c>
      <c r="H272" s="738">
        <f t="shared" si="371"/>
        <v>0</v>
      </c>
      <c r="I272" s="739">
        <f t="shared" si="371"/>
        <v>0</v>
      </c>
      <c r="J272" s="740">
        <f t="shared" si="371"/>
        <v>1043</v>
      </c>
      <c r="K272" s="738">
        <f t="shared" si="371"/>
        <v>0</v>
      </c>
      <c r="L272" s="739">
        <f t="shared" si="371"/>
        <v>1043</v>
      </c>
      <c r="M272" s="737">
        <f t="shared" si="371"/>
        <v>0</v>
      </c>
      <c r="N272" s="738">
        <f t="shared" si="371"/>
        <v>0</v>
      </c>
      <c r="O272" s="739">
        <f t="shared" si="371"/>
        <v>0</v>
      </c>
      <c r="P272" s="741"/>
    </row>
    <row r="273" spans="1:16" s="494" customFormat="1" ht="13.5" thickTop="1" thickBot="1" x14ac:dyDescent="0.3">
      <c r="A273" s="1321" t="s">
        <v>429</v>
      </c>
      <c r="B273" s="1322"/>
      <c r="C273" s="793">
        <f t="shared" si="291"/>
        <v>-543</v>
      </c>
      <c r="D273" s="742">
        <f>SUM(D24,D25,D41,D43)-D51</f>
        <v>0</v>
      </c>
      <c r="E273" s="743">
        <f t="shared" ref="E273:F273" si="372">SUM(E24,E25,E41,E43)-E51</f>
        <v>0</v>
      </c>
      <c r="F273" s="744">
        <f t="shared" si="372"/>
        <v>0</v>
      </c>
      <c r="G273" s="742">
        <f>SUM(G24,G25,G43)-G51</f>
        <v>0</v>
      </c>
      <c r="H273" s="743">
        <f t="shared" ref="H273:I273" si="373">SUM(H24,H25,H43)-H51</f>
        <v>0</v>
      </c>
      <c r="I273" s="744">
        <f t="shared" si="373"/>
        <v>0</v>
      </c>
      <c r="J273" s="745">
        <f t="shared" ref="J273:K273" si="374">(J26+J43)-J51</f>
        <v>-543</v>
      </c>
      <c r="K273" s="743">
        <f t="shared" si="374"/>
        <v>0</v>
      </c>
      <c r="L273" s="744">
        <f>(L26+L43)-L51</f>
        <v>-543</v>
      </c>
      <c r="M273" s="742">
        <f t="shared" ref="M273:O273" si="375">M45-M51</f>
        <v>0</v>
      </c>
      <c r="N273" s="743">
        <f t="shared" si="375"/>
        <v>0</v>
      </c>
      <c r="O273" s="744">
        <f t="shared" si="375"/>
        <v>0</v>
      </c>
      <c r="P273" s="746"/>
    </row>
    <row r="274" spans="1:16" s="494" customFormat="1" ht="12.75" thickTop="1" x14ac:dyDescent="0.25">
      <c r="A274" s="1323" t="s">
        <v>430</v>
      </c>
      <c r="B274" s="1324"/>
      <c r="C274" s="794">
        <f t="shared" si="291"/>
        <v>543</v>
      </c>
      <c r="D274" s="747">
        <f t="shared" ref="D274:O274" si="376">SUM(D275,D276)-D283+D284</f>
        <v>0</v>
      </c>
      <c r="E274" s="748">
        <f t="shared" si="376"/>
        <v>0</v>
      </c>
      <c r="F274" s="749">
        <f t="shared" si="376"/>
        <v>0</v>
      </c>
      <c r="G274" s="747">
        <f t="shared" si="376"/>
        <v>0</v>
      </c>
      <c r="H274" s="748">
        <f t="shared" si="376"/>
        <v>0</v>
      </c>
      <c r="I274" s="749">
        <f t="shared" si="376"/>
        <v>0</v>
      </c>
      <c r="J274" s="750">
        <f t="shared" si="376"/>
        <v>543</v>
      </c>
      <c r="K274" s="748">
        <f t="shared" si="376"/>
        <v>0</v>
      </c>
      <c r="L274" s="749">
        <f t="shared" si="376"/>
        <v>543</v>
      </c>
      <c r="M274" s="747">
        <f t="shared" si="376"/>
        <v>0</v>
      </c>
      <c r="N274" s="748">
        <f t="shared" si="376"/>
        <v>0</v>
      </c>
      <c r="O274" s="749">
        <f t="shared" si="376"/>
        <v>0</v>
      </c>
      <c r="P274" s="751"/>
    </row>
    <row r="275" spans="1:16" s="494" customFormat="1" ht="12.75" thickBot="1" x14ac:dyDescent="0.3">
      <c r="A275" s="621" t="s">
        <v>431</v>
      </c>
      <c r="B275" s="621" t="s">
        <v>432</v>
      </c>
      <c r="C275" s="783">
        <f t="shared" si="291"/>
        <v>543</v>
      </c>
      <c r="D275" s="622">
        <f>D21-D269</f>
        <v>0</v>
      </c>
      <c r="E275" s="622">
        <f t="shared" ref="E275:O275" si="377">E21-E269</f>
        <v>0</v>
      </c>
      <c r="F275" s="622">
        <f t="shared" si="377"/>
        <v>0</v>
      </c>
      <c r="G275" s="622">
        <f t="shared" si="377"/>
        <v>0</v>
      </c>
      <c r="H275" s="622">
        <f t="shared" si="377"/>
        <v>0</v>
      </c>
      <c r="I275" s="622">
        <f t="shared" si="377"/>
        <v>0</v>
      </c>
      <c r="J275" s="622">
        <f t="shared" si="377"/>
        <v>543</v>
      </c>
      <c r="K275" s="622">
        <f t="shared" si="377"/>
        <v>0</v>
      </c>
      <c r="L275" s="783">
        <f t="shared" si="377"/>
        <v>543</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row r="298" spans="1:16" x14ac:dyDescent="0.25">
      <c r="A298" s="469"/>
      <c r="B298" s="469"/>
      <c r="C298" s="469"/>
      <c r="D298" s="469"/>
      <c r="E298" s="469"/>
      <c r="F298" s="469"/>
      <c r="G298" s="469"/>
      <c r="H298" s="469"/>
      <c r="I298" s="469"/>
      <c r="J298" s="469"/>
      <c r="K298" s="469"/>
      <c r="L298" s="469"/>
      <c r="M298" s="469"/>
      <c r="N298" s="469"/>
      <c r="O298" s="469"/>
      <c r="P298" s="469"/>
    </row>
  </sheetData>
  <sheetProtection algorithmName="SHA-512" hashValue="Lne2RMVIp7ZEUTlGQheS2c1vt5gV+IeWK28czjhUa7qM8c24oj/+4WZxZCjcMFF1yS3pW7c5xWY99o8lPItRAw==" saltValue="YyadWY5w2MUmMFh4FefQbg==" spinCount="100000" sheet="1" objects="1" scenarios="1" formatCells="0" formatColumns="0" formatRows="0" sort="0"/>
  <autoFilter ref="A18:P284">
    <filterColumn colId="2">
      <filters>
        <filter val="1 100"/>
        <filter val="1 205"/>
        <filter val="1 228"/>
        <filter val="1 352"/>
        <filter val="1 468"/>
        <filter val="1 824"/>
        <filter val="1 994"/>
        <filter val="12 132"/>
        <filter val="13"/>
        <filter val="13 140"/>
        <filter val="130"/>
        <filter val="14 583"/>
        <filter val="14 723"/>
        <filter val="159 116"/>
        <filter val="18 174"/>
        <filter val="19 583"/>
        <filter val="2 334"/>
        <filter val="2 369"/>
        <filter val="2 510"/>
        <filter val="2 591"/>
        <filter val="2 724"/>
        <filter val="20"/>
        <filter val="209 973"/>
        <filter val="22 491"/>
        <filter val="271 717"/>
        <filter val="29 500"/>
        <filter val="3 623"/>
        <filter val="3 705"/>
        <filter val="3 792"/>
        <filter val="300"/>
        <filter val="320"/>
        <filter val="359 923"/>
        <filter val="37"/>
        <filter val="38 713"/>
        <filter val="4 887"/>
        <filter val="4 890"/>
        <filter val="420"/>
        <filter val="451"/>
        <filter val="480"/>
        <filter val="485"/>
        <filter val="487"/>
        <filter val="5 484"/>
        <filter val="5 943"/>
        <filter val="500"/>
        <filter val="517 996"/>
        <filter val="519 039"/>
        <filter val="543"/>
        <filter val="-543"/>
        <filter val="55"/>
        <filter val="56 857"/>
        <filter val="6 619"/>
        <filter val="61 773"/>
        <filter val="628"/>
        <filter val="68 169"/>
        <filter val="68 219"/>
        <filter val="68 623"/>
        <filter val="7 003"/>
        <filter val="800"/>
        <filter val="88 206"/>
        <filter val="9 594"/>
        <filter val="9 838"/>
        <filter val="953"/>
        <filter val="956"/>
        <filter val="96 923"/>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22.pielikums Jūrmalas pilsētas domes
2020.gada 23.aprīļa saistošajiem noteikumiem Nr.11
(protokols Nr.6, 21.punkts)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205"/>
  <sheetViews>
    <sheetView view="pageLayout" topLeftCell="C1" zoomScaleNormal="100" workbookViewId="0">
      <selection activeCell="J5" sqref="J5"/>
    </sheetView>
  </sheetViews>
  <sheetFormatPr defaultColWidth="9.140625" defaultRowHeight="12" outlineLevelCol="1" x14ac:dyDescent="0.2"/>
  <cols>
    <col min="1" max="1" width="6.140625" style="370" customWidth="1"/>
    <col min="2" max="2" width="19" style="370" customWidth="1"/>
    <col min="3" max="4" width="10.5703125" style="370" customWidth="1"/>
    <col min="5" max="5" width="12" style="370" hidden="1" customWidth="1" outlineLevel="1"/>
    <col min="6" max="6" width="11.5703125" style="370" hidden="1" customWidth="1" outlineLevel="1"/>
    <col min="7" max="7" width="11.85546875" style="370" customWidth="1" collapsed="1"/>
    <col min="8" max="8" width="38.140625" style="370" hidden="1" customWidth="1" outlineLevel="1"/>
    <col min="9" max="9" width="19.42578125" style="370" customWidth="1" collapsed="1"/>
    <col min="10" max="10" width="33" style="370" customWidth="1"/>
    <col min="11" max="11" width="9.140625" style="370" customWidth="1"/>
    <col min="12" max="16384" width="9.140625" style="370"/>
  </cols>
  <sheetData>
    <row r="1" spans="1:11" x14ac:dyDescent="0.2">
      <c r="I1" s="1081" t="s">
        <v>984</v>
      </c>
    </row>
    <row r="2" spans="1:11" x14ac:dyDescent="0.2">
      <c r="I2" s="1081" t="s">
        <v>912</v>
      </c>
    </row>
    <row r="3" spans="1:11" x14ac:dyDescent="0.2">
      <c r="A3" s="1443" t="s">
        <v>451</v>
      </c>
      <c r="B3" s="1443"/>
      <c r="C3" s="985" t="s">
        <v>141</v>
      </c>
      <c r="D3" s="986"/>
      <c r="E3" s="986"/>
      <c r="F3" s="986"/>
      <c r="G3" s="986"/>
      <c r="H3" s="986"/>
      <c r="I3" s="986"/>
      <c r="J3" s="987"/>
      <c r="K3" s="987"/>
    </row>
    <row r="4" spans="1:11" x14ac:dyDescent="0.2">
      <c r="A4" s="1443" t="s">
        <v>713</v>
      </c>
      <c r="B4" s="1443"/>
      <c r="C4" s="985">
        <v>90000056357</v>
      </c>
      <c r="D4" s="986"/>
      <c r="E4" s="986"/>
      <c r="F4" s="986"/>
      <c r="G4" s="986"/>
      <c r="H4" s="986"/>
      <c r="I4" s="986"/>
      <c r="J4" s="987"/>
      <c r="K4" s="987"/>
    </row>
    <row r="5" spans="1:11" ht="15.75" x14ac:dyDescent="0.2">
      <c r="A5" s="1444" t="s">
        <v>714</v>
      </c>
      <c r="B5" s="1444"/>
      <c r="C5" s="1444"/>
      <c r="D5" s="1444"/>
      <c r="E5" s="1444"/>
      <c r="F5" s="1444"/>
      <c r="G5" s="1444"/>
      <c r="H5" s="1444"/>
      <c r="I5" s="1444"/>
      <c r="J5" s="987"/>
      <c r="K5" s="987"/>
    </row>
    <row r="6" spans="1:11" x14ac:dyDescent="0.2">
      <c r="A6" s="988"/>
      <c r="B6" s="988"/>
      <c r="C6" s="988"/>
      <c r="D6" s="988"/>
      <c r="E6" s="988"/>
      <c r="F6" s="988"/>
      <c r="G6" s="988"/>
      <c r="H6" s="988"/>
      <c r="I6" s="988"/>
      <c r="J6" s="987"/>
      <c r="K6" s="987"/>
    </row>
    <row r="7" spans="1:11" ht="15.75" x14ac:dyDescent="0.2">
      <c r="A7" s="986" t="s">
        <v>454</v>
      </c>
      <c r="B7" s="986"/>
      <c r="C7" s="989" t="s">
        <v>715</v>
      </c>
      <c r="D7" s="990"/>
      <c r="E7" s="990"/>
      <c r="F7" s="990"/>
      <c r="G7" s="990"/>
      <c r="H7" s="990"/>
      <c r="I7" s="990"/>
      <c r="J7" s="990"/>
      <c r="K7" s="987"/>
    </row>
    <row r="8" spans="1:11" x14ac:dyDescent="0.2">
      <c r="A8" s="986" t="s">
        <v>456</v>
      </c>
      <c r="B8" s="986"/>
      <c r="C8" s="986" t="s">
        <v>706</v>
      </c>
      <c r="D8" s="991"/>
      <c r="E8" s="991"/>
      <c r="F8" s="991"/>
      <c r="G8" s="991"/>
      <c r="H8" s="991"/>
      <c r="I8" s="991"/>
      <c r="J8" s="991"/>
      <c r="K8" s="987"/>
    </row>
    <row r="9" spans="1:11" x14ac:dyDescent="0.2">
      <c r="A9" s="986" t="s">
        <v>457</v>
      </c>
      <c r="B9" s="986"/>
      <c r="C9" s="992" t="s">
        <v>705</v>
      </c>
      <c r="D9" s="992"/>
      <c r="E9" s="992"/>
      <c r="F9" s="992"/>
      <c r="G9" s="992"/>
      <c r="H9" s="992"/>
      <c r="I9" s="992"/>
      <c r="J9" s="987"/>
      <c r="K9" s="987"/>
    </row>
    <row r="10" spans="1:11" ht="48" x14ac:dyDescent="0.2">
      <c r="A10" s="384" t="s">
        <v>1</v>
      </c>
      <c r="B10" s="1397" t="s">
        <v>458</v>
      </c>
      <c r="C10" s="1398"/>
      <c r="D10" s="384" t="s">
        <v>459</v>
      </c>
      <c r="E10" s="981" t="s">
        <v>14</v>
      </c>
      <c r="F10" s="981" t="s">
        <v>461</v>
      </c>
      <c r="G10" s="981" t="s">
        <v>16</v>
      </c>
      <c r="H10" s="981" t="s">
        <v>9</v>
      </c>
      <c r="I10" s="384" t="s">
        <v>12</v>
      </c>
      <c r="J10" s="382"/>
      <c r="K10" s="987"/>
    </row>
    <row r="11" spans="1:11" ht="15" customHeight="1" x14ac:dyDescent="0.2">
      <c r="A11" s="1432" t="s">
        <v>716</v>
      </c>
      <c r="B11" s="1433"/>
      <c r="C11" s="1434"/>
      <c r="D11" s="993"/>
      <c r="E11" s="993">
        <f>E12</f>
        <v>61810</v>
      </c>
      <c r="F11" s="993">
        <f>SUM(F12)</f>
        <v>-24145</v>
      </c>
      <c r="G11" s="993">
        <f>E11+F11</f>
        <v>37665</v>
      </c>
      <c r="H11" s="993"/>
      <c r="I11" s="993"/>
      <c r="J11" s="987"/>
      <c r="K11" s="987"/>
    </row>
    <row r="12" spans="1:11" ht="64.150000000000006" customHeight="1" x14ac:dyDescent="0.2">
      <c r="A12" s="994">
        <v>1</v>
      </c>
      <c r="B12" s="1439" t="s">
        <v>717</v>
      </c>
      <c r="C12" s="1440"/>
      <c r="D12" s="995">
        <v>5250</v>
      </c>
      <c r="E12" s="30">
        <v>61810</v>
      </c>
      <c r="F12" s="996">
        <v>-24145</v>
      </c>
      <c r="G12" s="997">
        <f>E12+F12</f>
        <v>37665</v>
      </c>
      <c r="H12" s="998" t="s">
        <v>718</v>
      </c>
      <c r="I12" s="999" t="s">
        <v>719</v>
      </c>
      <c r="J12" s="987"/>
      <c r="K12" s="987"/>
    </row>
    <row r="13" spans="1:11" x14ac:dyDescent="0.2">
      <c r="A13" s="1000"/>
      <c r="B13" s="1000"/>
      <c r="C13" s="1000"/>
      <c r="D13" s="1000"/>
      <c r="E13" s="1000"/>
      <c r="F13" s="1000"/>
      <c r="G13" s="1000"/>
      <c r="H13" s="1000"/>
      <c r="I13" s="1000"/>
      <c r="J13" s="987"/>
      <c r="K13" s="987"/>
    </row>
    <row r="14" spans="1:11" x14ac:dyDescent="0.2">
      <c r="A14" s="986" t="s">
        <v>456</v>
      </c>
      <c r="B14" s="986"/>
      <c r="C14" s="986" t="s">
        <v>709</v>
      </c>
      <c r="D14" s="986"/>
      <c r="E14" s="986"/>
      <c r="F14" s="986"/>
      <c r="G14" s="986"/>
      <c r="H14" s="986"/>
      <c r="I14" s="986"/>
      <c r="J14" s="987"/>
      <c r="K14" s="987"/>
    </row>
    <row r="15" spans="1:11" x14ac:dyDescent="0.2">
      <c r="A15" s="986" t="s">
        <v>457</v>
      </c>
      <c r="B15" s="986"/>
      <c r="C15" s="992" t="s">
        <v>720</v>
      </c>
      <c r="D15" s="992"/>
      <c r="E15" s="992"/>
      <c r="F15" s="992"/>
      <c r="G15" s="992"/>
      <c r="H15" s="992"/>
      <c r="I15" s="992"/>
      <c r="J15" s="987"/>
      <c r="K15" s="987"/>
    </row>
    <row r="16" spans="1:11" ht="54.75" customHeight="1" x14ac:dyDescent="0.2">
      <c r="A16" s="384" t="s">
        <v>1</v>
      </c>
      <c r="B16" s="1397" t="s">
        <v>458</v>
      </c>
      <c r="C16" s="1398"/>
      <c r="D16" s="384" t="s">
        <v>459</v>
      </c>
      <c r="E16" s="981" t="s">
        <v>14</v>
      </c>
      <c r="F16" s="981" t="s">
        <v>461</v>
      </c>
      <c r="G16" s="981" t="s">
        <v>16</v>
      </c>
      <c r="H16" s="981" t="s">
        <v>9</v>
      </c>
      <c r="I16" s="384" t="s">
        <v>12</v>
      </c>
      <c r="J16" s="987"/>
      <c r="K16" s="987"/>
    </row>
    <row r="17" spans="1:11" ht="15" customHeight="1" x14ac:dyDescent="0.2">
      <c r="A17" s="1432" t="s">
        <v>716</v>
      </c>
      <c r="B17" s="1433"/>
      <c r="C17" s="1434"/>
      <c r="D17" s="993"/>
      <c r="E17" s="993">
        <f>E18</f>
        <v>251961</v>
      </c>
      <c r="F17" s="993">
        <f>SUM(F18)</f>
        <v>-3005</v>
      </c>
      <c r="G17" s="993">
        <f>E17+F17</f>
        <v>248956</v>
      </c>
      <c r="H17" s="993"/>
      <c r="I17" s="993"/>
      <c r="J17" s="987"/>
      <c r="K17" s="987"/>
    </row>
    <row r="18" spans="1:11" ht="56.45" customHeight="1" x14ac:dyDescent="0.2">
      <c r="A18" s="1001">
        <v>1</v>
      </c>
      <c r="B18" s="1435" t="s">
        <v>721</v>
      </c>
      <c r="C18" s="1436"/>
      <c r="D18" s="1002">
        <v>5240</v>
      </c>
      <c r="E18" s="30">
        <v>251961</v>
      </c>
      <c r="F18" s="1003">
        <v>-3005</v>
      </c>
      <c r="G18" s="997">
        <f>E18+F18</f>
        <v>248956</v>
      </c>
      <c r="H18" s="1004" t="s">
        <v>722</v>
      </c>
      <c r="I18" s="1005" t="s">
        <v>723</v>
      </c>
      <c r="J18" s="987"/>
      <c r="K18" s="987"/>
    </row>
    <row r="19" spans="1:11" x14ac:dyDescent="0.2">
      <c r="A19" s="987"/>
      <c r="B19" s="1006"/>
      <c r="C19" s="1006"/>
      <c r="D19" s="1006"/>
      <c r="E19" s="1007"/>
      <c r="F19" s="1007"/>
      <c r="G19" s="1007"/>
      <c r="H19" s="1007"/>
      <c r="I19" s="1007"/>
      <c r="J19" s="987"/>
      <c r="K19" s="987"/>
    </row>
    <row r="20" spans="1:11" x14ac:dyDescent="0.2">
      <c r="A20" s="986" t="s">
        <v>456</v>
      </c>
      <c r="B20" s="986"/>
      <c r="C20" s="986" t="s">
        <v>724</v>
      </c>
      <c r="D20" s="986"/>
      <c r="E20" s="986"/>
      <c r="F20" s="986"/>
      <c r="G20" s="986"/>
      <c r="H20" s="986"/>
      <c r="I20" s="986"/>
      <c r="J20" s="987"/>
      <c r="K20" s="987"/>
    </row>
    <row r="21" spans="1:11" x14ac:dyDescent="0.2">
      <c r="A21" s="986" t="s">
        <v>457</v>
      </c>
      <c r="B21" s="986"/>
      <c r="C21" s="992" t="s">
        <v>725</v>
      </c>
      <c r="D21" s="992"/>
      <c r="E21" s="992"/>
      <c r="F21" s="992"/>
      <c r="G21" s="992"/>
      <c r="H21" s="992"/>
      <c r="I21" s="992"/>
      <c r="J21" s="987"/>
      <c r="K21" s="987"/>
    </row>
    <row r="22" spans="1:11" ht="54" customHeight="1" x14ac:dyDescent="0.2">
      <c r="A22" s="384" t="s">
        <v>1</v>
      </c>
      <c r="B22" s="1397" t="s">
        <v>458</v>
      </c>
      <c r="C22" s="1398"/>
      <c r="D22" s="384" t="s">
        <v>459</v>
      </c>
      <c r="E22" s="981" t="s">
        <v>14</v>
      </c>
      <c r="F22" s="981" t="s">
        <v>461</v>
      </c>
      <c r="G22" s="981" t="s">
        <v>16</v>
      </c>
      <c r="H22" s="981" t="s">
        <v>9</v>
      </c>
      <c r="I22" s="384" t="s">
        <v>12</v>
      </c>
      <c r="J22" s="987"/>
      <c r="K22" s="987"/>
    </row>
    <row r="23" spans="1:11" ht="15" customHeight="1" x14ac:dyDescent="0.2">
      <c r="A23" s="1432" t="s">
        <v>716</v>
      </c>
      <c r="B23" s="1433"/>
      <c r="C23" s="1434"/>
      <c r="D23" s="993"/>
      <c r="E23" s="993">
        <f t="shared" ref="E23" si="0">E24</f>
        <v>38243</v>
      </c>
      <c r="F23" s="993">
        <f>SUM(F24)</f>
        <v>0</v>
      </c>
      <c r="G23" s="993">
        <f>E23+F23</f>
        <v>38243</v>
      </c>
      <c r="H23" s="993"/>
      <c r="I23" s="993"/>
      <c r="J23" s="987"/>
      <c r="K23" s="987"/>
    </row>
    <row r="24" spans="1:11" ht="69" customHeight="1" x14ac:dyDescent="0.2">
      <c r="A24" s="1001">
        <v>1</v>
      </c>
      <c r="B24" s="1435" t="s">
        <v>726</v>
      </c>
      <c r="C24" s="1436"/>
      <c r="D24" s="1002">
        <v>5250</v>
      </c>
      <c r="E24" s="30">
        <v>38243</v>
      </c>
      <c r="F24" s="30"/>
      <c r="G24" s="997">
        <f>E24+F24</f>
        <v>38243</v>
      </c>
      <c r="H24" s="30"/>
      <c r="I24" s="396" t="s">
        <v>727</v>
      </c>
      <c r="J24" s="987"/>
      <c r="K24" s="987"/>
    </row>
    <row r="25" spans="1:11" x14ac:dyDescent="0.2">
      <c r="A25" s="1008"/>
      <c r="B25" s="1008"/>
      <c r="C25" s="1008"/>
      <c r="D25" s="1009"/>
      <c r="E25" s="1010"/>
      <c r="F25" s="1010"/>
      <c r="G25" s="1010"/>
      <c r="H25" s="1010"/>
      <c r="I25" s="1011"/>
      <c r="J25" s="987"/>
      <c r="K25" s="987"/>
    </row>
    <row r="26" spans="1:11" x14ac:dyDescent="0.2">
      <c r="A26" s="986" t="s">
        <v>456</v>
      </c>
      <c r="B26" s="986"/>
      <c r="C26" s="986" t="s">
        <v>712</v>
      </c>
      <c r="D26" s="986"/>
      <c r="E26" s="986"/>
      <c r="F26" s="986"/>
      <c r="G26" s="986"/>
      <c r="H26" s="986"/>
      <c r="I26" s="986"/>
      <c r="J26" s="987"/>
      <c r="K26" s="987"/>
    </row>
    <row r="27" spans="1:11" x14ac:dyDescent="0.2">
      <c r="A27" s="986" t="s">
        <v>457</v>
      </c>
      <c r="B27" s="986"/>
      <c r="C27" s="992" t="s">
        <v>711</v>
      </c>
      <c r="D27" s="992"/>
      <c r="E27" s="992"/>
      <c r="F27" s="992"/>
      <c r="G27" s="992"/>
      <c r="H27" s="992"/>
      <c r="I27" s="992"/>
      <c r="J27" s="987"/>
      <c r="K27" s="987"/>
    </row>
    <row r="28" spans="1:11" ht="48" x14ac:dyDescent="0.2">
      <c r="A28" s="384" t="s">
        <v>1</v>
      </c>
      <c r="B28" s="1397" t="s">
        <v>458</v>
      </c>
      <c r="C28" s="1398"/>
      <c r="D28" s="384" t="s">
        <v>459</v>
      </c>
      <c r="E28" s="981" t="s">
        <v>14</v>
      </c>
      <c r="F28" s="981" t="s">
        <v>461</v>
      </c>
      <c r="G28" s="981" t="s">
        <v>16</v>
      </c>
      <c r="H28" s="981" t="s">
        <v>9</v>
      </c>
      <c r="I28" s="384" t="s">
        <v>12</v>
      </c>
      <c r="J28" s="987"/>
      <c r="K28" s="987"/>
    </row>
    <row r="29" spans="1:11" ht="15" customHeight="1" x14ac:dyDescent="0.2">
      <c r="A29" s="1432" t="s">
        <v>716</v>
      </c>
      <c r="B29" s="1433"/>
      <c r="C29" s="1434"/>
      <c r="D29" s="993"/>
      <c r="E29" s="993">
        <f>E30</f>
        <v>60258</v>
      </c>
      <c r="F29" s="993">
        <f>SUM(F30)</f>
        <v>-4295</v>
      </c>
      <c r="G29" s="993">
        <f>E29+F29</f>
        <v>55963</v>
      </c>
      <c r="H29" s="993"/>
      <c r="I29" s="993"/>
      <c r="J29" s="987"/>
      <c r="K29" s="987"/>
    </row>
    <row r="30" spans="1:11" ht="63.6" customHeight="1" x14ac:dyDescent="0.2">
      <c r="A30" s="1001">
        <v>1</v>
      </c>
      <c r="B30" s="1435" t="s">
        <v>728</v>
      </c>
      <c r="C30" s="1436"/>
      <c r="D30" s="1002">
        <v>5250</v>
      </c>
      <c r="E30" s="30">
        <v>60258</v>
      </c>
      <c r="F30" s="1003">
        <v>-4295</v>
      </c>
      <c r="G30" s="997">
        <f>E30+F30</f>
        <v>55963</v>
      </c>
      <c r="H30" s="1012" t="s">
        <v>729</v>
      </c>
      <c r="I30" s="396" t="s">
        <v>730</v>
      </c>
      <c r="J30" s="987"/>
      <c r="K30" s="987"/>
    </row>
    <row r="31" spans="1:11" x14ac:dyDescent="0.2">
      <c r="A31" s="1013"/>
      <c r="B31" s="1014"/>
      <c r="C31" s="1014"/>
      <c r="D31" s="1009"/>
      <c r="E31" s="1009"/>
      <c r="F31" s="1009"/>
      <c r="G31" s="1009"/>
      <c r="H31" s="1009"/>
      <c r="I31" s="1011"/>
      <c r="J31" s="987"/>
      <c r="K31" s="987"/>
    </row>
    <row r="32" spans="1:11" x14ac:dyDescent="0.2">
      <c r="A32" s="986" t="s">
        <v>456</v>
      </c>
      <c r="B32" s="986"/>
      <c r="C32" s="986" t="s">
        <v>731</v>
      </c>
      <c r="D32" s="986"/>
      <c r="E32" s="986"/>
      <c r="F32" s="986"/>
      <c r="G32" s="986"/>
      <c r="H32" s="986"/>
      <c r="I32" s="986"/>
      <c r="J32" s="987"/>
      <c r="K32" s="987"/>
    </row>
    <row r="33" spans="1:11" x14ac:dyDescent="0.2">
      <c r="A33" s="986" t="s">
        <v>457</v>
      </c>
      <c r="B33" s="986"/>
      <c r="C33" s="992" t="s">
        <v>732</v>
      </c>
      <c r="D33" s="992"/>
      <c r="E33" s="992"/>
      <c r="F33" s="992"/>
      <c r="G33" s="992"/>
      <c r="H33" s="992"/>
      <c r="I33" s="992"/>
      <c r="J33" s="987"/>
      <c r="K33" s="987"/>
    </row>
    <row r="34" spans="1:11" ht="48" x14ac:dyDescent="0.2">
      <c r="A34" s="384" t="s">
        <v>1</v>
      </c>
      <c r="B34" s="1397" t="s">
        <v>458</v>
      </c>
      <c r="C34" s="1398"/>
      <c r="D34" s="384" t="s">
        <v>459</v>
      </c>
      <c r="E34" s="981" t="s">
        <v>14</v>
      </c>
      <c r="F34" s="981" t="s">
        <v>461</v>
      </c>
      <c r="G34" s="981" t="s">
        <v>16</v>
      </c>
      <c r="H34" s="981" t="s">
        <v>9</v>
      </c>
      <c r="I34" s="384" t="s">
        <v>12</v>
      </c>
      <c r="J34" s="987"/>
      <c r="K34" s="987"/>
    </row>
    <row r="35" spans="1:11" ht="15" customHeight="1" x14ac:dyDescent="0.2">
      <c r="A35" s="1432" t="s">
        <v>716</v>
      </c>
      <c r="B35" s="1433"/>
      <c r="C35" s="1434"/>
      <c r="D35" s="993"/>
      <c r="E35" s="993">
        <f>E36+E37</f>
        <v>4049283</v>
      </c>
      <c r="F35" s="993">
        <f>SUM(F36:F37)</f>
        <v>0</v>
      </c>
      <c r="G35" s="993">
        <f>E35+F35</f>
        <v>4049283</v>
      </c>
      <c r="H35" s="993"/>
      <c r="I35" s="993"/>
      <c r="J35" s="987"/>
      <c r="K35" s="987"/>
    </row>
    <row r="36" spans="1:11" ht="51.6" customHeight="1" x14ac:dyDescent="0.2">
      <c r="A36" s="1437">
        <v>1</v>
      </c>
      <c r="B36" s="1439" t="s">
        <v>733</v>
      </c>
      <c r="C36" s="1440"/>
      <c r="D36" s="1015">
        <v>5240</v>
      </c>
      <c r="E36" s="286">
        <v>1034295</v>
      </c>
      <c r="F36" s="1015"/>
      <c r="G36" s="997">
        <f t="shared" ref="G36:G37" si="1">E36+F36</f>
        <v>1034295</v>
      </c>
      <c r="H36" s="1015"/>
      <c r="I36" s="1429" t="s">
        <v>734</v>
      </c>
      <c r="J36" s="987"/>
      <c r="K36" s="987"/>
    </row>
    <row r="37" spans="1:11" ht="51.6" customHeight="1" x14ac:dyDescent="0.2">
      <c r="A37" s="1438"/>
      <c r="B37" s="1441"/>
      <c r="C37" s="1442"/>
      <c r="D37" s="1016">
        <v>5250</v>
      </c>
      <c r="E37" s="286">
        <v>3014988</v>
      </c>
      <c r="F37" s="1015"/>
      <c r="G37" s="997">
        <f t="shared" si="1"/>
        <v>3014988</v>
      </c>
      <c r="H37" s="1015"/>
      <c r="I37" s="1429"/>
      <c r="J37" s="1017"/>
      <c r="K37" s="987"/>
    </row>
    <row r="38" spans="1:11" x14ac:dyDescent="0.2">
      <c r="A38" s="1018"/>
      <c r="B38" s="1018"/>
      <c r="C38" s="1018"/>
      <c r="D38" s="1019"/>
      <c r="E38" s="1019"/>
      <c r="F38" s="1019"/>
      <c r="G38" s="1019"/>
      <c r="H38" s="1019"/>
      <c r="I38" s="1011"/>
      <c r="J38" s="1017"/>
      <c r="K38" s="987"/>
    </row>
    <row r="39" spans="1:11" x14ac:dyDescent="0.2">
      <c r="A39" s="986"/>
      <c r="B39" s="986"/>
      <c r="C39" s="986"/>
      <c r="D39" s="986"/>
      <c r="E39" s="986"/>
      <c r="F39" s="986"/>
      <c r="G39" s="986"/>
      <c r="H39" s="986"/>
      <c r="I39" s="986"/>
      <c r="J39" s="987"/>
      <c r="K39" s="987"/>
    </row>
    <row r="40" spans="1:11" s="1023" customFormat="1" x14ac:dyDescent="0.2">
      <c r="A40" s="1020" t="s">
        <v>735</v>
      </c>
      <c r="B40" s="991"/>
      <c r="C40" s="991"/>
      <c r="D40" s="991"/>
      <c r="E40" s="991"/>
      <c r="F40" s="991"/>
      <c r="G40" s="991"/>
      <c r="H40" s="991"/>
      <c r="I40" s="1021"/>
      <c r="J40" s="1022"/>
      <c r="K40" s="1022"/>
    </row>
    <row r="41" spans="1:11" s="1023" customFormat="1" x14ac:dyDescent="0.2">
      <c r="A41" s="1024" t="s">
        <v>736</v>
      </c>
      <c r="B41" s="991"/>
      <c r="C41" s="991"/>
      <c r="D41" s="991"/>
      <c r="E41" s="991"/>
      <c r="F41" s="991"/>
      <c r="G41" s="991"/>
      <c r="H41" s="991"/>
      <c r="I41" s="1021"/>
      <c r="J41" s="1022"/>
      <c r="K41" s="1022"/>
    </row>
    <row r="42" spans="1:11" s="1023" customFormat="1" x14ac:dyDescent="0.2">
      <c r="A42" s="991" t="s">
        <v>737</v>
      </c>
      <c r="B42" s="991"/>
      <c r="C42" s="991"/>
      <c r="D42" s="991"/>
      <c r="E42" s="991"/>
      <c r="F42" s="991"/>
      <c r="G42" s="991"/>
      <c r="H42" s="991"/>
      <c r="I42" s="1021"/>
      <c r="J42" s="1022"/>
      <c r="K42" s="1022"/>
    </row>
    <row r="43" spans="1:11" s="1023" customFormat="1" x14ac:dyDescent="0.2">
      <c r="A43" s="991" t="s">
        <v>738</v>
      </c>
      <c r="B43" s="991"/>
      <c r="C43" s="991"/>
      <c r="D43" s="991"/>
      <c r="E43" s="991"/>
      <c r="F43" s="991"/>
      <c r="G43" s="991"/>
      <c r="H43" s="991"/>
      <c r="I43" s="1021"/>
      <c r="J43" s="1022"/>
      <c r="K43" s="1022"/>
    </row>
    <row r="44" spans="1:11" s="1023" customFormat="1" x14ac:dyDescent="0.2">
      <c r="A44" s="991" t="s">
        <v>739</v>
      </c>
      <c r="B44" s="991"/>
      <c r="C44" s="991"/>
      <c r="D44" s="991"/>
      <c r="E44" s="991"/>
      <c r="F44" s="991"/>
      <c r="G44" s="991"/>
      <c r="H44" s="991"/>
      <c r="I44" s="1021"/>
      <c r="J44" s="1022"/>
      <c r="K44" s="1022"/>
    </row>
    <row r="45" spans="1:11" s="1023" customFormat="1" x14ac:dyDescent="0.2">
      <c r="A45" s="991" t="s">
        <v>508</v>
      </c>
      <c r="B45" s="991"/>
      <c r="C45" s="991"/>
      <c r="D45" s="991"/>
      <c r="E45" s="991"/>
      <c r="F45" s="991"/>
      <c r="G45" s="991"/>
      <c r="H45" s="991"/>
      <c r="I45" s="991"/>
      <c r="J45" s="1022"/>
      <c r="K45" s="1022"/>
    </row>
    <row r="46" spans="1:11" s="1023" customFormat="1" x14ac:dyDescent="0.2">
      <c r="A46" s="991" t="s">
        <v>740</v>
      </c>
      <c r="B46" s="991"/>
      <c r="C46" s="991"/>
      <c r="D46" s="991"/>
      <c r="E46" s="991"/>
      <c r="F46" s="991"/>
      <c r="G46" s="991"/>
      <c r="H46" s="991"/>
      <c r="I46" s="1021"/>
      <c r="J46" s="1022"/>
      <c r="K46" s="1022"/>
    </row>
    <row r="47" spans="1:11" s="1023" customFormat="1" x14ac:dyDescent="0.2">
      <c r="A47" s="991" t="s">
        <v>514</v>
      </c>
      <c r="B47" s="991"/>
      <c r="C47" s="991"/>
      <c r="D47" s="991"/>
      <c r="E47" s="991"/>
      <c r="F47" s="991"/>
      <c r="G47" s="991"/>
      <c r="H47" s="991"/>
      <c r="I47" s="1021"/>
      <c r="J47" s="1022"/>
      <c r="K47" s="1022"/>
    </row>
    <row r="48" spans="1:11" s="1023" customFormat="1" x14ac:dyDescent="0.2">
      <c r="A48" s="991" t="s">
        <v>519</v>
      </c>
      <c r="B48" s="991"/>
      <c r="C48" s="991"/>
      <c r="D48" s="991"/>
      <c r="E48" s="991"/>
      <c r="F48" s="991"/>
      <c r="G48" s="991"/>
      <c r="H48" s="991"/>
      <c r="I48" s="1021"/>
      <c r="J48" s="1022"/>
      <c r="K48" s="1022"/>
    </row>
    <row r="49" spans="1:11" s="1023" customFormat="1" x14ac:dyDescent="0.2">
      <c r="A49" s="991" t="s">
        <v>741</v>
      </c>
      <c r="B49" s="991"/>
      <c r="C49" s="991"/>
      <c r="D49" s="991"/>
      <c r="E49" s="991"/>
      <c r="F49" s="991"/>
      <c r="G49" s="991"/>
      <c r="H49" s="991"/>
      <c r="I49" s="1021"/>
      <c r="J49" s="1022"/>
      <c r="K49" s="1022"/>
    </row>
    <row r="50" spans="1:11" s="1023" customFormat="1" x14ac:dyDescent="0.2">
      <c r="A50" s="991" t="s">
        <v>542</v>
      </c>
      <c r="B50" s="991"/>
      <c r="C50" s="991"/>
      <c r="D50" s="991"/>
      <c r="E50" s="991"/>
      <c r="F50" s="991"/>
      <c r="G50" s="991"/>
      <c r="H50" s="991"/>
      <c r="I50" s="1021"/>
      <c r="J50" s="1022"/>
      <c r="K50" s="1022"/>
    </row>
    <row r="51" spans="1:11" s="1023" customFormat="1" x14ac:dyDescent="0.2">
      <c r="A51" s="991" t="s">
        <v>742</v>
      </c>
      <c r="B51" s="991"/>
      <c r="C51" s="991"/>
      <c r="D51" s="991"/>
      <c r="E51" s="991"/>
      <c r="F51" s="991"/>
      <c r="G51" s="991"/>
      <c r="H51" s="991"/>
      <c r="I51" s="1021"/>
      <c r="J51" s="1022"/>
      <c r="K51" s="1022"/>
    </row>
    <row r="52" spans="1:11" s="1023" customFormat="1" x14ac:dyDescent="0.2">
      <c r="A52" s="991" t="s">
        <v>552</v>
      </c>
      <c r="B52" s="991"/>
      <c r="C52" s="991"/>
      <c r="D52" s="991"/>
      <c r="E52" s="991"/>
      <c r="F52" s="991"/>
      <c r="G52" s="991"/>
      <c r="H52" s="991"/>
      <c r="I52" s="1021"/>
      <c r="J52" s="1022"/>
      <c r="K52" s="1022"/>
    </row>
    <row r="53" spans="1:11" s="1023" customFormat="1" x14ac:dyDescent="0.2">
      <c r="A53" s="991" t="s">
        <v>743</v>
      </c>
      <c r="B53" s="991"/>
      <c r="C53" s="991"/>
      <c r="D53" s="991"/>
      <c r="E53" s="991"/>
      <c r="F53" s="991"/>
      <c r="G53" s="991"/>
      <c r="H53" s="991"/>
      <c r="I53" s="1021"/>
      <c r="J53" s="1022"/>
      <c r="K53" s="1022"/>
    </row>
    <row r="54" spans="1:11" s="1027" customFormat="1" x14ac:dyDescent="0.2">
      <c r="A54" s="1024" t="s">
        <v>744</v>
      </c>
      <c r="B54" s="1024"/>
      <c r="C54" s="1024"/>
      <c r="D54" s="1024"/>
      <c r="E54" s="1024"/>
      <c r="F54" s="1024"/>
      <c r="G54" s="1024"/>
      <c r="H54" s="1024"/>
      <c r="I54" s="1025"/>
      <c r="J54" s="1026"/>
      <c r="K54" s="1026"/>
    </row>
    <row r="55" spans="1:11" s="1023" customFormat="1" x14ac:dyDescent="0.2">
      <c r="A55" s="991" t="s">
        <v>745</v>
      </c>
      <c r="B55" s="991"/>
      <c r="C55" s="991"/>
      <c r="D55" s="991"/>
      <c r="E55" s="991"/>
      <c r="F55" s="991"/>
      <c r="G55" s="991"/>
      <c r="H55" s="991"/>
      <c r="I55" s="1021"/>
      <c r="J55" s="1022"/>
      <c r="K55" s="1022"/>
    </row>
    <row r="56" spans="1:11" s="1023" customFormat="1" x14ac:dyDescent="0.2">
      <c r="A56" s="991" t="s">
        <v>746</v>
      </c>
      <c r="B56" s="991"/>
      <c r="C56" s="991"/>
      <c r="D56" s="991"/>
      <c r="E56" s="991"/>
      <c r="F56" s="991"/>
      <c r="G56" s="991"/>
      <c r="H56" s="991"/>
      <c r="I56" s="1021"/>
      <c r="J56" s="1022"/>
      <c r="K56" s="1022"/>
    </row>
    <row r="57" spans="1:11" s="1023" customFormat="1" x14ac:dyDescent="0.2">
      <c r="A57" s="991" t="s">
        <v>747</v>
      </c>
      <c r="B57" s="991"/>
      <c r="C57" s="991"/>
      <c r="D57" s="991"/>
      <c r="E57" s="991"/>
      <c r="F57" s="991"/>
      <c r="G57" s="991"/>
      <c r="H57" s="991"/>
      <c r="I57" s="1021"/>
      <c r="J57" s="1022"/>
      <c r="K57" s="1022"/>
    </row>
    <row r="58" spans="1:11" s="1023" customFormat="1" x14ac:dyDescent="0.2">
      <c r="A58" s="991" t="s">
        <v>748</v>
      </c>
      <c r="B58" s="991"/>
      <c r="C58" s="991"/>
      <c r="D58" s="991"/>
      <c r="E58" s="991"/>
      <c r="F58" s="991"/>
      <c r="G58" s="991"/>
      <c r="H58" s="991"/>
      <c r="I58" s="1021"/>
      <c r="J58" s="1022"/>
      <c r="K58" s="1022"/>
    </row>
    <row r="59" spans="1:11" s="1023" customFormat="1" x14ac:dyDescent="0.2">
      <c r="A59" s="991" t="s">
        <v>749</v>
      </c>
      <c r="B59" s="991"/>
      <c r="C59" s="991"/>
      <c r="D59" s="991"/>
      <c r="E59" s="991"/>
      <c r="F59" s="991"/>
      <c r="G59" s="991"/>
      <c r="H59" s="991"/>
      <c r="I59" s="991"/>
      <c r="J59" s="1022"/>
      <c r="K59" s="1022"/>
    </row>
    <row r="60" spans="1:11" s="1023" customFormat="1" x14ac:dyDescent="0.2">
      <c r="A60" s="991" t="s">
        <v>750</v>
      </c>
      <c r="B60" s="991"/>
      <c r="C60" s="991"/>
      <c r="D60" s="991"/>
      <c r="E60" s="991"/>
      <c r="F60" s="991"/>
      <c r="G60" s="991"/>
      <c r="H60" s="991"/>
      <c r="I60" s="1021"/>
      <c r="J60" s="1022"/>
      <c r="K60" s="1022"/>
    </row>
    <row r="61" spans="1:11" s="1023" customFormat="1" x14ac:dyDescent="0.2">
      <c r="A61" s="991" t="s">
        <v>751</v>
      </c>
      <c r="B61" s="991"/>
      <c r="C61" s="991"/>
      <c r="D61" s="991"/>
      <c r="E61" s="991"/>
      <c r="F61" s="991"/>
      <c r="G61" s="991"/>
      <c r="H61" s="991"/>
      <c r="I61" s="1021"/>
      <c r="J61" s="1022"/>
      <c r="K61" s="1022"/>
    </row>
    <row r="62" spans="1:11" s="1023" customFormat="1" x14ac:dyDescent="0.2">
      <c r="A62" s="991" t="s">
        <v>752</v>
      </c>
      <c r="B62" s="991"/>
      <c r="C62" s="991"/>
      <c r="D62" s="991"/>
      <c r="E62" s="991"/>
      <c r="F62" s="991"/>
      <c r="G62" s="991"/>
      <c r="H62" s="991"/>
      <c r="I62" s="1021"/>
      <c r="J62" s="1022"/>
      <c r="K62" s="1022"/>
    </row>
    <row r="63" spans="1:11" s="1023" customFormat="1" x14ac:dyDescent="0.2">
      <c r="A63" s="991" t="s">
        <v>753</v>
      </c>
      <c r="B63" s="991"/>
      <c r="C63" s="991"/>
      <c r="D63" s="991"/>
      <c r="E63" s="991"/>
      <c r="F63" s="991"/>
      <c r="G63" s="991"/>
      <c r="H63" s="991"/>
      <c r="I63" s="1021"/>
      <c r="J63" s="1022"/>
      <c r="K63" s="1022"/>
    </row>
    <row r="64" spans="1:11" s="1023" customFormat="1" x14ac:dyDescent="0.2">
      <c r="A64" s="991" t="s">
        <v>754</v>
      </c>
      <c r="B64" s="991"/>
      <c r="C64" s="991"/>
      <c r="D64" s="991"/>
      <c r="E64" s="991"/>
      <c r="F64" s="991"/>
      <c r="G64" s="991"/>
      <c r="H64" s="991"/>
      <c r="I64" s="1021"/>
      <c r="J64" s="1022"/>
      <c r="K64" s="1022"/>
    </row>
    <row r="65" spans="1:11" s="1023" customFormat="1" x14ac:dyDescent="0.2">
      <c r="A65" s="991" t="s">
        <v>755</v>
      </c>
      <c r="B65" s="991"/>
      <c r="C65" s="991"/>
      <c r="D65" s="991"/>
      <c r="E65" s="991"/>
      <c r="F65" s="991"/>
      <c r="G65" s="991"/>
      <c r="H65" s="991"/>
      <c r="I65" s="1021"/>
      <c r="J65" s="1022"/>
      <c r="K65" s="1022"/>
    </row>
    <row r="66" spans="1:11" s="1023" customFormat="1" x14ac:dyDescent="0.2">
      <c r="A66" s="991" t="s">
        <v>756</v>
      </c>
      <c r="B66" s="991"/>
      <c r="C66" s="991"/>
      <c r="D66" s="991"/>
      <c r="E66" s="991"/>
      <c r="F66" s="991"/>
      <c r="G66" s="991"/>
      <c r="H66" s="991"/>
      <c r="I66" s="1021"/>
      <c r="J66" s="1022"/>
      <c r="K66" s="1022"/>
    </row>
    <row r="67" spans="1:11" s="1023" customFormat="1" x14ac:dyDescent="0.2">
      <c r="A67" s="991" t="s">
        <v>757</v>
      </c>
      <c r="B67" s="991"/>
      <c r="C67" s="991"/>
      <c r="D67" s="991"/>
      <c r="E67" s="991"/>
      <c r="F67" s="991"/>
      <c r="G67" s="991"/>
      <c r="H67" s="991"/>
      <c r="I67" s="1021"/>
      <c r="J67" s="1022"/>
      <c r="K67" s="1022"/>
    </row>
    <row r="68" spans="1:11" s="1023" customFormat="1" x14ac:dyDescent="0.2">
      <c r="A68" s="991" t="s">
        <v>543</v>
      </c>
      <c r="B68" s="991"/>
      <c r="C68" s="991"/>
      <c r="D68" s="991"/>
      <c r="E68" s="991"/>
      <c r="F68" s="991"/>
      <c r="G68" s="991"/>
      <c r="H68" s="991"/>
      <c r="I68" s="1021"/>
      <c r="J68" s="1022"/>
      <c r="K68" s="1022"/>
    </row>
    <row r="69" spans="1:11" s="1023" customFormat="1" x14ac:dyDescent="0.2">
      <c r="A69" s="991" t="s">
        <v>545</v>
      </c>
      <c r="B69" s="991"/>
      <c r="C69" s="991"/>
      <c r="D69" s="991"/>
      <c r="E69" s="991"/>
      <c r="F69" s="991"/>
      <c r="G69" s="991"/>
      <c r="H69" s="991"/>
      <c r="I69" s="1021"/>
      <c r="J69" s="1022"/>
      <c r="K69" s="1022"/>
    </row>
    <row r="70" spans="1:11" s="1023" customFormat="1" x14ac:dyDescent="0.2">
      <c r="A70" s="991" t="s">
        <v>758</v>
      </c>
      <c r="B70" s="991"/>
      <c r="C70" s="991"/>
      <c r="D70" s="991"/>
      <c r="E70" s="991"/>
      <c r="F70" s="991"/>
      <c r="G70" s="991"/>
      <c r="H70" s="991"/>
      <c r="I70" s="1021"/>
      <c r="J70" s="1022"/>
      <c r="K70" s="1022"/>
    </row>
    <row r="71" spans="1:11" s="1023" customFormat="1" x14ac:dyDescent="0.2">
      <c r="A71" s="991" t="s">
        <v>759</v>
      </c>
      <c r="B71" s="991"/>
      <c r="C71" s="991"/>
      <c r="D71" s="991"/>
      <c r="E71" s="991"/>
      <c r="F71" s="991"/>
      <c r="G71" s="991"/>
      <c r="H71" s="991"/>
      <c r="I71" s="1021"/>
      <c r="J71" s="1022"/>
      <c r="K71" s="1022"/>
    </row>
    <row r="72" spans="1:11" s="1023" customFormat="1" x14ac:dyDescent="0.2">
      <c r="A72" s="991" t="s">
        <v>760</v>
      </c>
      <c r="B72" s="991"/>
      <c r="C72" s="991"/>
      <c r="D72" s="991"/>
      <c r="E72" s="991"/>
      <c r="F72" s="991"/>
      <c r="G72" s="991"/>
      <c r="H72" s="991"/>
      <c r="I72" s="1021"/>
      <c r="J72" s="1022"/>
      <c r="K72" s="1022"/>
    </row>
    <row r="73" spans="1:11" s="1023" customFormat="1" x14ac:dyDescent="0.2">
      <c r="A73" s="991" t="s">
        <v>761</v>
      </c>
      <c r="B73" s="991"/>
      <c r="C73" s="991"/>
      <c r="D73" s="991"/>
      <c r="E73" s="991"/>
      <c r="F73" s="991"/>
      <c r="G73" s="991"/>
      <c r="H73" s="991"/>
      <c r="I73" s="1021"/>
      <c r="J73" s="1022"/>
      <c r="K73" s="1022"/>
    </row>
    <row r="74" spans="1:11" s="1027" customFormat="1" x14ac:dyDescent="0.2">
      <c r="A74" s="1024" t="s">
        <v>762</v>
      </c>
      <c r="B74" s="1024"/>
      <c r="C74" s="1024"/>
      <c r="D74" s="1024"/>
      <c r="E74" s="1024"/>
      <c r="F74" s="1024"/>
      <c r="G74" s="1024"/>
      <c r="H74" s="1024"/>
      <c r="I74" s="1025"/>
      <c r="J74" s="1026"/>
      <c r="K74" s="1026"/>
    </row>
    <row r="75" spans="1:11" s="1023" customFormat="1" x14ac:dyDescent="0.2">
      <c r="A75" s="991" t="s">
        <v>763</v>
      </c>
      <c r="B75" s="991"/>
      <c r="C75" s="991"/>
      <c r="D75" s="991"/>
      <c r="E75" s="991"/>
      <c r="F75" s="991"/>
      <c r="G75" s="991"/>
      <c r="H75" s="991"/>
      <c r="I75" s="1021"/>
      <c r="J75" s="1022"/>
      <c r="K75" s="1022"/>
    </row>
    <row r="76" spans="1:11" s="1023" customFormat="1" x14ac:dyDescent="0.2">
      <c r="A76" s="991" t="s">
        <v>764</v>
      </c>
      <c r="B76" s="991"/>
      <c r="C76" s="991"/>
      <c r="D76" s="991"/>
      <c r="E76" s="991"/>
      <c r="F76" s="991"/>
      <c r="G76" s="991"/>
      <c r="H76" s="991"/>
      <c r="I76" s="1021"/>
      <c r="J76" s="1022"/>
      <c r="K76" s="1022"/>
    </row>
    <row r="77" spans="1:11" s="1023" customFormat="1" x14ac:dyDescent="0.2">
      <c r="A77" s="991" t="s">
        <v>765</v>
      </c>
      <c r="B77" s="991"/>
      <c r="C77" s="991"/>
      <c r="D77" s="991"/>
      <c r="E77" s="991"/>
      <c r="F77" s="991"/>
      <c r="G77" s="991"/>
      <c r="H77" s="991"/>
      <c r="I77" s="1021"/>
      <c r="J77" s="1022"/>
      <c r="K77" s="1022"/>
    </row>
    <row r="78" spans="1:11" s="1023" customFormat="1" x14ac:dyDescent="0.2">
      <c r="A78" s="991" t="s">
        <v>766</v>
      </c>
      <c r="B78" s="991"/>
      <c r="C78" s="991"/>
      <c r="D78" s="991"/>
      <c r="E78" s="991"/>
      <c r="F78" s="991"/>
      <c r="G78" s="991"/>
      <c r="H78" s="991"/>
      <c r="I78" s="1021"/>
      <c r="J78" s="1022"/>
      <c r="K78" s="1022"/>
    </row>
    <row r="79" spans="1:11" s="1023" customFormat="1" x14ac:dyDescent="0.2">
      <c r="A79" s="991" t="s">
        <v>767</v>
      </c>
      <c r="B79" s="991"/>
      <c r="C79" s="991"/>
      <c r="D79" s="991"/>
      <c r="E79" s="991"/>
      <c r="F79" s="991"/>
      <c r="G79" s="991"/>
      <c r="H79" s="991"/>
      <c r="I79" s="1021"/>
      <c r="J79" s="1022"/>
      <c r="K79" s="1022"/>
    </row>
    <row r="80" spans="1:11" s="1023" customFormat="1" x14ac:dyDescent="0.2">
      <c r="A80" s="991" t="s">
        <v>768</v>
      </c>
      <c r="B80" s="991"/>
      <c r="C80" s="991"/>
      <c r="D80" s="991"/>
      <c r="E80" s="991"/>
      <c r="F80" s="991"/>
      <c r="G80" s="991"/>
      <c r="H80" s="991"/>
      <c r="I80" s="991"/>
      <c r="J80" s="1022"/>
      <c r="K80" s="1022"/>
    </row>
    <row r="81" spans="1:11" s="1023" customFormat="1" x14ac:dyDescent="0.2">
      <c r="A81" s="991" t="s">
        <v>769</v>
      </c>
      <c r="B81" s="991"/>
      <c r="C81" s="991"/>
      <c r="D81" s="991"/>
      <c r="E81" s="991"/>
      <c r="F81" s="991"/>
      <c r="G81" s="991"/>
      <c r="H81" s="991"/>
      <c r="I81" s="991"/>
      <c r="J81" s="1022"/>
      <c r="K81" s="1022"/>
    </row>
    <row r="82" spans="1:11" s="1023" customFormat="1" x14ac:dyDescent="0.2">
      <c r="A82" s="991" t="s">
        <v>770</v>
      </c>
      <c r="B82" s="991"/>
      <c r="C82" s="991"/>
      <c r="D82" s="991"/>
      <c r="E82" s="991"/>
      <c r="F82" s="991"/>
      <c r="G82" s="991"/>
      <c r="H82" s="991"/>
      <c r="I82" s="991"/>
      <c r="J82" s="1022"/>
      <c r="K82" s="1022"/>
    </row>
    <row r="83" spans="1:11" s="1023" customFormat="1" x14ac:dyDescent="0.2">
      <c r="A83" s="991" t="s">
        <v>771</v>
      </c>
      <c r="B83" s="991"/>
      <c r="C83" s="991"/>
      <c r="D83" s="991"/>
      <c r="E83" s="991"/>
      <c r="F83" s="991"/>
      <c r="G83" s="991"/>
      <c r="H83" s="991"/>
      <c r="I83" s="991"/>
      <c r="J83" s="1022"/>
      <c r="K83" s="1022"/>
    </row>
    <row r="84" spans="1:11" s="1023" customFormat="1" x14ac:dyDescent="0.2">
      <c r="A84" s="991" t="s">
        <v>772</v>
      </c>
      <c r="B84" s="991"/>
      <c r="C84" s="991"/>
      <c r="D84" s="991"/>
      <c r="E84" s="991"/>
      <c r="F84" s="991"/>
      <c r="G84" s="991"/>
      <c r="H84" s="991"/>
      <c r="I84" s="991"/>
      <c r="J84" s="1022"/>
      <c r="K84" s="1022"/>
    </row>
    <row r="85" spans="1:11" s="1023" customFormat="1" x14ac:dyDescent="0.2">
      <c r="A85" s="991" t="s">
        <v>773</v>
      </c>
      <c r="B85" s="991"/>
      <c r="C85" s="991"/>
      <c r="D85" s="991"/>
      <c r="E85" s="991"/>
      <c r="F85" s="991"/>
      <c r="G85" s="991"/>
      <c r="H85" s="991"/>
      <c r="I85" s="991"/>
      <c r="J85" s="1022"/>
      <c r="K85" s="1022"/>
    </row>
    <row r="86" spans="1:11" s="1023" customFormat="1" x14ac:dyDescent="0.2">
      <c r="A86" s="991" t="s">
        <v>774</v>
      </c>
      <c r="B86" s="991"/>
      <c r="C86" s="991"/>
      <c r="D86" s="991"/>
      <c r="E86" s="991"/>
      <c r="F86" s="991"/>
      <c r="G86" s="991"/>
      <c r="H86" s="991"/>
      <c r="I86" s="991"/>
      <c r="J86" s="1022"/>
      <c r="K86" s="1022"/>
    </row>
    <row r="87" spans="1:11" s="1023" customFormat="1" x14ac:dyDescent="0.2">
      <c r="A87" s="991" t="s">
        <v>775</v>
      </c>
      <c r="B87" s="991"/>
      <c r="C87" s="991"/>
      <c r="D87" s="991"/>
      <c r="E87" s="991"/>
      <c r="F87" s="991"/>
      <c r="G87" s="991"/>
      <c r="H87" s="991"/>
      <c r="I87" s="991"/>
      <c r="J87" s="1022"/>
      <c r="K87" s="1022"/>
    </row>
    <row r="88" spans="1:11" s="1023" customFormat="1" x14ac:dyDescent="0.2">
      <c r="A88" s="991" t="s">
        <v>776</v>
      </c>
      <c r="B88" s="991"/>
      <c r="C88" s="991"/>
      <c r="D88" s="991"/>
      <c r="E88" s="991"/>
      <c r="F88" s="991"/>
      <c r="G88" s="991"/>
      <c r="H88" s="991"/>
      <c r="I88" s="991"/>
      <c r="J88" s="1022"/>
      <c r="K88" s="1022"/>
    </row>
    <row r="89" spans="1:11" s="1023" customFormat="1" x14ac:dyDescent="0.2">
      <c r="A89" s="991" t="s">
        <v>777</v>
      </c>
      <c r="B89" s="991"/>
      <c r="C89" s="991"/>
      <c r="D89" s="991"/>
      <c r="E89" s="991"/>
      <c r="F89" s="991"/>
      <c r="G89" s="991"/>
      <c r="H89" s="991"/>
      <c r="I89" s="991"/>
      <c r="J89" s="1022"/>
      <c r="K89" s="1022"/>
    </row>
    <row r="90" spans="1:11" s="1023" customFormat="1" x14ac:dyDescent="0.2">
      <c r="A90" s="991" t="s">
        <v>778</v>
      </c>
      <c r="B90" s="991"/>
      <c r="C90" s="991"/>
      <c r="D90" s="991"/>
      <c r="E90" s="991"/>
      <c r="F90" s="991"/>
      <c r="G90" s="991"/>
      <c r="H90" s="991"/>
      <c r="I90" s="991"/>
      <c r="J90" s="1022"/>
      <c r="K90" s="1022"/>
    </row>
    <row r="91" spans="1:11" s="1023" customFormat="1" x14ac:dyDescent="0.2">
      <c r="A91" s="991" t="s">
        <v>779</v>
      </c>
      <c r="B91" s="991"/>
      <c r="C91" s="991"/>
      <c r="D91" s="991"/>
      <c r="E91" s="991"/>
      <c r="F91" s="991"/>
      <c r="G91" s="991"/>
      <c r="H91" s="991"/>
      <c r="I91" s="991"/>
      <c r="J91" s="1022"/>
      <c r="K91" s="1022"/>
    </row>
    <row r="92" spans="1:11" s="1023" customFormat="1" x14ac:dyDescent="0.2">
      <c r="A92" s="991" t="s">
        <v>780</v>
      </c>
      <c r="B92" s="991"/>
      <c r="C92" s="991"/>
      <c r="D92" s="991"/>
      <c r="E92" s="991"/>
      <c r="F92" s="991"/>
      <c r="G92" s="991"/>
      <c r="H92" s="991"/>
      <c r="I92" s="991"/>
      <c r="J92" s="1022"/>
      <c r="K92" s="1022"/>
    </row>
    <row r="93" spans="1:11" s="1023" customFormat="1" x14ac:dyDescent="0.2">
      <c r="A93" s="991" t="s">
        <v>781</v>
      </c>
      <c r="B93" s="991"/>
      <c r="C93" s="991"/>
      <c r="D93" s="991"/>
      <c r="E93" s="991"/>
      <c r="F93" s="991"/>
      <c r="G93" s="991"/>
      <c r="H93" s="991"/>
      <c r="I93" s="991"/>
      <c r="J93" s="1022"/>
      <c r="K93" s="1022"/>
    </row>
    <row r="94" spans="1:11" s="1023" customFormat="1" x14ac:dyDescent="0.2">
      <c r="A94" s="991" t="s">
        <v>782</v>
      </c>
      <c r="B94" s="991"/>
      <c r="C94" s="991"/>
      <c r="D94" s="991"/>
      <c r="E94" s="991"/>
      <c r="F94" s="991"/>
      <c r="G94" s="991"/>
      <c r="H94" s="991"/>
      <c r="I94" s="991"/>
      <c r="J94" s="1022"/>
      <c r="K94" s="1022"/>
    </row>
    <row r="95" spans="1:11" s="1023" customFormat="1" x14ac:dyDescent="0.2">
      <c r="A95" s="991" t="s">
        <v>783</v>
      </c>
      <c r="B95" s="991"/>
      <c r="C95" s="991"/>
      <c r="D95" s="991"/>
      <c r="E95" s="991"/>
      <c r="F95" s="991"/>
      <c r="G95" s="991"/>
      <c r="H95" s="991"/>
      <c r="I95" s="991"/>
      <c r="J95" s="1022"/>
      <c r="K95" s="1022"/>
    </row>
    <row r="96" spans="1:11" s="1023" customFormat="1" x14ac:dyDescent="0.2">
      <c r="A96" s="991" t="s">
        <v>784</v>
      </c>
      <c r="B96" s="991"/>
      <c r="C96" s="991"/>
      <c r="D96" s="991"/>
      <c r="E96" s="991"/>
      <c r="F96" s="991"/>
      <c r="G96" s="991"/>
      <c r="H96" s="991"/>
      <c r="I96" s="991"/>
      <c r="J96" s="1022"/>
      <c r="K96" s="1022"/>
    </row>
    <row r="97" spans="1:27" s="1023" customFormat="1" x14ac:dyDescent="0.2">
      <c r="A97" s="991" t="s">
        <v>785</v>
      </c>
      <c r="B97" s="991"/>
      <c r="C97" s="991"/>
      <c r="D97" s="991"/>
      <c r="E97" s="991"/>
      <c r="F97" s="991"/>
      <c r="G97" s="991"/>
      <c r="H97" s="991"/>
      <c r="I97" s="991"/>
      <c r="J97" s="1022"/>
      <c r="K97" s="1022"/>
    </row>
    <row r="98" spans="1:27" s="1023" customFormat="1" x14ac:dyDescent="0.2">
      <c r="A98" s="991" t="s">
        <v>786</v>
      </c>
      <c r="B98" s="991"/>
      <c r="C98" s="991"/>
      <c r="D98" s="991"/>
      <c r="E98" s="991"/>
      <c r="F98" s="991"/>
      <c r="G98" s="991"/>
      <c r="H98" s="991"/>
      <c r="I98" s="991"/>
      <c r="J98" s="1022"/>
      <c r="K98" s="1022"/>
    </row>
    <row r="99" spans="1:27" s="1023" customFormat="1" x14ac:dyDescent="0.2">
      <c r="A99" s="991"/>
      <c r="B99" s="991"/>
      <c r="C99" s="991"/>
      <c r="D99" s="991"/>
      <c r="E99" s="991"/>
      <c r="F99" s="991"/>
      <c r="G99" s="991"/>
      <c r="H99" s="991"/>
      <c r="I99" s="991"/>
      <c r="J99" s="1022"/>
      <c r="K99" s="1022"/>
    </row>
    <row r="100" spans="1:27" s="1023" customFormat="1" x14ac:dyDescent="0.2">
      <c r="A100" s="1020" t="s">
        <v>787</v>
      </c>
      <c r="B100" s="991"/>
      <c r="C100" s="991"/>
      <c r="D100" s="991"/>
      <c r="E100" s="991"/>
      <c r="F100" s="991"/>
      <c r="G100" s="991"/>
      <c r="H100" s="991"/>
      <c r="I100" s="991"/>
      <c r="J100" s="1022"/>
      <c r="K100" s="1022"/>
    </row>
    <row r="101" spans="1:27" s="1028" customFormat="1" x14ac:dyDescent="0.2">
      <c r="A101" s="991" t="s">
        <v>788</v>
      </c>
      <c r="B101" s="991"/>
      <c r="C101" s="991"/>
      <c r="D101" s="991"/>
      <c r="E101" s="991"/>
      <c r="F101" s="991"/>
      <c r="G101" s="991"/>
      <c r="H101" s="991"/>
      <c r="I101" s="991"/>
      <c r="J101" s="1022"/>
      <c r="K101" s="1022"/>
      <c r="L101" s="1023"/>
      <c r="M101" s="1023"/>
      <c r="N101" s="1023"/>
      <c r="O101" s="1023"/>
      <c r="P101" s="1023"/>
      <c r="Q101" s="1023"/>
      <c r="R101" s="1023"/>
      <c r="S101" s="1023"/>
      <c r="T101" s="1023"/>
      <c r="U101" s="1023"/>
      <c r="V101" s="1023"/>
      <c r="W101" s="1023"/>
      <c r="X101" s="1023"/>
      <c r="Y101" s="1023"/>
      <c r="Z101" s="1023"/>
      <c r="AA101" s="1023"/>
    </row>
    <row r="102" spans="1:27" s="1028" customFormat="1" x14ac:dyDescent="0.2">
      <c r="A102" s="991" t="s">
        <v>789</v>
      </c>
      <c r="B102" s="991"/>
      <c r="C102" s="991"/>
      <c r="D102" s="991"/>
      <c r="E102" s="991"/>
      <c r="F102" s="991"/>
      <c r="G102" s="991"/>
      <c r="H102" s="991"/>
      <c r="I102" s="991"/>
      <c r="J102" s="1022"/>
      <c r="K102" s="1022"/>
      <c r="L102" s="1023"/>
      <c r="M102" s="1023"/>
      <c r="N102" s="1023"/>
      <c r="O102" s="1023"/>
      <c r="P102" s="1023"/>
      <c r="Q102" s="1023"/>
      <c r="R102" s="1023"/>
      <c r="S102" s="1023"/>
      <c r="T102" s="1023"/>
      <c r="U102" s="1023"/>
      <c r="V102" s="1023"/>
      <c r="W102" s="1023"/>
      <c r="X102" s="1023"/>
      <c r="Y102" s="1023"/>
      <c r="Z102" s="1023"/>
      <c r="AA102" s="1023"/>
    </row>
    <row r="103" spans="1:27" s="1028" customFormat="1" x14ac:dyDescent="0.2">
      <c r="A103" s="991" t="s">
        <v>790</v>
      </c>
      <c r="B103" s="991"/>
      <c r="C103" s="991"/>
      <c r="D103" s="991"/>
      <c r="E103" s="991"/>
      <c r="F103" s="991"/>
      <c r="G103" s="991"/>
      <c r="H103" s="991"/>
      <c r="I103" s="991"/>
      <c r="J103" s="1022"/>
      <c r="K103" s="1022"/>
      <c r="L103" s="1023"/>
      <c r="M103" s="1023"/>
      <c r="N103" s="1023"/>
      <c r="O103" s="1023"/>
      <c r="P103" s="1023"/>
      <c r="Q103" s="1023"/>
      <c r="R103" s="1023"/>
      <c r="S103" s="1023"/>
      <c r="T103" s="1023"/>
      <c r="U103" s="1023"/>
      <c r="V103" s="1023"/>
      <c r="W103" s="1023"/>
      <c r="X103" s="1023"/>
      <c r="Y103" s="1023"/>
      <c r="Z103" s="1023"/>
      <c r="AA103" s="1023"/>
    </row>
    <row r="104" spans="1:27" s="1028" customFormat="1" x14ac:dyDescent="0.2">
      <c r="A104" s="991" t="s">
        <v>791</v>
      </c>
      <c r="B104" s="991"/>
      <c r="C104" s="991"/>
      <c r="D104" s="991"/>
      <c r="E104" s="991"/>
      <c r="F104" s="991"/>
      <c r="G104" s="991"/>
      <c r="H104" s="991"/>
      <c r="I104" s="991"/>
      <c r="J104" s="1022"/>
      <c r="K104" s="1022"/>
      <c r="L104" s="1023"/>
      <c r="M104" s="1023"/>
      <c r="N104" s="1023"/>
      <c r="O104" s="1023"/>
      <c r="P104" s="1023"/>
      <c r="Q104" s="1023"/>
      <c r="R104" s="1023"/>
      <c r="S104" s="1023"/>
      <c r="T104" s="1023"/>
      <c r="U104" s="1023"/>
      <c r="V104" s="1023"/>
      <c r="W104" s="1023"/>
      <c r="X104" s="1023"/>
      <c r="Y104" s="1023"/>
      <c r="Z104" s="1023"/>
      <c r="AA104" s="1023"/>
    </row>
    <row r="105" spans="1:27" s="1028" customFormat="1" x14ac:dyDescent="0.2">
      <c r="A105" s="991" t="s">
        <v>792</v>
      </c>
      <c r="B105" s="991"/>
      <c r="C105" s="991"/>
      <c r="D105" s="991"/>
      <c r="E105" s="991"/>
      <c r="F105" s="991"/>
      <c r="G105" s="991"/>
      <c r="H105" s="991"/>
      <c r="I105" s="991"/>
      <c r="J105" s="1022"/>
      <c r="K105" s="1022"/>
      <c r="L105" s="1023"/>
      <c r="M105" s="1023"/>
      <c r="N105" s="1023"/>
      <c r="O105" s="1023"/>
      <c r="P105" s="1023"/>
      <c r="Q105" s="1023"/>
      <c r="R105" s="1023"/>
      <c r="S105" s="1023"/>
      <c r="T105" s="1023"/>
      <c r="U105" s="1023"/>
      <c r="V105" s="1023"/>
      <c r="W105" s="1023"/>
      <c r="X105" s="1023"/>
      <c r="Y105" s="1023"/>
      <c r="Z105" s="1023"/>
      <c r="AA105" s="1023"/>
    </row>
    <row r="106" spans="1:27" s="1028" customFormat="1" x14ac:dyDescent="0.2">
      <c r="A106" s="991" t="s">
        <v>793</v>
      </c>
      <c r="B106" s="991"/>
      <c r="C106" s="991"/>
      <c r="D106" s="991"/>
      <c r="E106" s="991"/>
      <c r="F106" s="991"/>
      <c r="G106" s="991"/>
      <c r="H106" s="991"/>
      <c r="I106" s="991"/>
      <c r="J106" s="1022"/>
      <c r="K106" s="1022"/>
      <c r="L106" s="1023"/>
      <c r="M106" s="1023"/>
      <c r="N106" s="1023"/>
      <c r="O106" s="1023"/>
      <c r="P106" s="1023"/>
      <c r="Q106" s="1023"/>
      <c r="R106" s="1023"/>
      <c r="S106" s="1023"/>
      <c r="T106" s="1023"/>
      <c r="U106" s="1023"/>
      <c r="V106" s="1023"/>
      <c r="W106" s="1023"/>
      <c r="X106" s="1023"/>
      <c r="Y106" s="1023"/>
      <c r="Z106" s="1023"/>
      <c r="AA106" s="1023"/>
    </row>
    <row r="107" spans="1:27" s="1023" customFormat="1" x14ac:dyDescent="0.2">
      <c r="A107" s="991"/>
      <c r="B107" s="991"/>
      <c r="C107" s="991"/>
      <c r="D107" s="991"/>
      <c r="E107" s="991"/>
      <c r="F107" s="991"/>
      <c r="G107" s="991"/>
      <c r="H107" s="991"/>
      <c r="I107" s="991"/>
      <c r="J107" s="1022"/>
      <c r="K107" s="1022"/>
    </row>
    <row r="108" spans="1:27" s="1023" customFormat="1" x14ac:dyDescent="0.2">
      <c r="A108" s="1020" t="s">
        <v>794</v>
      </c>
      <c r="B108" s="991"/>
      <c r="C108" s="991"/>
      <c r="D108" s="991"/>
      <c r="E108" s="991"/>
      <c r="F108" s="991"/>
      <c r="G108" s="991"/>
      <c r="H108" s="991"/>
      <c r="I108" s="991"/>
      <c r="J108" s="1022"/>
      <c r="K108" s="1022"/>
    </row>
    <row r="109" spans="1:27" s="1028" customFormat="1" x14ac:dyDescent="0.2">
      <c r="A109" s="991" t="s">
        <v>795</v>
      </c>
      <c r="B109" s="991"/>
      <c r="C109" s="991"/>
      <c r="D109" s="991"/>
      <c r="E109" s="991"/>
      <c r="F109" s="991"/>
      <c r="G109" s="991"/>
      <c r="H109" s="991"/>
      <c r="I109" s="991"/>
      <c r="J109" s="1022"/>
      <c r="K109" s="1022"/>
      <c r="L109" s="1023"/>
      <c r="M109" s="1023"/>
      <c r="N109" s="1023"/>
      <c r="O109" s="1023"/>
      <c r="P109" s="1023"/>
      <c r="Q109" s="1023"/>
      <c r="R109" s="1023"/>
      <c r="S109" s="1023"/>
      <c r="T109" s="1023"/>
      <c r="U109" s="1023"/>
      <c r="V109" s="1023"/>
      <c r="W109" s="1023"/>
      <c r="X109" s="1023"/>
      <c r="Y109" s="1023"/>
      <c r="Z109" s="1023"/>
      <c r="AA109" s="1023"/>
    </row>
    <row r="110" spans="1:27" s="1028" customFormat="1" x14ac:dyDescent="0.2">
      <c r="A110" s="991" t="s">
        <v>796</v>
      </c>
      <c r="B110" s="991"/>
      <c r="C110" s="991"/>
      <c r="D110" s="991"/>
      <c r="E110" s="991"/>
      <c r="F110" s="991"/>
      <c r="G110" s="991"/>
      <c r="H110" s="991"/>
      <c r="I110" s="991"/>
      <c r="J110" s="1022"/>
      <c r="K110" s="1022"/>
      <c r="L110" s="1023"/>
      <c r="M110" s="1023"/>
      <c r="N110" s="1023"/>
      <c r="O110" s="1023"/>
      <c r="P110" s="1023"/>
      <c r="Q110" s="1023"/>
      <c r="R110" s="1023"/>
      <c r="S110" s="1023"/>
      <c r="T110" s="1023"/>
      <c r="U110" s="1023"/>
      <c r="V110" s="1023"/>
      <c r="W110" s="1023"/>
      <c r="X110" s="1023"/>
      <c r="Y110" s="1023"/>
      <c r="Z110" s="1023"/>
      <c r="AA110" s="1023"/>
    </row>
    <row r="111" spans="1:27" s="1028" customFormat="1" x14ac:dyDescent="0.2">
      <c r="A111" s="991" t="s">
        <v>797</v>
      </c>
      <c r="B111" s="991"/>
      <c r="C111" s="991"/>
      <c r="D111" s="991"/>
      <c r="E111" s="991"/>
      <c r="F111" s="991"/>
      <c r="G111" s="991"/>
      <c r="H111" s="991"/>
      <c r="I111" s="991"/>
      <c r="J111" s="1022"/>
      <c r="K111" s="1022"/>
      <c r="L111" s="1023"/>
      <c r="M111" s="1023"/>
      <c r="N111" s="1023"/>
      <c r="O111" s="1023"/>
      <c r="P111" s="1023"/>
      <c r="Q111" s="1023"/>
      <c r="R111" s="1023"/>
      <c r="S111" s="1023"/>
      <c r="T111" s="1023"/>
      <c r="U111" s="1023"/>
      <c r="V111" s="1023"/>
      <c r="W111" s="1023"/>
      <c r="X111" s="1023"/>
      <c r="Y111" s="1023"/>
      <c r="Z111" s="1023"/>
      <c r="AA111" s="1023"/>
    </row>
    <row r="112" spans="1:27" s="1028" customFormat="1" x14ac:dyDescent="0.2">
      <c r="A112" s="991" t="s">
        <v>798</v>
      </c>
      <c r="B112" s="991"/>
      <c r="C112" s="991"/>
      <c r="D112" s="991"/>
      <c r="E112" s="991"/>
      <c r="F112" s="991"/>
      <c r="G112" s="991"/>
      <c r="H112" s="991"/>
      <c r="I112" s="991"/>
      <c r="J112" s="1022"/>
      <c r="K112" s="1022"/>
      <c r="L112" s="1023"/>
      <c r="M112" s="1023"/>
      <c r="N112" s="1023"/>
      <c r="O112" s="1023"/>
      <c r="P112" s="1023"/>
      <c r="Q112" s="1023"/>
      <c r="R112" s="1023"/>
      <c r="S112" s="1023"/>
      <c r="T112" s="1023"/>
      <c r="U112" s="1023"/>
      <c r="V112" s="1023"/>
      <c r="W112" s="1023"/>
      <c r="X112" s="1023"/>
      <c r="Y112" s="1023"/>
      <c r="Z112" s="1023"/>
      <c r="AA112" s="1023"/>
    </row>
    <row r="113" spans="1:27" s="1028" customFormat="1" x14ac:dyDescent="0.2">
      <c r="A113" s="991" t="s">
        <v>799</v>
      </c>
      <c r="B113" s="991"/>
      <c r="C113" s="991"/>
      <c r="D113" s="991"/>
      <c r="E113" s="991"/>
      <c r="F113" s="991"/>
      <c r="G113" s="991"/>
      <c r="H113" s="991"/>
      <c r="I113" s="991"/>
      <c r="J113" s="1022"/>
      <c r="K113" s="1022"/>
      <c r="L113" s="1023"/>
      <c r="M113" s="1023"/>
      <c r="N113" s="1023"/>
      <c r="O113" s="1023"/>
      <c r="P113" s="1023"/>
      <c r="Q113" s="1023"/>
      <c r="R113" s="1023"/>
      <c r="S113" s="1023"/>
      <c r="T113" s="1023"/>
      <c r="U113" s="1023"/>
      <c r="V113" s="1023"/>
      <c r="W113" s="1023"/>
      <c r="X113" s="1023"/>
      <c r="Y113" s="1023"/>
      <c r="Z113" s="1023"/>
      <c r="AA113" s="1023"/>
    </row>
    <row r="114" spans="1:27" s="1023" customFormat="1" x14ac:dyDescent="0.2">
      <c r="A114" s="991"/>
      <c r="B114" s="991"/>
      <c r="C114" s="991"/>
      <c r="D114" s="991"/>
      <c r="E114" s="991"/>
      <c r="F114" s="991"/>
      <c r="G114" s="991"/>
      <c r="H114" s="991"/>
      <c r="I114" s="991"/>
      <c r="J114" s="1022"/>
      <c r="K114" s="1022"/>
    </row>
    <row r="115" spans="1:27" s="1023" customFormat="1" x14ac:dyDescent="0.2">
      <c r="A115" s="1020" t="s">
        <v>800</v>
      </c>
      <c r="B115" s="991"/>
      <c r="C115" s="991"/>
      <c r="D115" s="991"/>
      <c r="E115" s="991"/>
      <c r="F115" s="991"/>
      <c r="G115" s="991"/>
      <c r="H115" s="991"/>
      <c r="I115" s="991"/>
      <c r="J115" s="1022"/>
      <c r="K115" s="1022"/>
    </row>
    <row r="116" spans="1:27" s="1023" customFormat="1" x14ac:dyDescent="0.2">
      <c r="A116" s="1029" t="s">
        <v>801</v>
      </c>
      <c r="B116" s="991"/>
      <c r="C116" s="991"/>
      <c r="D116" s="991"/>
      <c r="E116" s="991"/>
      <c r="F116" s="991"/>
      <c r="G116" s="991"/>
      <c r="H116" s="991"/>
      <c r="I116" s="991"/>
      <c r="J116" s="1022"/>
      <c r="K116" s="1022"/>
    </row>
    <row r="117" spans="1:27" s="1023" customFormat="1" x14ac:dyDescent="0.2">
      <c r="A117" s="986" t="s">
        <v>802</v>
      </c>
      <c r="B117" s="991"/>
      <c r="C117" s="991"/>
      <c r="D117" s="991"/>
      <c r="E117" s="991"/>
      <c r="F117" s="991"/>
      <c r="G117" s="991"/>
      <c r="H117" s="991"/>
      <c r="I117" s="991"/>
      <c r="J117" s="1022"/>
      <c r="K117" s="1022"/>
    </row>
    <row r="118" spans="1:27" s="1023" customFormat="1" x14ac:dyDescent="0.2">
      <c r="A118" s="986" t="s">
        <v>803</v>
      </c>
      <c r="B118" s="991"/>
      <c r="C118" s="991"/>
      <c r="D118" s="991"/>
      <c r="E118" s="991"/>
      <c r="F118" s="991"/>
      <c r="G118" s="991"/>
      <c r="H118" s="991"/>
      <c r="I118" s="991"/>
      <c r="J118" s="1022"/>
      <c r="K118" s="1022"/>
    </row>
    <row r="119" spans="1:27" s="1023" customFormat="1" x14ac:dyDescent="0.2">
      <c r="A119" s="1029" t="s">
        <v>804</v>
      </c>
      <c r="B119" s="991"/>
      <c r="C119" s="991"/>
      <c r="D119" s="991"/>
      <c r="E119" s="991"/>
      <c r="F119" s="991"/>
      <c r="G119" s="991"/>
      <c r="H119" s="991"/>
      <c r="I119" s="991"/>
      <c r="J119" s="1022"/>
      <c r="K119" s="1022"/>
    </row>
    <row r="120" spans="1:27" s="1023" customFormat="1" x14ac:dyDescent="0.2">
      <c r="A120" s="986" t="s">
        <v>805</v>
      </c>
      <c r="B120" s="991"/>
      <c r="C120" s="991"/>
      <c r="D120" s="991"/>
      <c r="E120" s="991"/>
      <c r="F120" s="991"/>
      <c r="G120" s="991"/>
      <c r="H120" s="991"/>
      <c r="I120" s="991"/>
      <c r="J120" s="1022"/>
      <c r="K120" s="1022"/>
    </row>
    <row r="121" spans="1:27" s="1023" customFormat="1" x14ac:dyDescent="0.2">
      <c r="A121" s="986" t="s">
        <v>806</v>
      </c>
      <c r="B121" s="991"/>
      <c r="C121" s="991"/>
      <c r="D121" s="991"/>
      <c r="E121" s="991"/>
      <c r="F121" s="991"/>
      <c r="G121" s="991"/>
      <c r="H121" s="991"/>
      <c r="I121" s="991"/>
      <c r="J121" s="1022"/>
      <c r="K121" s="1022"/>
    </row>
    <row r="122" spans="1:27" s="1023" customFormat="1" x14ac:dyDescent="0.2">
      <c r="A122" s="986" t="s">
        <v>807</v>
      </c>
      <c r="B122" s="991"/>
      <c r="C122" s="991"/>
      <c r="D122" s="991"/>
      <c r="E122" s="991"/>
      <c r="F122" s="991"/>
      <c r="G122" s="991"/>
      <c r="H122" s="991"/>
      <c r="I122" s="991"/>
      <c r="J122" s="1022"/>
      <c r="K122" s="1022"/>
    </row>
    <row r="123" spans="1:27" s="1023" customFormat="1" x14ac:dyDescent="0.2">
      <c r="A123" s="986" t="s">
        <v>808</v>
      </c>
      <c r="B123" s="991"/>
      <c r="C123" s="991"/>
      <c r="D123" s="991"/>
      <c r="E123" s="991"/>
      <c r="F123" s="991"/>
      <c r="G123" s="991"/>
      <c r="H123" s="991"/>
      <c r="I123" s="991"/>
      <c r="J123" s="1022"/>
      <c r="K123" s="1022"/>
    </row>
    <row r="124" spans="1:27" s="1023" customFormat="1" x14ac:dyDescent="0.2">
      <c r="A124" s="986" t="s">
        <v>809</v>
      </c>
      <c r="B124" s="991"/>
      <c r="C124" s="991"/>
      <c r="D124" s="991"/>
      <c r="E124" s="991"/>
      <c r="F124" s="991"/>
      <c r="G124" s="991"/>
      <c r="H124" s="991"/>
      <c r="I124" s="991"/>
      <c r="J124" s="1022"/>
      <c r="K124" s="1022"/>
    </row>
    <row r="125" spans="1:27" s="1023" customFormat="1" x14ac:dyDescent="0.2">
      <c r="A125" s="1024" t="s">
        <v>810</v>
      </c>
      <c r="B125" s="991"/>
      <c r="C125" s="991"/>
      <c r="D125" s="991"/>
      <c r="E125" s="991"/>
      <c r="F125" s="991"/>
      <c r="G125" s="991"/>
      <c r="H125" s="991"/>
      <c r="I125" s="991"/>
      <c r="J125" s="1022"/>
      <c r="K125" s="1022"/>
    </row>
    <row r="126" spans="1:27" s="1028" customFormat="1" x14ac:dyDescent="0.2">
      <c r="A126" s="991" t="s">
        <v>811</v>
      </c>
      <c r="B126" s="991"/>
      <c r="C126" s="991"/>
      <c r="D126" s="991"/>
      <c r="E126" s="991"/>
      <c r="F126" s="991"/>
      <c r="G126" s="991"/>
      <c r="H126" s="991"/>
      <c r="I126" s="991"/>
      <c r="J126" s="1022"/>
      <c r="K126" s="1022"/>
      <c r="L126" s="1023"/>
      <c r="M126" s="1023"/>
      <c r="N126" s="1023"/>
      <c r="O126" s="1023"/>
      <c r="P126" s="1023"/>
      <c r="Q126" s="1023"/>
      <c r="R126" s="1023"/>
      <c r="S126" s="1023"/>
      <c r="T126" s="1023"/>
      <c r="U126" s="1023"/>
      <c r="V126" s="1023"/>
      <c r="W126" s="1023"/>
      <c r="X126" s="1023"/>
      <c r="Y126" s="1023"/>
      <c r="Z126" s="1023"/>
      <c r="AA126" s="1023"/>
    </row>
    <row r="127" spans="1:27" s="1028" customFormat="1" x14ac:dyDescent="0.2">
      <c r="A127" s="991" t="s">
        <v>812</v>
      </c>
      <c r="B127" s="991"/>
      <c r="C127" s="991"/>
      <c r="D127" s="991"/>
      <c r="E127" s="991"/>
      <c r="F127" s="991"/>
      <c r="G127" s="991"/>
      <c r="H127" s="991"/>
      <c r="I127" s="991"/>
      <c r="J127" s="1022"/>
      <c r="K127" s="1022"/>
      <c r="L127" s="1023"/>
      <c r="M127" s="1023"/>
      <c r="N127" s="1023"/>
      <c r="O127" s="1023"/>
      <c r="P127" s="1023"/>
      <c r="Q127" s="1023"/>
      <c r="R127" s="1023"/>
      <c r="S127" s="1023"/>
      <c r="T127" s="1023"/>
      <c r="U127" s="1023"/>
      <c r="V127" s="1023"/>
      <c r="W127" s="1023"/>
      <c r="X127" s="1023"/>
      <c r="Y127" s="1023"/>
      <c r="Z127" s="1023"/>
      <c r="AA127" s="1023"/>
    </row>
    <row r="128" spans="1:27" s="1028" customFormat="1" x14ac:dyDescent="0.2">
      <c r="A128" s="991" t="s">
        <v>813</v>
      </c>
      <c r="B128" s="991"/>
      <c r="C128" s="991"/>
      <c r="D128" s="991"/>
      <c r="E128" s="991"/>
      <c r="F128" s="991"/>
      <c r="G128" s="991"/>
      <c r="H128" s="991"/>
      <c r="I128" s="991"/>
      <c r="J128" s="1022"/>
      <c r="K128" s="1022"/>
      <c r="L128" s="1023"/>
      <c r="M128" s="1023"/>
      <c r="N128" s="1023"/>
      <c r="O128" s="1023"/>
      <c r="P128" s="1023"/>
      <c r="Q128" s="1023"/>
      <c r="R128" s="1023"/>
      <c r="S128" s="1023"/>
      <c r="T128" s="1023"/>
      <c r="U128" s="1023"/>
      <c r="V128" s="1023"/>
      <c r="W128" s="1023"/>
      <c r="X128" s="1023"/>
      <c r="Y128" s="1023"/>
      <c r="Z128" s="1023"/>
      <c r="AA128" s="1023"/>
    </row>
    <row r="129" spans="1:27" s="1028" customFormat="1" x14ac:dyDescent="0.2">
      <c r="A129" s="991" t="s">
        <v>814</v>
      </c>
      <c r="B129" s="991"/>
      <c r="C129" s="991"/>
      <c r="D129" s="991"/>
      <c r="E129" s="991"/>
      <c r="F129" s="991"/>
      <c r="G129" s="991"/>
      <c r="H129" s="991"/>
      <c r="I129" s="991"/>
      <c r="J129" s="1022"/>
      <c r="K129" s="1022"/>
      <c r="L129" s="1023"/>
      <c r="M129" s="1023"/>
      <c r="N129" s="1023"/>
      <c r="O129" s="1023"/>
      <c r="P129" s="1023"/>
      <c r="Q129" s="1023"/>
      <c r="R129" s="1023"/>
      <c r="S129" s="1023"/>
      <c r="T129" s="1023"/>
      <c r="U129" s="1023"/>
      <c r="V129" s="1023"/>
      <c r="W129" s="1023"/>
      <c r="X129" s="1023"/>
      <c r="Y129" s="1023"/>
      <c r="Z129" s="1023"/>
      <c r="AA129" s="1023"/>
    </row>
    <row r="130" spans="1:27" s="1028" customFormat="1" x14ac:dyDescent="0.2">
      <c r="A130" s="991" t="s">
        <v>815</v>
      </c>
      <c r="B130" s="991"/>
      <c r="C130" s="991"/>
      <c r="D130" s="991"/>
      <c r="E130" s="991"/>
      <c r="F130" s="991"/>
      <c r="G130" s="991"/>
      <c r="H130" s="991"/>
      <c r="I130" s="991"/>
      <c r="J130" s="1022"/>
      <c r="K130" s="1022"/>
      <c r="L130" s="1023"/>
      <c r="M130" s="1023"/>
      <c r="N130" s="1023"/>
      <c r="O130" s="1023"/>
      <c r="P130" s="1023"/>
      <c r="Q130" s="1023"/>
      <c r="R130" s="1023"/>
      <c r="S130" s="1023"/>
      <c r="T130" s="1023"/>
      <c r="U130" s="1023"/>
      <c r="V130" s="1023"/>
      <c r="W130" s="1023"/>
      <c r="X130" s="1023"/>
      <c r="Y130" s="1023"/>
      <c r="Z130" s="1023"/>
      <c r="AA130" s="1023"/>
    </row>
    <row r="131" spans="1:27" s="1028" customFormat="1" x14ac:dyDescent="0.2">
      <c r="A131" s="991" t="s">
        <v>816</v>
      </c>
      <c r="B131" s="991"/>
      <c r="C131" s="991"/>
      <c r="D131" s="991"/>
      <c r="E131" s="991"/>
      <c r="F131" s="991"/>
      <c r="G131" s="991"/>
      <c r="H131" s="991"/>
      <c r="I131" s="991"/>
      <c r="J131" s="1022"/>
      <c r="K131" s="1022"/>
      <c r="L131" s="1023"/>
      <c r="M131" s="1023"/>
      <c r="N131" s="1023"/>
      <c r="O131" s="1023"/>
      <c r="P131" s="1023"/>
      <c r="Q131" s="1023"/>
      <c r="R131" s="1023"/>
      <c r="S131" s="1023"/>
      <c r="T131" s="1023"/>
      <c r="U131" s="1023"/>
      <c r="V131" s="1023"/>
      <c r="W131" s="1023"/>
      <c r="X131" s="1023"/>
      <c r="Y131" s="1023"/>
      <c r="Z131" s="1023"/>
      <c r="AA131" s="1023"/>
    </row>
    <row r="132" spans="1:27" s="1023" customFormat="1" x14ac:dyDescent="0.2">
      <c r="A132" s="991"/>
      <c r="B132" s="991"/>
      <c r="C132" s="991"/>
      <c r="D132" s="991"/>
      <c r="E132" s="991"/>
      <c r="F132" s="991"/>
      <c r="G132" s="991"/>
      <c r="H132" s="991"/>
      <c r="I132" s="991"/>
      <c r="J132" s="1022"/>
      <c r="K132" s="1022"/>
    </row>
    <row r="133" spans="1:27" s="1023" customFormat="1" x14ac:dyDescent="0.2">
      <c r="A133" s="1020" t="s">
        <v>817</v>
      </c>
      <c r="B133" s="991"/>
      <c r="C133" s="991"/>
      <c r="D133" s="991"/>
      <c r="E133" s="991"/>
      <c r="F133" s="991"/>
      <c r="G133" s="991"/>
      <c r="H133" s="991"/>
      <c r="I133" s="991"/>
      <c r="J133" s="1022"/>
      <c r="K133" s="1022"/>
    </row>
    <row r="134" spans="1:27" s="1023" customFormat="1" x14ac:dyDescent="0.2">
      <c r="A134" s="1024" t="s">
        <v>744</v>
      </c>
      <c r="B134" s="991"/>
      <c r="C134" s="991"/>
      <c r="D134" s="991"/>
      <c r="E134" s="991"/>
      <c r="F134" s="991"/>
      <c r="G134" s="991"/>
      <c r="H134" s="991"/>
      <c r="I134" s="991"/>
      <c r="J134" s="1022"/>
      <c r="K134" s="1022"/>
    </row>
    <row r="135" spans="1:27" s="1023" customFormat="1" x14ac:dyDescent="0.2">
      <c r="A135" s="986" t="s">
        <v>818</v>
      </c>
      <c r="B135" s="1024"/>
      <c r="C135" s="1024"/>
      <c r="D135" s="991"/>
      <c r="E135" s="991"/>
      <c r="F135" s="991"/>
      <c r="G135" s="991"/>
      <c r="H135" s="991"/>
      <c r="I135" s="991"/>
      <c r="J135" s="1022"/>
      <c r="K135" s="1022"/>
    </row>
    <row r="136" spans="1:27" s="1023" customFormat="1" ht="24" customHeight="1" x14ac:dyDescent="0.2">
      <c r="A136" s="1430" t="s">
        <v>819</v>
      </c>
      <c r="B136" s="1430"/>
      <c r="C136" s="1430"/>
      <c r="D136" s="1430"/>
      <c r="E136" s="1430"/>
      <c r="F136" s="1430"/>
      <c r="G136" s="1430"/>
      <c r="H136" s="1430"/>
      <c r="I136" s="1430"/>
      <c r="J136" s="1430"/>
      <c r="K136" s="1430"/>
    </row>
    <row r="137" spans="1:27" s="1023" customFormat="1" x14ac:dyDescent="0.2">
      <c r="A137" s="986" t="s">
        <v>820</v>
      </c>
      <c r="B137" s="991"/>
      <c r="C137" s="991"/>
      <c r="D137" s="991"/>
      <c r="E137" s="991"/>
      <c r="F137" s="991"/>
      <c r="G137" s="991"/>
      <c r="H137" s="991"/>
      <c r="I137" s="991"/>
      <c r="J137" s="1022"/>
      <c r="K137" s="1022"/>
    </row>
    <row r="138" spans="1:27" s="1023" customFormat="1" x14ac:dyDescent="0.2">
      <c r="A138" s="1029" t="s">
        <v>821</v>
      </c>
      <c r="B138" s="991"/>
      <c r="C138" s="991"/>
      <c r="D138" s="991"/>
      <c r="E138" s="991"/>
      <c r="F138" s="991"/>
      <c r="G138" s="991"/>
      <c r="H138" s="991"/>
      <c r="I138" s="991"/>
      <c r="J138" s="1022"/>
      <c r="K138" s="1022"/>
    </row>
    <row r="139" spans="1:27" s="1023" customFormat="1" x14ac:dyDescent="0.2">
      <c r="A139" s="986" t="s">
        <v>822</v>
      </c>
      <c r="B139" s="991"/>
      <c r="C139" s="991"/>
      <c r="D139" s="991"/>
      <c r="E139" s="991"/>
      <c r="F139" s="991"/>
      <c r="G139" s="991"/>
      <c r="H139" s="991"/>
      <c r="I139" s="991"/>
      <c r="J139" s="1022"/>
      <c r="K139" s="1022"/>
    </row>
    <row r="140" spans="1:27" s="1023" customFormat="1" x14ac:dyDescent="0.2">
      <c r="A140" s="986" t="s">
        <v>823</v>
      </c>
      <c r="B140" s="991"/>
      <c r="C140" s="991"/>
      <c r="D140" s="991"/>
      <c r="E140" s="991"/>
      <c r="F140" s="991"/>
      <c r="G140" s="991"/>
      <c r="H140" s="991"/>
      <c r="I140" s="991"/>
      <c r="J140" s="1022"/>
      <c r="K140" s="1022"/>
    </row>
    <row r="141" spans="1:27" s="1023" customFormat="1" x14ac:dyDescent="0.2">
      <c r="A141" s="986" t="s">
        <v>824</v>
      </c>
      <c r="B141" s="991"/>
      <c r="C141" s="991"/>
      <c r="D141" s="991"/>
      <c r="E141" s="991"/>
      <c r="F141" s="991"/>
      <c r="G141" s="991"/>
      <c r="H141" s="991"/>
      <c r="I141" s="991"/>
      <c r="J141" s="1022"/>
      <c r="K141" s="1022"/>
    </row>
    <row r="142" spans="1:27" s="1023" customFormat="1" x14ac:dyDescent="0.2">
      <c r="A142" s="986" t="s">
        <v>825</v>
      </c>
      <c r="B142" s="991"/>
      <c r="C142" s="991"/>
      <c r="D142" s="991"/>
      <c r="E142" s="991"/>
      <c r="F142" s="991"/>
      <c r="G142" s="991"/>
      <c r="H142" s="991"/>
      <c r="I142" s="991"/>
      <c r="J142" s="1022"/>
      <c r="K142" s="1022"/>
    </row>
    <row r="143" spans="1:27" s="1023" customFormat="1" x14ac:dyDescent="0.2">
      <c r="A143" s="986" t="s">
        <v>826</v>
      </c>
      <c r="B143" s="991"/>
      <c r="C143" s="991"/>
      <c r="D143" s="991"/>
      <c r="E143" s="991"/>
      <c r="F143" s="991"/>
      <c r="G143" s="991"/>
      <c r="H143" s="991"/>
      <c r="I143" s="991"/>
      <c r="J143" s="1022"/>
      <c r="K143" s="1022"/>
    </row>
    <row r="144" spans="1:27" s="1023" customFormat="1" x14ac:dyDescent="0.2">
      <c r="A144" s="986" t="s">
        <v>827</v>
      </c>
      <c r="B144" s="991"/>
      <c r="C144" s="991"/>
      <c r="D144" s="991"/>
      <c r="E144" s="991"/>
      <c r="F144" s="991"/>
      <c r="G144" s="991"/>
      <c r="H144" s="991"/>
      <c r="I144" s="991"/>
      <c r="J144" s="1022"/>
      <c r="K144" s="1022"/>
    </row>
    <row r="145" spans="1:27" s="1023" customFormat="1" x14ac:dyDescent="0.2">
      <c r="A145" s="986" t="s">
        <v>828</v>
      </c>
      <c r="B145" s="991"/>
      <c r="C145" s="991"/>
      <c r="D145" s="991"/>
      <c r="E145" s="991"/>
      <c r="F145" s="991"/>
      <c r="G145" s="991"/>
      <c r="H145" s="991"/>
      <c r="I145" s="991"/>
      <c r="J145" s="1022"/>
      <c r="K145" s="1022"/>
    </row>
    <row r="146" spans="1:27" s="1023" customFormat="1" x14ac:dyDescent="0.2">
      <c r="A146" s="1024" t="s">
        <v>810</v>
      </c>
      <c r="B146" s="991"/>
      <c r="C146" s="991"/>
      <c r="D146" s="991"/>
      <c r="E146" s="991"/>
      <c r="F146" s="991"/>
      <c r="G146" s="991"/>
      <c r="H146" s="991"/>
      <c r="I146" s="991"/>
      <c r="J146" s="1022"/>
      <c r="K146" s="1022"/>
    </row>
    <row r="147" spans="1:27" s="1023" customFormat="1" x14ac:dyDescent="0.2">
      <c r="A147" s="991" t="s">
        <v>829</v>
      </c>
      <c r="B147" s="991"/>
      <c r="C147" s="991"/>
      <c r="D147" s="991"/>
      <c r="E147" s="991"/>
      <c r="F147" s="991"/>
      <c r="G147" s="991"/>
      <c r="H147" s="991"/>
      <c r="I147" s="991"/>
      <c r="J147" s="1022"/>
      <c r="K147" s="1022"/>
    </row>
    <row r="148" spans="1:27" s="1028" customFormat="1" x14ac:dyDescent="0.2">
      <c r="A148" s="991" t="s">
        <v>830</v>
      </c>
      <c r="B148" s="991"/>
      <c r="C148" s="991"/>
      <c r="D148" s="991"/>
      <c r="E148" s="991"/>
      <c r="F148" s="991"/>
      <c r="G148" s="991"/>
      <c r="H148" s="991"/>
      <c r="I148" s="991"/>
      <c r="J148" s="1022"/>
      <c r="K148" s="1022"/>
      <c r="L148" s="1023"/>
      <c r="M148" s="1023"/>
      <c r="N148" s="1023"/>
      <c r="O148" s="1023"/>
      <c r="P148" s="1023"/>
      <c r="Q148" s="1023"/>
      <c r="R148" s="1023"/>
      <c r="S148" s="1023"/>
      <c r="T148" s="1023"/>
      <c r="U148" s="1023"/>
      <c r="V148" s="1023"/>
      <c r="W148" s="1023"/>
      <c r="X148" s="1023"/>
      <c r="Y148" s="1023"/>
      <c r="Z148" s="1023"/>
      <c r="AA148" s="1023"/>
    </row>
    <row r="149" spans="1:27" s="1028" customFormat="1" x14ac:dyDescent="0.2">
      <c r="A149" s="991" t="s">
        <v>831</v>
      </c>
      <c r="B149" s="991"/>
      <c r="C149" s="991"/>
      <c r="D149" s="991"/>
      <c r="E149" s="991"/>
      <c r="F149" s="991"/>
      <c r="G149" s="991"/>
      <c r="H149" s="991"/>
      <c r="I149" s="991"/>
      <c r="J149" s="1022"/>
      <c r="K149" s="1022"/>
      <c r="L149" s="1023"/>
      <c r="M149" s="1023"/>
      <c r="N149" s="1023"/>
      <c r="O149" s="1023"/>
      <c r="P149" s="1023"/>
      <c r="Q149" s="1023"/>
      <c r="R149" s="1023"/>
      <c r="S149" s="1023"/>
      <c r="T149" s="1023"/>
      <c r="U149" s="1023"/>
      <c r="V149" s="1023"/>
      <c r="W149" s="1023"/>
      <c r="X149" s="1023"/>
      <c r="Y149" s="1023"/>
      <c r="Z149" s="1023"/>
      <c r="AA149" s="1023"/>
    </row>
    <row r="150" spans="1:27" s="1028" customFormat="1" x14ac:dyDescent="0.2">
      <c r="A150" s="991" t="s">
        <v>832</v>
      </c>
      <c r="B150" s="991"/>
      <c r="C150" s="991"/>
      <c r="D150" s="991"/>
      <c r="E150" s="991"/>
      <c r="F150" s="991"/>
      <c r="G150" s="991"/>
      <c r="H150" s="991"/>
      <c r="I150" s="991"/>
      <c r="J150" s="1022"/>
      <c r="K150" s="1022"/>
      <c r="L150" s="1023"/>
      <c r="M150" s="1023"/>
      <c r="N150" s="1023"/>
      <c r="O150" s="1023"/>
      <c r="P150" s="1023"/>
      <c r="Q150" s="1023"/>
      <c r="R150" s="1023"/>
      <c r="S150" s="1023"/>
      <c r="T150" s="1023"/>
      <c r="U150" s="1023"/>
      <c r="V150" s="1023"/>
      <c r="W150" s="1023"/>
      <c r="X150" s="1023"/>
      <c r="Y150" s="1023"/>
      <c r="Z150" s="1023"/>
      <c r="AA150" s="1023"/>
    </row>
    <row r="151" spans="1:27" s="1028" customFormat="1" x14ac:dyDescent="0.2">
      <c r="A151" s="991" t="s">
        <v>833</v>
      </c>
      <c r="B151" s="991"/>
      <c r="C151" s="991"/>
      <c r="D151" s="991"/>
      <c r="E151" s="991"/>
      <c r="F151" s="991"/>
      <c r="G151" s="991"/>
      <c r="H151" s="991"/>
      <c r="I151" s="991"/>
      <c r="J151" s="1022"/>
      <c r="K151" s="1022"/>
      <c r="L151" s="1023"/>
      <c r="M151" s="1023"/>
      <c r="N151" s="1023"/>
      <c r="O151" s="1023"/>
      <c r="P151" s="1023"/>
      <c r="Q151" s="1023"/>
      <c r="R151" s="1023"/>
      <c r="S151" s="1023"/>
      <c r="T151" s="1023"/>
      <c r="U151" s="1023"/>
      <c r="V151" s="1023"/>
      <c r="W151" s="1023"/>
      <c r="X151" s="1023"/>
      <c r="Y151" s="1023"/>
      <c r="Z151" s="1023"/>
      <c r="AA151" s="1023"/>
    </row>
    <row r="152" spans="1:27" s="1028" customFormat="1" x14ac:dyDescent="0.2">
      <c r="A152" s="991" t="s">
        <v>834</v>
      </c>
      <c r="B152" s="991"/>
      <c r="C152" s="991"/>
      <c r="D152" s="991"/>
      <c r="E152" s="991"/>
      <c r="F152" s="991"/>
      <c r="G152" s="991"/>
      <c r="H152" s="991"/>
      <c r="I152" s="991"/>
      <c r="J152" s="1022"/>
      <c r="K152" s="1022"/>
      <c r="L152" s="1023"/>
      <c r="M152" s="1023"/>
      <c r="N152" s="1023"/>
      <c r="O152" s="1023"/>
      <c r="P152" s="1023"/>
      <c r="Q152" s="1023"/>
      <c r="R152" s="1023"/>
      <c r="S152" s="1023"/>
      <c r="T152" s="1023"/>
      <c r="U152" s="1023"/>
      <c r="V152" s="1023"/>
      <c r="W152" s="1023"/>
      <c r="X152" s="1023"/>
      <c r="Y152" s="1023"/>
      <c r="Z152" s="1023"/>
      <c r="AA152" s="1023"/>
    </row>
    <row r="153" spans="1:27" s="1028" customFormat="1" x14ac:dyDescent="0.2">
      <c r="A153" s="991" t="s">
        <v>835</v>
      </c>
      <c r="B153" s="991"/>
      <c r="C153" s="991"/>
      <c r="D153" s="991"/>
      <c r="E153" s="991"/>
      <c r="F153" s="991"/>
      <c r="G153" s="991"/>
      <c r="H153" s="991"/>
      <c r="I153" s="991"/>
      <c r="J153" s="1022"/>
      <c r="K153" s="1022"/>
      <c r="L153" s="1023"/>
      <c r="M153" s="1023"/>
      <c r="N153" s="1023"/>
      <c r="O153" s="1023"/>
      <c r="P153" s="1023"/>
      <c r="Q153" s="1023"/>
      <c r="R153" s="1023"/>
      <c r="S153" s="1023"/>
      <c r="T153" s="1023"/>
      <c r="U153" s="1023"/>
      <c r="V153" s="1023"/>
      <c r="W153" s="1023"/>
      <c r="X153" s="1023"/>
      <c r="Y153" s="1023"/>
      <c r="Z153" s="1023"/>
      <c r="AA153" s="1023"/>
    </row>
    <row r="154" spans="1:27" s="1028" customFormat="1" x14ac:dyDescent="0.2">
      <c r="A154" s="991" t="s">
        <v>836</v>
      </c>
      <c r="B154" s="991"/>
      <c r="C154" s="991"/>
      <c r="D154" s="991"/>
      <c r="E154" s="991"/>
      <c r="F154" s="991"/>
      <c r="G154" s="991"/>
      <c r="H154" s="991"/>
      <c r="I154" s="991"/>
      <c r="J154" s="1022"/>
      <c r="K154" s="1022"/>
      <c r="L154" s="1023"/>
      <c r="M154" s="1023"/>
      <c r="N154" s="1023"/>
      <c r="O154" s="1023"/>
      <c r="P154" s="1023"/>
      <c r="Q154" s="1023"/>
      <c r="R154" s="1023"/>
      <c r="S154" s="1023"/>
      <c r="T154" s="1023"/>
      <c r="U154" s="1023"/>
      <c r="V154" s="1023"/>
      <c r="W154" s="1023"/>
      <c r="X154" s="1023"/>
      <c r="Y154" s="1023"/>
      <c r="Z154" s="1023"/>
      <c r="AA154" s="1023"/>
    </row>
    <row r="155" spans="1:27" s="1028" customFormat="1" x14ac:dyDescent="0.2">
      <c r="A155" s="991" t="s">
        <v>837</v>
      </c>
      <c r="B155" s="991"/>
      <c r="C155" s="991"/>
      <c r="D155" s="991"/>
      <c r="E155" s="991"/>
      <c r="F155" s="991"/>
      <c r="G155" s="991"/>
      <c r="H155" s="991"/>
      <c r="I155" s="991"/>
      <c r="J155" s="1022"/>
      <c r="K155" s="1022"/>
      <c r="L155" s="1023"/>
      <c r="M155" s="1023"/>
      <c r="N155" s="1023"/>
      <c r="O155" s="1023"/>
      <c r="P155" s="1023"/>
      <c r="Q155" s="1023"/>
      <c r="R155" s="1023"/>
      <c r="S155" s="1023"/>
      <c r="T155" s="1023"/>
      <c r="U155" s="1023"/>
      <c r="V155" s="1023"/>
      <c r="W155" s="1023"/>
      <c r="X155" s="1023"/>
      <c r="Y155" s="1023"/>
      <c r="Z155" s="1023"/>
      <c r="AA155" s="1023"/>
    </row>
    <row r="156" spans="1:27" s="1028" customFormat="1" x14ac:dyDescent="0.2">
      <c r="A156" s="991" t="s">
        <v>838</v>
      </c>
      <c r="B156" s="991"/>
      <c r="C156" s="991"/>
      <c r="D156" s="991"/>
      <c r="E156" s="991"/>
      <c r="F156" s="991"/>
      <c r="G156" s="991"/>
      <c r="H156" s="991"/>
      <c r="I156" s="991"/>
      <c r="J156" s="1022"/>
      <c r="K156" s="1022"/>
      <c r="L156" s="1023"/>
      <c r="M156" s="1023"/>
      <c r="N156" s="1023"/>
      <c r="O156" s="1023"/>
      <c r="P156" s="1023"/>
      <c r="Q156" s="1023"/>
      <c r="R156" s="1023"/>
      <c r="S156" s="1023"/>
      <c r="T156" s="1023"/>
      <c r="U156" s="1023"/>
      <c r="V156" s="1023"/>
      <c r="W156" s="1023"/>
      <c r="X156" s="1023"/>
      <c r="Y156" s="1023"/>
      <c r="Z156" s="1023"/>
      <c r="AA156" s="1023"/>
    </row>
    <row r="157" spans="1:27" s="1028" customFormat="1" x14ac:dyDescent="0.2">
      <c r="A157" s="991" t="s">
        <v>839</v>
      </c>
      <c r="B157" s="991"/>
      <c r="C157" s="991"/>
      <c r="D157" s="991"/>
      <c r="E157" s="991"/>
      <c r="F157" s="991"/>
      <c r="G157" s="991"/>
      <c r="H157" s="991"/>
      <c r="I157" s="991"/>
      <c r="J157" s="1022"/>
      <c r="K157" s="1022"/>
      <c r="L157" s="1023"/>
      <c r="M157" s="1023"/>
      <c r="N157" s="1023"/>
      <c r="O157" s="1023"/>
      <c r="P157" s="1023"/>
      <c r="Q157" s="1023"/>
      <c r="R157" s="1023"/>
      <c r="S157" s="1023"/>
      <c r="T157" s="1023"/>
      <c r="U157" s="1023"/>
      <c r="V157" s="1023"/>
      <c r="W157" s="1023"/>
      <c r="X157" s="1023"/>
      <c r="Y157" s="1023"/>
      <c r="Z157" s="1023"/>
      <c r="AA157" s="1023"/>
    </row>
    <row r="158" spans="1:27" s="1028" customFormat="1" x14ac:dyDescent="0.2">
      <c r="A158" s="991" t="s">
        <v>840</v>
      </c>
      <c r="B158" s="991"/>
      <c r="C158" s="991"/>
      <c r="D158" s="991"/>
      <c r="E158" s="991"/>
      <c r="F158" s="991"/>
      <c r="G158" s="991"/>
      <c r="H158" s="991"/>
      <c r="I158" s="991"/>
      <c r="J158" s="1022"/>
      <c r="K158" s="1022"/>
      <c r="L158" s="1023"/>
      <c r="M158" s="1023"/>
      <c r="N158" s="1023"/>
      <c r="O158" s="1023"/>
      <c r="P158" s="1023"/>
      <c r="Q158" s="1023"/>
      <c r="R158" s="1023"/>
      <c r="S158" s="1023"/>
      <c r="T158" s="1023"/>
      <c r="U158" s="1023"/>
      <c r="V158" s="1023"/>
      <c r="W158" s="1023"/>
      <c r="X158" s="1023"/>
      <c r="Y158" s="1023"/>
      <c r="Z158" s="1023"/>
      <c r="AA158" s="1023"/>
    </row>
    <row r="159" spans="1:27" s="1023" customFormat="1" x14ac:dyDescent="0.2">
      <c r="A159" s="991"/>
      <c r="B159" s="991"/>
      <c r="C159" s="991"/>
      <c r="D159" s="991"/>
      <c r="E159" s="991"/>
      <c r="F159" s="991"/>
      <c r="G159" s="991"/>
      <c r="H159" s="991"/>
      <c r="I159" s="991"/>
      <c r="J159" s="1022"/>
      <c r="K159" s="1022"/>
    </row>
    <row r="160" spans="1:27" s="1023" customFormat="1" x14ac:dyDescent="0.2">
      <c r="A160" s="1020" t="s">
        <v>841</v>
      </c>
      <c r="B160" s="991"/>
      <c r="C160" s="991"/>
      <c r="D160" s="991"/>
      <c r="E160" s="991"/>
      <c r="F160" s="991"/>
      <c r="G160" s="991"/>
      <c r="H160" s="991"/>
      <c r="I160" s="991"/>
      <c r="J160" s="1022"/>
      <c r="K160" s="1022"/>
    </row>
    <row r="161" spans="1:27" s="1028" customFormat="1" x14ac:dyDescent="0.2">
      <c r="A161" s="1024" t="s">
        <v>744</v>
      </c>
      <c r="B161" s="991"/>
      <c r="C161" s="991"/>
      <c r="D161" s="991"/>
      <c r="E161" s="991"/>
      <c r="F161" s="991"/>
      <c r="G161" s="991"/>
      <c r="H161" s="991"/>
      <c r="I161" s="991"/>
      <c r="J161" s="1022"/>
      <c r="K161" s="1022"/>
      <c r="L161" s="1023"/>
      <c r="M161" s="1023"/>
      <c r="N161" s="1023"/>
      <c r="O161" s="1023"/>
      <c r="P161" s="1023"/>
      <c r="Q161" s="1023"/>
      <c r="R161" s="1023"/>
      <c r="S161" s="1023"/>
      <c r="T161" s="1023"/>
      <c r="U161" s="1023"/>
      <c r="V161" s="1023"/>
      <c r="W161" s="1023"/>
      <c r="X161" s="1023"/>
      <c r="Y161" s="1023"/>
      <c r="Z161" s="1023"/>
      <c r="AA161" s="1023"/>
    </row>
    <row r="162" spans="1:27" s="1028" customFormat="1" x14ac:dyDescent="0.2">
      <c r="A162" s="991" t="s">
        <v>757</v>
      </c>
      <c r="B162" s="991"/>
      <c r="C162" s="991"/>
      <c r="D162" s="991"/>
      <c r="E162" s="991"/>
      <c r="F162" s="991"/>
      <c r="G162" s="991"/>
      <c r="H162" s="991"/>
      <c r="I162" s="991"/>
      <c r="J162" s="1022"/>
      <c r="K162" s="1022"/>
      <c r="L162" s="1023"/>
      <c r="M162" s="1023"/>
      <c r="N162" s="1023"/>
      <c r="O162" s="1023"/>
      <c r="P162" s="1023"/>
      <c r="Q162" s="1023"/>
      <c r="R162" s="1023"/>
      <c r="S162" s="1023"/>
      <c r="T162" s="1023"/>
      <c r="U162" s="1023"/>
      <c r="V162" s="1023"/>
      <c r="W162" s="1023"/>
      <c r="X162" s="1023"/>
      <c r="Y162" s="1023"/>
      <c r="Z162" s="1023"/>
      <c r="AA162" s="1023"/>
    </row>
    <row r="163" spans="1:27" s="1028" customFormat="1" x14ac:dyDescent="0.2">
      <c r="A163" s="991" t="s">
        <v>543</v>
      </c>
      <c r="B163" s="991"/>
      <c r="C163" s="991"/>
      <c r="D163" s="991"/>
      <c r="E163" s="991"/>
      <c r="F163" s="991"/>
      <c r="G163" s="991"/>
      <c r="H163" s="991"/>
      <c r="I163" s="991"/>
      <c r="J163" s="1022"/>
      <c r="K163" s="1022"/>
      <c r="L163" s="1023"/>
      <c r="M163" s="1023"/>
      <c r="N163" s="1023"/>
      <c r="O163" s="1023"/>
      <c r="P163" s="1023"/>
      <c r="Q163" s="1023"/>
      <c r="R163" s="1023"/>
      <c r="S163" s="1023"/>
      <c r="T163" s="1023"/>
      <c r="U163" s="1023"/>
      <c r="V163" s="1023"/>
      <c r="W163" s="1023"/>
      <c r="X163" s="1023"/>
      <c r="Y163" s="1023"/>
      <c r="Z163" s="1023"/>
      <c r="AA163" s="1023"/>
    </row>
    <row r="164" spans="1:27" s="1028" customFormat="1" x14ac:dyDescent="0.2">
      <c r="A164" s="991"/>
      <c r="B164" s="991"/>
      <c r="C164" s="991"/>
      <c r="D164" s="991"/>
      <c r="E164" s="991"/>
      <c r="F164" s="991"/>
      <c r="G164" s="991"/>
      <c r="H164" s="991"/>
      <c r="I164" s="991"/>
      <c r="J164" s="1022"/>
      <c r="K164" s="1022"/>
      <c r="L164" s="1023"/>
      <c r="M164" s="1023"/>
      <c r="N164" s="1023"/>
      <c r="O164" s="1023"/>
      <c r="P164" s="1023"/>
      <c r="Q164" s="1023"/>
      <c r="R164" s="1023"/>
      <c r="S164" s="1023"/>
      <c r="T164" s="1023"/>
      <c r="U164" s="1023"/>
      <c r="V164" s="1023"/>
      <c r="W164" s="1023"/>
      <c r="X164" s="1023"/>
      <c r="Y164" s="1023"/>
      <c r="Z164" s="1023"/>
      <c r="AA164" s="1023"/>
    </row>
    <row r="165" spans="1:27" s="1028" customFormat="1" x14ac:dyDescent="0.2">
      <c r="A165" s="1020" t="s">
        <v>842</v>
      </c>
      <c r="B165" s="991"/>
      <c r="C165" s="991"/>
      <c r="D165" s="991"/>
      <c r="E165" s="991"/>
      <c r="F165" s="991"/>
      <c r="G165" s="991"/>
      <c r="H165" s="991"/>
      <c r="I165" s="991"/>
      <c r="J165" s="1022"/>
      <c r="K165" s="1022"/>
      <c r="L165" s="1023"/>
      <c r="M165" s="1023"/>
      <c r="N165" s="1023"/>
      <c r="O165" s="1023"/>
      <c r="P165" s="1023"/>
      <c r="Q165" s="1023"/>
      <c r="R165" s="1023"/>
      <c r="S165" s="1023"/>
      <c r="T165" s="1023"/>
      <c r="U165" s="1023"/>
      <c r="V165" s="1023"/>
      <c r="W165" s="1023"/>
      <c r="X165" s="1023"/>
      <c r="Y165" s="1023"/>
      <c r="Z165" s="1023"/>
      <c r="AA165" s="1023"/>
    </row>
    <row r="166" spans="1:27" s="1028" customFormat="1" x14ac:dyDescent="0.2">
      <c r="A166" s="991" t="s">
        <v>843</v>
      </c>
      <c r="B166" s="991"/>
      <c r="C166" s="991"/>
      <c r="D166" s="991"/>
      <c r="E166" s="991"/>
      <c r="F166" s="991"/>
      <c r="G166" s="991"/>
      <c r="H166" s="991"/>
      <c r="I166" s="991"/>
      <c r="J166" s="1022"/>
      <c r="K166" s="1022"/>
      <c r="L166" s="1023"/>
      <c r="M166" s="1023"/>
      <c r="N166" s="1023"/>
      <c r="O166" s="1023"/>
      <c r="P166" s="1023"/>
      <c r="Q166" s="1023"/>
      <c r="R166" s="1023"/>
      <c r="S166" s="1023"/>
      <c r="T166" s="1023"/>
      <c r="U166" s="1023"/>
      <c r="V166" s="1023"/>
      <c r="W166" s="1023"/>
      <c r="X166" s="1023"/>
      <c r="Y166" s="1023"/>
      <c r="Z166" s="1023"/>
      <c r="AA166" s="1023"/>
    </row>
    <row r="167" spans="1:27" s="1028" customFormat="1" x14ac:dyDescent="0.2">
      <c r="A167" s="991" t="s">
        <v>844</v>
      </c>
      <c r="B167" s="991"/>
      <c r="C167" s="991"/>
      <c r="D167" s="991"/>
      <c r="E167" s="991"/>
      <c r="F167" s="991"/>
      <c r="G167" s="991"/>
      <c r="H167" s="991"/>
      <c r="I167" s="991"/>
      <c r="J167" s="1022"/>
      <c r="K167" s="1022"/>
      <c r="L167" s="1023"/>
      <c r="M167" s="1023"/>
      <c r="N167" s="1023"/>
      <c r="O167" s="1023"/>
      <c r="P167" s="1023"/>
      <c r="Q167" s="1023"/>
      <c r="R167" s="1023"/>
      <c r="S167" s="1023"/>
      <c r="T167" s="1023"/>
      <c r="U167" s="1023"/>
      <c r="V167" s="1023"/>
      <c r="W167" s="1023"/>
      <c r="X167" s="1023"/>
      <c r="Y167" s="1023"/>
      <c r="Z167" s="1023"/>
      <c r="AA167" s="1023"/>
    </row>
    <row r="168" spans="1:27" s="1028" customFormat="1" x14ac:dyDescent="0.2">
      <c r="A168" s="991" t="s">
        <v>845</v>
      </c>
      <c r="B168" s="991"/>
      <c r="C168" s="991"/>
      <c r="D168" s="991"/>
      <c r="E168" s="991"/>
      <c r="F168" s="991"/>
      <c r="G168" s="991"/>
      <c r="H168" s="991"/>
      <c r="I168" s="991"/>
      <c r="J168" s="1022"/>
      <c r="K168" s="1022"/>
      <c r="L168" s="1023"/>
      <c r="M168" s="1023"/>
      <c r="N168" s="1023"/>
      <c r="O168" s="1023"/>
      <c r="P168" s="1023"/>
      <c r="Q168" s="1023"/>
      <c r="R168" s="1023"/>
      <c r="S168" s="1023"/>
      <c r="T168" s="1023"/>
      <c r="U168" s="1023"/>
      <c r="V168" s="1023"/>
      <c r="W168" s="1023"/>
      <c r="X168" s="1023"/>
      <c r="Y168" s="1023"/>
      <c r="Z168" s="1023"/>
      <c r="AA168" s="1023"/>
    </row>
    <row r="169" spans="1:27" s="1028" customFormat="1" x14ac:dyDescent="0.2">
      <c r="A169" s="991" t="s">
        <v>846</v>
      </c>
      <c r="B169" s="991"/>
      <c r="C169" s="991"/>
      <c r="D169" s="991"/>
      <c r="E169" s="991"/>
      <c r="F169" s="991"/>
      <c r="G169" s="991"/>
      <c r="H169" s="991"/>
      <c r="I169" s="991"/>
      <c r="J169" s="1022"/>
      <c r="K169" s="1022"/>
      <c r="L169" s="1023"/>
      <c r="M169" s="1023"/>
      <c r="N169" s="1023"/>
      <c r="O169" s="1023"/>
      <c r="P169" s="1023"/>
      <c r="Q169" s="1023"/>
      <c r="R169" s="1023"/>
      <c r="S169" s="1023"/>
      <c r="T169" s="1023"/>
      <c r="U169" s="1023"/>
      <c r="V169" s="1023"/>
      <c r="W169" s="1023"/>
      <c r="X169" s="1023"/>
      <c r="Y169" s="1023"/>
      <c r="Z169" s="1023"/>
      <c r="AA169" s="1023"/>
    </row>
    <row r="170" spans="1:27" s="1028" customFormat="1" x14ac:dyDescent="0.2">
      <c r="A170" s="991" t="s">
        <v>847</v>
      </c>
      <c r="B170" s="991"/>
      <c r="C170" s="991"/>
      <c r="D170" s="991"/>
      <c r="E170" s="991"/>
      <c r="F170" s="991"/>
      <c r="G170" s="991"/>
      <c r="H170" s="991"/>
      <c r="I170" s="991"/>
      <c r="J170" s="1022"/>
      <c r="K170" s="1022"/>
      <c r="L170" s="1023"/>
      <c r="M170" s="1023"/>
      <c r="N170" s="1023"/>
      <c r="O170" s="1023"/>
      <c r="P170" s="1023"/>
      <c r="Q170" s="1023"/>
      <c r="R170" s="1023"/>
      <c r="S170" s="1023"/>
      <c r="T170" s="1023"/>
      <c r="U170" s="1023"/>
      <c r="V170" s="1023"/>
      <c r="W170" s="1023"/>
      <c r="X170" s="1023"/>
      <c r="Y170" s="1023"/>
      <c r="Z170" s="1023"/>
      <c r="AA170" s="1023"/>
    </row>
    <row r="171" spans="1:27" s="1023" customFormat="1" x14ac:dyDescent="0.2">
      <c r="A171" s="991"/>
      <c r="B171" s="991"/>
      <c r="C171" s="991"/>
      <c r="D171" s="991"/>
      <c r="E171" s="991"/>
      <c r="F171" s="991"/>
      <c r="G171" s="991"/>
      <c r="H171" s="991"/>
      <c r="I171" s="991"/>
      <c r="J171" s="1022"/>
      <c r="K171" s="1022"/>
    </row>
    <row r="172" spans="1:27" s="1023" customFormat="1" x14ac:dyDescent="0.2">
      <c r="A172" s="1020" t="s">
        <v>848</v>
      </c>
      <c r="B172" s="991"/>
      <c r="C172" s="991"/>
      <c r="D172" s="991"/>
      <c r="E172" s="991"/>
      <c r="F172" s="991"/>
      <c r="G172" s="991"/>
      <c r="H172" s="991"/>
      <c r="I172" s="991"/>
      <c r="J172" s="1022"/>
      <c r="K172" s="1022"/>
    </row>
    <row r="173" spans="1:27" s="1023" customFormat="1" x14ac:dyDescent="0.2">
      <c r="A173" s="1024" t="s">
        <v>849</v>
      </c>
      <c r="B173" s="991"/>
      <c r="C173" s="991"/>
      <c r="D173" s="991"/>
      <c r="E173" s="991"/>
      <c r="F173" s="991"/>
      <c r="G173" s="991"/>
      <c r="H173" s="991"/>
      <c r="I173" s="991"/>
      <c r="J173" s="1022"/>
      <c r="K173" s="1022"/>
    </row>
    <row r="174" spans="1:27" s="1023" customFormat="1" x14ac:dyDescent="0.2">
      <c r="A174" s="986" t="s">
        <v>850</v>
      </c>
      <c r="B174" s="991"/>
      <c r="C174" s="991"/>
      <c r="D174" s="991"/>
      <c r="E174" s="991"/>
      <c r="F174" s="991"/>
      <c r="G174" s="991"/>
      <c r="H174" s="991"/>
      <c r="I174" s="991"/>
      <c r="J174" s="1022"/>
      <c r="K174" s="1022"/>
    </row>
    <row r="175" spans="1:27" s="1023" customFormat="1" x14ac:dyDescent="0.2">
      <c r="A175" s="1024" t="s">
        <v>804</v>
      </c>
      <c r="B175" s="991"/>
      <c r="C175" s="991"/>
      <c r="D175" s="991"/>
      <c r="E175" s="991"/>
      <c r="F175" s="991"/>
      <c r="G175" s="991"/>
      <c r="H175" s="991"/>
      <c r="I175" s="991"/>
      <c r="J175" s="1022"/>
      <c r="K175" s="1022"/>
    </row>
    <row r="176" spans="1:27" s="1023" customFormat="1" x14ac:dyDescent="0.2">
      <c r="A176" s="991" t="s">
        <v>851</v>
      </c>
      <c r="B176" s="991"/>
      <c r="C176" s="991"/>
      <c r="D176" s="991"/>
      <c r="E176" s="991"/>
      <c r="F176" s="991"/>
      <c r="G176" s="991"/>
      <c r="H176" s="991"/>
      <c r="I176" s="991"/>
      <c r="J176" s="1022"/>
      <c r="K176" s="1022"/>
    </row>
    <row r="177" spans="1:27" s="1023" customFormat="1" x14ac:dyDescent="0.2">
      <c r="A177" s="991" t="s">
        <v>852</v>
      </c>
      <c r="B177" s="991"/>
      <c r="C177" s="991"/>
      <c r="D177" s="991"/>
      <c r="E177" s="991"/>
      <c r="F177" s="991"/>
      <c r="G177" s="991"/>
      <c r="H177" s="991"/>
      <c r="I177" s="991"/>
      <c r="J177" s="1022"/>
      <c r="K177" s="1022"/>
    </row>
    <row r="178" spans="1:27" s="1023" customFormat="1" x14ac:dyDescent="0.2">
      <c r="A178" s="991" t="s">
        <v>853</v>
      </c>
      <c r="B178" s="991"/>
      <c r="C178" s="991"/>
      <c r="D178" s="991"/>
      <c r="E178" s="991"/>
      <c r="F178" s="991"/>
      <c r="G178" s="991"/>
      <c r="H178" s="991"/>
      <c r="I178" s="991"/>
      <c r="J178" s="1022"/>
      <c r="K178" s="1022"/>
    </row>
    <row r="179" spans="1:27" s="1023" customFormat="1" x14ac:dyDescent="0.2">
      <c r="A179" s="991"/>
      <c r="B179" s="991"/>
      <c r="C179" s="991"/>
      <c r="D179" s="991"/>
      <c r="E179" s="991"/>
      <c r="F179" s="991"/>
      <c r="G179" s="991"/>
      <c r="H179" s="991"/>
      <c r="I179" s="991"/>
      <c r="J179" s="1022"/>
      <c r="K179" s="1022"/>
    </row>
    <row r="180" spans="1:27" s="1023" customFormat="1" x14ac:dyDescent="0.2">
      <c r="A180" s="1020" t="s">
        <v>854</v>
      </c>
      <c r="B180" s="991"/>
      <c r="C180" s="991"/>
      <c r="D180" s="991"/>
      <c r="E180" s="991"/>
      <c r="F180" s="991"/>
      <c r="G180" s="991"/>
      <c r="H180" s="991"/>
      <c r="I180" s="991"/>
      <c r="J180" s="1022"/>
      <c r="K180" s="1022"/>
    </row>
    <row r="181" spans="1:27" s="1023" customFormat="1" x14ac:dyDescent="0.2">
      <c r="A181" s="1024" t="s">
        <v>855</v>
      </c>
      <c r="B181" s="991" t="s">
        <v>856</v>
      </c>
      <c r="C181" s="991"/>
      <c r="D181" s="991"/>
      <c r="E181" s="991"/>
      <c r="F181" s="991"/>
      <c r="G181" s="991"/>
      <c r="H181" s="991"/>
      <c r="I181" s="991"/>
      <c r="J181" s="1022"/>
      <c r="K181" s="1022"/>
    </row>
    <row r="182" spans="1:27" s="1023" customFormat="1" x14ac:dyDescent="0.2">
      <c r="A182" s="1030" t="s">
        <v>857</v>
      </c>
      <c r="B182" s="1030"/>
      <c r="C182" s="1030"/>
      <c r="D182" s="1031"/>
      <c r="E182" s="1030"/>
      <c r="F182" s="1030"/>
      <c r="G182" s="1030"/>
      <c r="H182" s="1030"/>
      <c r="I182" s="1030"/>
      <c r="J182" s="1022"/>
      <c r="K182" s="1022"/>
    </row>
    <row r="183" spans="1:27" s="1023" customFormat="1" x14ac:dyDescent="0.2">
      <c r="A183" s="1032" t="s">
        <v>858</v>
      </c>
      <c r="B183" s="1032"/>
      <c r="C183" s="1032"/>
      <c r="D183" s="1033"/>
      <c r="E183" s="1032"/>
      <c r="F183" s="1032"/>
      <c r="G183" s="1032"/>
      <c r="H183" s="1032"/>
      <c r="I183" s="1032"/>
      <c r="J183" s="1022"/>
      <c r="K183" s="1022"/>
    </row>
    <row r="184" spans="1:27" s="1028" customFormat="1" x14ac:dyDescent="0.2">
      <c r="A184" s="1034" t="s">
        <v>855</v>
      </c>
      <c r="B184" s="1032" t="s">
        <v>859</v>
      </c>
      <c r="C184" s="1032"/>
      <c r="D184" s="1035"/>
      <c r="E184" s="1032"/>
      <c r="F184" s="1032"/>
      <c r="G184" s="1032"/>
      <c r="H184" s="1032"/>
      <c r="I184" s="1032"/>
      <c r="J184" s="1022"/>
      <c r="K184" s="1022"/>
      <c r="L184" s="1023"/>
      <c r="M184" s="1023"/>
      <c r="N184" s="1023"/>
      <c r="O184" s="1023"/>
      <c r="P184" s="1023"/>
      <c r="Q184" s="1023"/>
      <c r="R184" s="1023"/>
      <c r="S184" s="1023"/>
      <c r="T184" s="1023"/>
      <c r="U184" s="1023"/>
      <c r="V184" s="1023"/>
      <c r="W184" s="1023"/>
      <c r="X184" s="1023"/>
      <c r="Y184" s="1023"/>
      <c r="Z184" s="1023"/>
      <c r="AA184" s="1023"/>
    </row>
    <row r="185" spans="1:27" s="1028" customFormat="1" x14ac:dyDescent="0.2">
      <c r="A185" s="1032" t="s">
        <v>860</v>
      </c>
      <c r="B185" s="1032"/>
      <c r="C185" s="1032"/>
      <c r="D185" s="1036"/>
      <c r="E185" s="1032"/>
      <c r="F185" s="1032"/>
      <c r="G185" s="1032"/>
      <c r="H185" s="1032"/>
      <c r="I185" s="1032"/>
      <c r="J185" s="1022"/>
      <c r="K185" s="1022"/>
      <c r="L185" s="1023"/>
      <c r="M185" s="1023"/>
      <c r="N185" s="1023"/>
      <c r="O185" s="1023"/>
      <c r="P185" s="1023"/>
      <c r="Q185" s="1023"/>
      <c r="R185" s="1023"/>
      <c r="S185" s="1023"/>
      <c r="T185" s="1023"/>
      <c r="U185" s="1023"/>
      <c r="V185" s="1023"/>
      <c r="W185" s="1023"/>
      <c r="X185" s="1023"/>
      <c r="Y185" s="1023"/>
      <c r="Z185" s="1023"/>
      <c r="AA185" s="1023"/>
    </row>
    <row r="186" spans="1:27" s="1028" customFormat="1" x14ac:dyDescent="0.2">
      <c r="A186" s="1032" t="s">
        <v>861</v>
      </c>
      <c r="B186" s="1032"/>
      <c r="C186" s="1032"/>
      <c r="D186" s="1036"/>
      <c r="E186" s="1032"/>
      <c r="F186" s="1032"/>
      <c r="G186" s="1032"/>
      <c r="H186" s="1032"/>
      <c r="I186" s="1032"/>
      <c r="J186" s="1022"/>
      <c r="K186" s="1022"/>
      <c r="L186" s="1023"/>
      <c r="M186" s="1023"/>
      <c r="N186" s="1023"/>
      <c r="O186" s="1023"/>
      <c r="P186" s="1023"/>
      <c r="Q186" s="1023"/>
      <c r="R186" s="1023"/>
      <c r="S186" s="1023"/>
      <c r="T186" s="1023"/>
      <c r="U186" s="1023"/>
      <c r="V186" s="1023"/>
      <c r="W186" s="1023"/>
      <c r="X186" s="1023"/>
      <c r="Y186" s="1023"/>
      <c r="Z186" s="1023"/>
      <c r="AA186" s="1023"/>
    </row>
    <row r="187" spans="1:27" s="1028" customFormat="1" ht="35.450000000000003" customHeight="1" x14ac:dyDescent="0.2">
      <c r="A187" s="1431" t="s">
        <v>862</v>
      </c>
      <c r="B187" s="1431"/>
      <c r="C187" s="1431"/>
      <c r="D187" s="1431"/>
      <c r="E187" s="1431"/>
      <c r="F187" s="1431"/>
      <c r="G187" s="1431"/>
      <c r="H187" s="1431"/>
      <c r="I187" s="1431"/>
      <c r="J187" s="1431"/>
      <c r="K187" s="1431"/>
      <c r="L187" s="1023"/>
      <c r="M187" s="1023"/>
      <c r="N187" s="1023"/>
      <c r="O187" s="1023"/>
      <c r="P187" s="1023"/>
      <c r="Q187" s="1023"/>
      <c r="R187" s="1023"/>
      <c r="S187" s="1023"/>
      <c r="T187" s="1023"/>
      <c r="U187" s="1023"/>
      <c r="V187" s="1023"/>
      <c r="W187" s="1023"/>
      <c r="X187" s="1023"/>
      <c r="Y187" s="1023"/>
      <c r="Z187" s="1023"/>
      <c r="AA187" s="1023"/>
    </row>
    <row r="188" spans="1:27" s="1028" customFormat="1" x14ac:dyDescent="0.2">
      <c r="A188" s="1030"/>
      <c r="B188" s="1030"/>
      <c r="C188" s="1030"/>
      <c r="D188" s="1031"/>
      <c r="E188" s="1030"/>
      <c r="F188" s="1030"/>
      <c r="G188" s="1030"/>
      <c r="H188" s="1030"/>
      <c r="I188" s="1030"/>
      <c r="J188" s="1022"/>
      <c r="K188" s="1022"/>
      <c r="L188" s="1023"/>
      <c r="M188" s="1023"/>
      <c r="N188" s="1023"/>
      <c r="O188" s="1023"/>
      <c r="P188" s="1023"/>
      <c r="Q188" s="1023"/>
      <c r="R188" s="1023"/>
      <c r="S188" s="1023"/>
      <c r="T188" s="1023"/>
      <c r="U188" s="1023"/>
      <c r="V188" s="1023"/>
      <c r="W188" s="1023"/>
      <c r="X188" s="1023"/>
      <c r="Y188" s="1023"/>
      <c r="Z188" s="1023"/>
      <c r="AA188" s="1023"/>
    </row>
    <row r="189" spans="1:27" x14ac:dyDescent="0.2">
      <c r="A189" s="1032"/>
      <c r="B189" s="1032"/>
      <c r="C189" s="1032"/>
      <c r="D189" s="1033"/>
      <c r="E189" s="1032"/>
      <c r="F189" s="1032"/>
      <c r="G189" s="1032"/>
      <c r="H189" s="1032"/>
      <c r="I189" s="1032"/>
      <c r="J189" s="987"/>
      <c r="K189" s="987"/>
      <c r="U189" s="1023"/>
      <c r="V189" s="1023"/>
      <c r="W189" s="1023"/>
      <c r="X189" s="1023"/>
      <c r="Y189" s="1023"/>
      <c r="Z189" s="1023"/>
      <c r="AA189" s="1023"/>
    </row>
    <row r="190" spans="1:27" x14ac:dyDescent="0.2">
      <c r="A190" s="1032"/>
      <c r="B190" s="1032"/>
      <c r="C190" s="1032"/>
      <c r="D190" s="1035"/>
      <c r="E190" s="1032"/>
      <c r="F190" s="1032"/>
      <c r="G190" s="1032"/>
      <c r="H190" s="1032"/>
      <c r="I190" s="1032"/>
      <c r="J190" s="987"/>
      <c r="K190" s="987"/>
      <c r="U190" s="1023"/>
      <c r="V190" s="1023"/>
      <c r="W190" s="1023"/>
      <c r="X190" s="1023"/>
      <c r="Y190" s="1023"/>
      <c r="Z190" s="1023"/>
      <c r="AA190" s="1023"/>
    </row>
    <row r="191" spans="1:27" x14ac:dyDescent="0.2">
      <c r="A191" s="1037"/>
      <c r="B191" s="1037"/>
      <c r="C191" s="1037"/>
      <c r="D191" s="1037"/>
      <c r="E191" s="1037"/>
      <c r="F191" s="1037"/>
      <c r="G191" s="1037"/>
      <c r="H191" s="1037"/>
      <c r="I191" s="1037"/>
      <c r="J191" s="987"/>
      <c r="K191" s="987"/>
    </row>
    <row r="192" spans="1:27" s="1039" customFormat="1" x14ac:dyDescent="0.2">
      <c r="A192" s="1030"/>
      <c r="B192" s="1030"/>
      <c r="C192" s="1030"/>
      <c r="D192" s="1031"/>
      <c r="E192" s="1030"/>
      <c r="F192" s="1030"/>
      <c r="G192" s="1030"/>
      <c r="H192" s="1030"/>
      <c r="I192" s="1030"/>
      <c r="J192" s="1038"/>
      <c r="K192" s="1038"/>
    </row>
    <row r="193" spans="1:11" s="1039" customFormat="1" x14ac:dyDescent="0.2">
      <c r="A193" s="1032"/>
      <c r="B193" s="1032"/>
      <c r="C193" s="1032"/>
      <c r="D193" s="1033"/>
      <c r="E193" s="1032"/>
      <c r="F193" s="1032"/>
      <c r="G193" s="1032"/>
      <c r="H193" s="1032"/>
      <c r="I193" s="1032"/>
      <c r="J193" s="1038"/>
      <c r="K193" s="1038"/>
    </row>
    <row r="194" spans="1:11" s="1039" customFormat="1" x14ac:dyDescent="0.2">
      <c r="A194" s="1032"/>
      <c r="B194" s="1032"/>
      <c r="C194" s="1032"/>
      <c r="D194" s="1035"/>
      <c r="E194" s="1032"/>
      <c r="F194" s="1032"/>
      <c r="G194" s="1032"/>
      <c r="H194" s="1032"/>
      <c r="I194" s="1032"/>
      <c r="J194" s="1038"/>
      <c r="K194" s="1038"/>
    </row>
    <row r="195" spans="1:11" s="1039" customFormat="1" x14ac:dyDescent="0.2">
      <c r="A195" s="1032"/>
      <c r="B195" s="1032"/>
      <c r="C195" s="1032"/>
      <c r="D195" s="1036"/>
      <c r="E195" s="1032"/>
      <c r="F195" s="1032"/>
      <c r="G195" s="1032"/>
      <c r="H195" s="1032"/>
      <c r="I195" s="1032"/>
      <c r="J195" s="1038"/>
      <c r="K195" s="1038"/>
    </row>
    <row r="196" spans="1:11" s="1039" customFormat="1" x14ac:dyDescent="0.2">
      <c r="A196" s="1032"/>
      <c r="B196" s="1032"/>
      <c r="C196" s="1032"/>
      <c r="D196" s="1036"/>
      <c r="E196" s="1032"/>
      <c r="F196" s="1032"/>
      <c r="G196" s="1032"/>
      <c r="H196" s="1032"/>
      <c r="I196" s="1032"/>
      <c r="J196" s="1038"/>
      <c r="K196" s="1038"/>
    </row>
    <row r="197" spans="1:11" s="1039" customFormat="1" x14ac:dyDescent="0.2">
      <c r="A197" s="1032"/>
      <c r="B197" s="1032"/>
      <c r="C197" s="1032"/>
      <c r="D197" s="1033"/>
      <c r="E197" s="1032"/>
      <c r="F197" s="1032"/>
      <c r="G197" s="1032"/>
      <c r="H197" s="1032"/>
      <c r="I197" s="1032"/>
      <c r="J197" s="1038"/>
      <c r="K197" s="1038"/>
    </row>
    <row r="198" spans="1:11" s="1039" customFormat="1" x14ac:dyDescent="0.2">
      <c r="A198" s="1030"/>
      <c r="B198" s="1030"/>
      <c r="C198" s="1030"/>
      <c r="D198" s="1031"/>
      <c r="E198" s="1030"/>
      <c r="F198" s="1030"/>
      <c r="G198" s="1030"/>
      <c r="H198" s="1030"/>
      <c r="I198" s="1030"/>
      <c r="J198" s="991"/>
      <c r="K198" s="991"/>
    </row>
    <row r="199" spans="1:11" s="1039" customFormat="1" x14ac:dyDescent="0.2">
      <c r="A199" s="1030"/>
      <c r="B199" s="1030"/>
      <c r="C199" s="1030"/>
      <c r="D199" s="1031"/>
      <c r="E199" s="1030"/>
      <c r="F199" s="1030"/>
      <c r="G199" s="1030"/>
      <c r="H199" s="1030"/>
      <c r="I199" s="1030"/>
      <c r="J199" s="991"/>
      <c r="K199" s="991"/>
    </row>
    <row r="200" spans="1:11" s="1039" customFormat="1" x14ac:dyDescent="0.2">
      <c r="A200" s="1040"/>
      <c r="B200" s="1041"/>
      <c r="C200" s="1041"/>
      <c r="D200" s="1042"/>
      <c r="E200" s="1041"/>
      <c r="F200" s="1041"/>
      <c r="G200" s="1041"/>
      <c r="H200" s="1041"/>
      <c r="I200" s="1041"/>
    </row>
    <row r="201" spans="1:11" s="1039" customFormat="1" x14ac:dyDescent="0.2">
      <c r="A201" s="1041"/>
      <c r="B201" s="1041"/>
      <c r="C201" s="1041"/>
      <c r="D201" s="1043"/>
      <c r="E201" s="1041"/>
      <c r="F201" s="1041"/>
      <c r="G201" s="1041"/>
      <c r="H201" s="1041"/>
      <c r="I201" s="1041"/>
    </row>
    <row r="202" spans="1:11" x14ac:dyDescent="0.2">
      <c r="A202" s="365"/>
      <c r="B202" s="365"/>
      <c r="C202" s="365"/>
      <c r="D202" s="365"/>
      <c r="E202" s="365"/>
      <c r="F202" s="365"/>
      <c r="G202" s="365"/>
      <c r="H202" s="365"/>
      <c r="I202" s="365"/>
    </row>
    <row r="203" spans="1:11" x14ac:dyDescent="0.2">
      <c r="A203" s="365"/>
      <c r="B203" s="365"/>
      <c r="C203" s="365"/>
      <c r="D203" s="365"/>
      <c r="E203" s="365"/>
      <c r="F203" s="365"/>
      <c r="G203" s="365"/>
      <c r="H203" s="365"/>
      <c r="I203" s="365"/>
    </row>
    <row r="204" spans="1:11" x14ac:dyDescent="0.2">
      <c r="A204" s="365"/>
      <c r="B204" s="365"/>
      <c r="C204" s="365"/>
      <c r="D204" s="365"/>
      <c r="E204" s="365"/>
      <c r="F204" s="365"/>
      <c r="G204" s="365"/>
      <c r="H204" s="365"/>
      <c r="I204" s="365"/>
    </row>
    <row r="205" spans="1:11" x14ac:dyDescent="0.2">
      <c r="A205" s="365"/>
      <c r="B205" s="365"/>
      <c r="C205" s="365"/>
      <c r="D205" s="365"/>
      <c r="E205" s="365"/>
      <c r="F205" s="365"/>
      <c r="G205" s="365"/>
      <c r="H205" s="365"/>
      <c r="I205" s="365"/>
    </row>
  </sheetData>
  <sheetProtection algorithmName="SHA-512" hashValue="QUVNXG8M38MvN0/02vRGAu2EbO9WSrrCQQI3wgymWtm8Z4EkWKLxiQ0Mg55vzuKHnQO5fSmp8WLNVKxnJpifEA==" saltValue="y0h242jbv56i34db0OuSow==" spinCount="100000" sheet="1" objects="1" scenarios="1" formatCells="0"/>
  <mergeCells count="22">
    <mergeCell ref="B24:C24"/>
    <mergeCell ref="A3:B3"/>
    <mergeCell ref="A4:B4"/>
    <mergeCell ref="A5:I5"/>
    <mergeCell ref="B10:C10"/>
    <mergeCell ref="A11:C11"/>
    <mergeCell ref="B12:C12"/>
    <mergeCell ref="B16:C16"/>
    <mergeCell ref="A17:C17"/>
    <mergeCell ref="B18:C18"/>
    <mergeCell ref="B22:C22"/>
    <mergeCell ref="A23:C23"/>
    <mergeCell ref="I36:I37"/>
    <mergeCell ref="A136:K136"/>
    <mergeCell ref="A187:K187"/>
    <mergeCell ref="B28:C28"/>
    <mergeCell ref="A29:C29"/>
    <mergeCell ref="B30:C30"/>
    <mergeCell ref="B34:C34"/>
    <mergeCell ref="A35:C35"/>
    <mergeCell ref="A36:A37"/>
    <mergeCell ref="B36:C37"/>
  </mergeCells>
  <pageMargins left="0.98425196850393704" right="0.39370078740157483" top="0.59055118110236227" bottom="0.39370078740157483" header="0.23622047244094491" footer="0.23622047244094491"/>
  <pageSetup paperSize="9" scale="70" fitToHeight="8" orientation="portrait" r:id="rId1"/>
  <headerFooter differentFirst="1">
    <oddFooter>&amp;L&amp;"Times New Roman,Regular"&amp;9&amp;D; &amp;T&amp;R&amp;"Times New Roman,Regular"&amp;9&amp;P (&amp;N)</oddFooter>
    <firstHeader xml:space="preserve">&amp;R&amp;"Times New Roman,Regular"&amp;9 23.pielikums Jūrmalas pilsētas domes
2020.gada 23.aprīļa saistošajiem noteikumiem Nr.11
(protokols Nr.6, 21.punkts)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8"/>
  <sheetViews>
    <sheetView tabSelected="1" view="pageLayout" topLeftCell="B1" zoomScaleNormal="100" workbookViewId="0">
      <selection activeCell="J15" sqref="J15"/>
    </sheetView>
  </sheetViews>
  <sheetFormatPr defaultColWidth="9.140625" defaultRowHeight="12.75" outlineLevelCol="1" x14ac:dyDescent="0.2"/>
  <cols>
    <col min="1" max="1" width="6.140625" style="1023" customWidth="1"/>
    <col min="2" max="2" width="28.140625" style="1023" customWidth="1"/>
    <col min="3" max="3" width="10.5703125" style="1023" customWidth="1"/>
    <col min="4" max="4" width="11.7109375" style="1023" hidden="1" customWidth="1" outlineLevel="1"/>
    <col min="5" max="5" width="11.28515625" style="1080" hidden="1" customWidth="1" outlineLevel="1"/>
    <col min="6" max="6" width="14.7109375" style="1124" customWidth="1" collapsed="1"/>
    <col min="7" max="7" width="32" style="1023" hidden="1" customWidth="1" outlineLevel="1"/>
    <col min="8" max="8" width="16.5703125" style="1023" customWidth="1" collapsed="1"/>
    <col min="9" max="16384" width="9.140625" style="1023"/>
  </cols>
  <sheetData>
    <row r="1" spans="1:9" ht="12" customHeight="1" x14ac:dyDescent="0.2">
      <c r="C1" s="1078"/>
      <c r="D1" s="1078"/>
      <c r="E1" s="1079"/>
      <c r="F1" s="1080"/>
      <c r="H1" s="1081" t="s">
        <v>911</v>
      </c>
    </row>
    <row r="2" spans="1:9" ht="12" x14ac:dyDescent="0.2">
      <c r="C2" s="67"/>
      <c r="D2" s="67"/>
      <c r="E2" s="1082"/>
      <c r="F2" s="1080"/>
      <c r="H2" s="1081" t="s">
        <v>912</v>
      </c>
    </row>
    <row r="3" spans="1:9" ht="12" x14ac:dyDescent="0.2">
      <c r="A3" s="1445" t="s">
        <v>140</v>
      </c>
      <c r="B3" s="1445"/>
      <c r="C3" s="1083" t="s">
        <v>913</v>
      </c>
      <c r="D3" s="1083"/>
      <c r="E3" s="1084"/>
      <c r="F3" s="1084"/>
      <c r="G3" s="1083"/>
      <c r="H3" s="1083"/>
      <c r="I3" s="1083"/>
    </row>
    <row r="4" spans="1:9" ht="12" x14ac:dyDescent="0.2">
      <c r="A4" s="1445" t="s">
        <v>142</v>
      </c>
      <c r="B4" s="1445"/>
      <c r="C4" s="1083">
        <v>90000594245</v>
      </c>
      <c r="D4" s="1083"/>
      <c r="E4" s="1084"/>
      <c r="F4" s="1084"/>
      <c r="G4" s="1083"/>
      <c r="H4" s="1083"/>
      <c r="I4" s="1083"/>
    </row>
    <row r="5" spans="1:9" ht="15.75" x14ac:dyDescent="0.25">
      <c r="A5" s="1473" t="s">
        <v>714</v>
      </c>
      <c r="B5" s="1473"/>
      <c r="C5" s="1473"/>
      <c r="D5" s="1473"/>
      <c r="E5" s="1473"/>
      <c r="F5" s="1473"/>
      <c r="G5" s="1473"/>
      <c r="H5" s="1473"/>
    </row>
    <row r="6" spans="1:9" ht="15.75" x14ac:dyDescent="0.25">
      <c r="A6" s="1085"/>
      <c r="B6" s="1085"/>
      <c r="C6" s="1085"/>
      <c r="D6" s="1085"/>
      <c r="E6" s="1086"/>
      <c r="F6" s="1080"/>
      <c r="G6" s="1085"/>
      <c r="H6" s="1085"/>
    </row>
    <row r="7" spans="1:9" ht="15.75" x14ac:dyDescent="0.25">
      <c r="A7" s="1445" t="s">
        <v>914</v>
      </c>
      <c r="B7" s="1445"/>
      <c r="C7" s="1087" t="s">
        <v>915</v>
      </c>
      <c r="D7" s="1087"/>
      <c r="E7" s="1088"/>
      <c r="F7" s="1088"/>
      <c r="G7" s="1087"/>
      <c r="H7" s="1087"/>
      <c r="I7" s="1087"/>
    </row>
    <row r="8" spans="1:9" ht="12" x14ac:dyDescent="0.2">
      <c r="A8" s="1445" t="s">
        <v>456</v>
      </c>
      <c r="B8" s="1445"/>
      <c r="C8" s="1089" t="s">
        <v>916</v>
      </c>
      <c r="D8" s="1089"/>
      <c r="E8" s="1089"/>
      <c r="F8" s="1089"/>
      <c r="G8" s="1089"/>
      <c r="H8" s="1089"/>
      <c r="I8" s="1089"/>
    </row>
    <row r="9" spans="1:9" ht="12" x14ac:dyDescent="0.2">
      <c r="A9" s="1445" t="s">
        <v>457</v>
      </c>
      <c r="B9" s="1445"/>
      <c r="C9" s="1090" t="s">
        <v>917</v>
      </c>
      <c r="D9" s="1090"/>
      <c r="E9" s="1090"/>
      <c r="F9" s="1090"/>
      <c r="G9" s="1090"/>
      <c r="H9" s="1090"/>
      <c r="I9" s="1091"/>
    </row>
    <row r="10" spans="1:9" ht="60" x14ac:dyDescent="0.2">
      <c r="A10" s="981" t="s">
        <v>1</v>
      </c>
      <c r="B10" s="1092" t="s">
        <v>458</v>
      </c>
      <c r="C10" s="981" t="s">
        <v>459</v>
      </c>
      <c r="D10" s="981" t="s">
        <v>14</v>
      </c>
      <c r="E10" s="1093" t="s">
        <v>461</v>
      </c>
      <c r="F10" s="1093" t="s">
        <v>16</v>
      </c>
      <c r="G10" s="981" t="s">
        <v>9</v>
      </c>
      <c r="H10" s="1092" t="s">
        <v>12</v>
      </c>
      <c r="I10" s="1094"/>
    </row>
    <row r="11" spans="1:9" ht="12.75" customHeight="1" x14ac:dyDescent="0.2">
      <c r="A11" s="1446" t="s">
        <v>716</v>
      </c>
      <c r="B11" s="1447"/>
      <c r="C11" s="1095"/>
      <c r="D11" s="1095">
        <f>SUM(D12:D14)</f>
        <v>6592</v>
      </c>
      <c r="E11" s="1095">
        <f>SUM(E12:E14)</f>
        <v>0</v>
      </c>
      <c r="F11" s="1095">
        <f>SUM(F12:F14)</f>
        <v>6592</v>
      </c>
      <c r="G11" s="1096"/>
      <c r="H11" s="1095"/>
    </row>
    <row r="12" spans="1:9" ht="19.5" customHeight="1" x14ac:dyDescent="0.2">
      <c r="A12" s="1451">
        <v>1</v>
      </c>
      <c r="B12" s="1468" t="s">
        <v>918</v>
      </c>
      <c r="C12" s="1097">
        <v>6259</v>
      </c>
      <c r="D12" s="1098">
        <v>2290</v>
      </c>
      <c r="E12" s="1099"/>
      <c r="F12" s="1100">
        <f>D12+E12</f>
        <v>2290</v>
      </c>
      <c r="G12" s="1096"/>
      <c r="H12" s="1457" t="s">
        <v>919</v>
      </c>
    </row>
    <row r="13" spans="1:9" ht="12.75" customHeight="1" x14ac:dyDescent="0.2">
      <c r="A13" s="1452"/>
      <c r="B13" s="1469"/>
      <c r="C13" s="1101">
        <v>6423</v>
      </c>
      <c r="D13" s="1098">
        <v>1710</v>
      </c>
      <c r="E13" s="1099"/>
      <c r="F13" s="1100">
        <f t="shared" ref="F13:F14" si="0">D13+E13</f>
        <v>1710</v>
      </c>
      <c r="G13" s="1096"/>
      <c r="H13" s="1458"/>
    </row>
    <row r="14" spans="1:9" ht="23.25" customHeight="1" x14ac:dyDescent="0.2">
      <c r="A14" s="1102">
        <v>2</v>
      </c>
      <c r="B14" s="1103" t="s">
        <v>920</v>
      </c>
      <c r="C14" s="1101">
        <v>6423</v>
      </c>
      <c r="D14" s="1098">
        <v>2592</v>
      </c>
      <c r="E14" s="1099"/>
      <c r="F14" s="272">
        <f t="shared" si="0"/>
        <v>2592</v>
      </c>
      <c r="G14" s="1096"/>
      <c r="H14" s="1459"/>
    </row>
    <row r="15" spans="1:9" ht="12" x14ac:dyDescent="0.2">
      <c r="A15" s="1104"/>
      <c r="B15" s="1105"/>
      <c r="C15" s="1106"/>
      <c r="D15" s="1106"/>
      <c r="E15" s="1106"/>
      <c r="F15" s="1107"/>
      <c r="G15" s="1104"/>
      <c r="H15" s="1106"/>
    </row>
    <row r="16" spans="1:9" ht="12" x14ac:dyDescent="0.2">
      <c r="A16" s="1445" t="s">
        <v>456</v>
      </c>
      <c r="B16" s="1445"/>
      <c r="C16" s="1108" t="s">
        <v>921</v>
      </c>
      <c r="D16" s="1108"/>
      <c r="E16" s="1108"/>
      <c r="F16" s="1108"/>
      <c r="G16" s="1108"/>
      <c r="H16" s="1108"/>
      <c r="I16" s="1108"/>
    </row>
    <row r="17" spans="1:9" ht="12" x14ac:dyDescent="0.2">
      <c r="A17" s="1445" t="s">
        <v>457</v>
      </c>
      <c r="B17" s="1445"/>
      <c r="C17" s="1090" t="s">
        <v>922</v>
      </c>
      <c r="D17" s="1090"/>
      <c r="E17" s="1090"/>
      <c r="F17" s="1090"/>
      <c r="G17" s="1090"/>
      <c r="H17" s="1090"/>
      <c r="I17" s="1091"/>
    </row>
    <row r="18" spans="1:9" ht="60" x14ac:dyDescent="0.2">
      <c r="A18" s="981" t="s">
        <v>1</v>
      </c>
      <c r="B18" s="1092" t="s">
        <v>458</v>
      </c>
      <c r="C18" s="981" t="s">
        <v>459</v>
      </c>
      <c r="D18" s="981" t="s">
        <v>14</v>
      </c>
      <c r="E18" s="1093" t="s">
        <v>461</v>
      </c>
      <c r="F18" s="1093" t="s">
        <v>16</v>
      </c>
      <c r="G18" s="981" t="s">
        <v>9</v>
      </c>
      <c r="H18" s="1092" t="s">
        <v>12</v>
      </c>
      <c r="I18" s="1094"/>
    </row>
    <row r="19" spans="1:9" ht="12" x14ac:dyDescent="0.2">
      <c r="A19" s="1446" t="s">
        <v>716</v>
      </c>
      <c r="B19" s="1447"/>
      <c r="C19" s="1095"/>
      <c r="D19" s="1095">
        <f>SUM(D20:D22)</f>
        <v>916625</v>
      </c>
      <c r="E19" s="1095">
        <f>SUM(E20:E22)</f>
        <v>0</v>
      </c>
      <c r="F19" s="1095">
        <f>SUM(F20:F22)</f>
        <v>916625</v>
      </c>
      <c r="G19" s="1096"/>
      <c r="H19" s="1095"/>
    </row>
    <row r="20" spans="1:9" ht="12" x14ac:dyDescent="0.2">
      <c r="A20" s="1451">
        <v>1</v>
      </c>
      <c r="B20" s="1468" t="s">
        <v>923</v>
      </c>
      <c r="C20" s="1097">
        <v>6252</v>
      </c>
      <c r="D20" s="1098">
        <v>35000</v>
      </c>
      <c r="E20" s="1099"/>
      <c r="F20" s="1100">
        <f t="shared" ref="F20:F22" si="1">D20+E20</f>
        <v>35000</v>
      </c>
      <c r="G20" s="1096"/>
      <c r="H20" s="1470" t="s">
        <v>919</v>
      </c>
    </row>
    <row r="21" spans="1:9" ht="17.25" customHeight="1" x14ac:dyDescent="0.2">
      <c r="A21" s="1452"/>
      <c r="B21" s="1469"/>
      <c r="C21" s="1101">
        <v>6423</v>
      </c>
      <c r="D21" s="1098">
        <v>11000</v>
      </c>
      <c r="E21" s="1099"/>
      <c r="F21" s="1100">
        <f t="shared" si="1"/>
        <v>11000</v>
      </c>
      <c r="G21" s="1096"/>
      <c r="H21" s="1471"/>
    </row>
    <row r="22" spans="1:9" ht="24" customHeight="1" x14ac:dyDescent="0.2">
      <c r="A22" s="1102">
        <v>2</v>
      </c>
      <c r="B22" s="1103" t="s">
        <v>924</v>
      </c>
      <c r="C22" s="1101">
        <v>6423</v>
      </c>
      <c r="D22" s="1098">
        <v>870625</v>
      </c>
      <c r="E22" s="1109"/>
      <c r="F22" s="272">
        <f t="shared" si="1"/>
        <v>870625</v>
      </c>
      <c r="G22" s="1096"/>
      <c r="H22" s="1472"/>
    </row>
    <row r="23" spans="1:9" ht="12" x14ac:dyDescent="0.2">
      <c r="A23" s="1104"/>
      <c r="B23" s="1105"/>
      <c r="C23" s="1106"/>
      <c r="D23" s="1106"/>
      <c r="E23" s="1106"/>
      <c r="F23" s="1107"/>
      <c r="G23" s="1104"/>
      <c r="H23" s="1106"/>
    </row>
    <row r="24" spans="1:9" ht="12" x14ac:dyDescent="0.2">
      <c r="A24" s="1445" t="s">
        <v>456</v>
      </c>
      <c r="B24" s="1445"/>
      <c r="C24" s="1110" t="s">
        <v>925</v>
      </c>
      <c r="D24" s="1110"/>
      <c r="E24" s="1110"/>
      <c r="F24" s="1110"/>
      <c r="G24" s="1110"/>
      <c r="H24" s="1110"/>
      <c r="I24" s="1110"/>
    </row>
    <row r="25" spans="1:9" ht="12" x14ac:dyDescent="0.2">
      <c r="A25" s="1445" t="s">
        <v>457</v>
      </c>
      <c r="B25" s="1445"/>
      <c r="C25" s="1090" t="s">
        <v>926</v>
      </c>
      <c r="D25" s="1090"/>
      <c r="E25" s="1090"/>
      <c r="F25" s="1090"/>
      <c r="G25" s="1090"/>
      <c r="H25" s="1090"/>
      <c r="I25" s="1091"/>
    </row>
    <row r="26" spans="1:9" ht="60" x14ac:dyDescent="0.2">
      <c r="A26" s="981" t="s">
        <v>1</v>
      </c>
      <c r="B26" s="1092" t="s">
        <v>458</v>
      </c>
      <c r="C26" s="981" t="s">
        <v>459</v>
      </c>
      <c r="D26" s="981" t="s">
        <v>14</v>
      </c>
      <c r="E26" s="1093" t="s">
        <v>461</v>
      </c>
      <c r="F26" s="1093" t="s">
        <v>16</v>
      </c>
      <c r="G26" s="981" t="s">
        <v>9</v>
      </c>
      <c r="H26" s="1092" t="s">
        <v>12</v>
      </c>
      <c r="I26" s="1094"/>
    </row>
    <row r="27" spans="1:9" ht="12" x14ac:dyDescent="0.2">
      <c r="A27" s="1446" t="s">
        <v>716</v>
      </c>
      <c r="B27" s="1447"/>
      <c r="C27" s="1095"/>
      <c r="D27" s="1095">
        <f>SUM(D28:D32)</f>
        <v>79265</v>
      </c>
      <c r="E27" s="1095">
        <f>SUM(E28:E32)</f>
        <v>0</v>
      </c>
      <c r="F27" s="1095">
        <f>SUM(F28:F32)</f>
        <v>79265</v>
      </c>
      <c r="G27" s="1096"/>
      <c r="H27" s="1111"/>
      <c r="I27" s="1094"/>
    </row>
    <row r="28" spans="1:9" ht="36" x14ac:dyDescent="0.2">
      <c r="A28" s="1112">
        <v>1</v>
      </c>
      <c r="B28" s="1113" t="s">
        <v>927</v>
      </c>
      <c r="C28" s="1114">
        <v>6260</v>
      </c>
      <c r="D28" s="1098">
        <v>27000</v>
      </c>
      <c r="E28" s="1099"/>
      <c r="F28" s="272">
        <f t="shared" ref="F28:F32" si="2">D28+E28</f>
        <v>27000</v>
      </c>
      <c r="G28" s="1096"/>
      <c r="H28" s="1115" t="s">
        <v>919</v>
      </c>
      <c r="I28" s="1094"/>
    </row>
    <row r="29" spans="1:9" ht="36" x14ac:dyDescent="0.2">
      <c r="A29" s="1116">
        <v>2</v>
      </c>
      <c r="B29" s="1117" t="s">
        <v>923</v>
      </c>
      <c r="C29" s="1114">
        <v>6252</v>
      </c>
      <c r="D29" s="1098">
        <v>9500</v>
      </c>
      <c r="E29" s="1099"/>
      <c r="F29" s="272">
        <f t="shared" si="2"/>
        <v>9500</v>
      </c>
      <c r="G29" s="1096"/>
      <c r="H29" s="1115" t="s">
        <v>919</v>
      </c>
      <c r="I29" s="1094"/>
    </row>
    <row r="30" spans="1:9" ht="36" x14ac:dyDescent="0.2">
      <c r="A30" s="1112">
        <v>3</v>
      </c>
      <c r="B30" s="1117" t="s">
        <v>928</v>
      </c>
      <c r="C30" s="1114">
        <v>6423</v>
      </c>
      <c r="D30" s="1098">
        <v>20500</v>
      </c>
      <c r="E30" s="1099"/>
      <c r="F30" s="272">
        <f t="shared" si="2"/>
        <v>20500</v>
      </c>
      <c r="G30" s="1096"/>
      <c r="H30" s="1115" t="s">
        <v>919</v>
      </c>
      <c r="I30" s="1094"/>
    </row>
    <row r="31" spans="1:9" ht="36" x14ac:dyDescent="0.2">
      <c r="A31" s="1112">
        <v>4</v>
      </c>
      <c r="B31" s="1117" t="s">
        <v>929</v>
      </c>
      <c r="C31" s="1114">
        <v>6423</v>
      </c>
      <c r="D31" s="1098">
        <v>18765</v>
      </c>
      <c r="E31" s="1099"/>
      <c r="F31" s="272">
        <f t="shared" si="2"/>
        <v>18765</v>
      </c>
      <c r="G31" s="1096"/>
      <c r="H31" s="1115" t="s">
        <v>930</v>
      </c>
      <c r="I31" s="1094"/>
    </row>
    <row r="32" spans="1:9" ht="36" x14ac:dyDescent="0.2">
      <c r="A32" s="1118">
        <v>5</v>
      </c>
      <c r="B32" s="1119" t="s">
        <v>931</v>
      </c>
      <c r="C32" s="1114">
        <v>6259</v>
      </c>
      <c r="D32" s="1098">
        <v>3500</v>
      </c>
      <c r="E32" s="1099"/>
      <c r="F32" s="272">
        <f t="shared" si="2"/>
        <v>3500</v>
      </c>
      <c r="G32" s="1096"/>
      <c r="H32" s="1120" t="s">
        <v>919</v>
      </c>
      <c r="I32" s="1094"/>
    </row>
    <row r="33" spans="1:11" ht="12" x14ac:dyDescent="0.2">
      <c r="A33" s="1104"/>
      <c r="B33" s="1105"/>
      <c r="C33" s="1106"/>
      <c r="D33" s="1106"/>
      <c r="E33" s="1106"/>
      <c r="F33" s="1107"/>
      <c r="G33" s="1104"/>
      <c r="H33" s="1106"/>
    </row>
    <row r="34" spans="1:11" ht="12" x14ac:dyDescent="0.2">
      <c r="A34" s="1445" t="s">
        <v>456</v>
      </c>
      <c r="B34" s="1445"/>
      <c r="C34" s="1108" t="s">
        <v>932</v>
      </c>
      <c r="D34" s="1108"/>
      <c r="E34" s="1108"/>
      <c r="F34" s="1108"/>
      <c r="G34" s="1108"/>
      <c r="H34" s="1108"/>
      <c r="I34" s="1108"/>
    </row>
    <row r="35" spans="1:11" ht="12" x14ac:dyDescent="0.2">
      <c r="A35" s="1445" t="s">
        <v>457</v>
      </c>
      <c r="B35" s="1445"/>
      <c r="C35" s="1090" t="s">
        <v>933</v>
      </c>
      <c r="D35" s="1090"/>
      <c r="E35" s="1090"/>
      <c r="F35" s="1090"/>
      <c r="G35" s="1090"/>
      <c r="H35" s="1090"/>
      <c r="I35" s="1091"/>
    </row>
    <row r="36" spans="1:11" ht="60" x14ac:dyDescent="0.2">
      <c r="A36" s="981" t="s">
        <v>1</v>
      </c>
      <c r="B36" s="1092" t="s">
        <v>458</v>
      </c>
      <c r="C36" s="981" t="s">
        <v>459</v>
      </c>
      <c r="D36" s="981" t="s">
        <v>14</v>
      </c>
      <c r="E36" s="1093" t="s">
        <v>461</v>
      </c>
      <c r="F36" s="1093" t="s">
        <v>16</v>
      </c>
      <c r="G36" s="981" t="s">
        <v>9</v>
      </c>
      <c r="H36" s="1092" t="s">
        <v>12</v>
      </c>
      <c r="I36" s="1094"/>
    </row>
    <row r="37" spans="1:11" ht="12" x14ac:dyDescent="0.2">
      <c r="A37" s="1446" t="s">
        <v>716</v>
      </c>
      <c r="B37" s="1447"/>
      <c r="C37" s="1095"/>
      <c r="D37" s="1095">
        <f>SUM(D38:D42)</f>
        <v>220500</v>
      </c>
      <c r="E37" s="1095">
        <f>SUM(E38:E42)</f>
        <v>0</v>
      </c>
      <c r="F37" s="1095">
        <f>SUM(F38:F42)</f>
        <v>220500</v>
      </c>
      <c r="G37" s="1096"/>
      <c r="H37" s="1095"/>
    </row>
    <row r="38" spans="1:11" ht="18" customHeight="1" x14ac:dyDescent="0.2">
      <c r="A38" s="1460">
        <v>1</v>
      </c>
      <c r="B38" s="1465" t="s">
        <v>934</v>
      </c>
      <c r="C38" s="1101">
        <v>6360</v>
      </c>
      <c r="D38" s="1098">
        <v>200000</v>
      </c>
      <c r="E38" s="1099"/>
      <c r="F38" s="1100">
        <f t="shared" ref="F38:F42" si="3">D38+E38</f>
        <v>200000</v>
      </c>
      <c r="G38" s="1096"/>
      <c r="H38" s="1457" t="s">
        <v>919</v>
      </c>
    </row>
    <row r="39" spans="1:11" ht="18" customHeight="1" x14ac:dyDescent="0.2">
      <c r="A39" s="1464"/>
      <c r="B39" s="1466"/>
      <c r="C39" s="1101">
        <v>6270</v>
      </c>
      <c r="D39" s="1098">
        <v>3500</v>
      </c>
      <c r="E39" s="1099"/>
      <c r="F39" s="1100">
        <f t="shared" si="3"/>
        <v>3500</v>
      </c>
      <c r="G39" s="1096"/>
      <c r="H39" s="1458"/>
    </row>
    <row r="40" spans="1:11" ht="18" customHeight="1" x14ac:dyDescent="0.2">
      <c r="A40" s="1464"/>
      <c r="B40" s="1466"/>
      <c r="C40" s="1101">
        <v>6324</v>
      </c>
      <c r="D40" s="1098">
        <v>1000</v>
      </c>
      <c r="E40" s="1099"/>
      <c r="F40" s="1100">
        <f t="shared" si="3"/>
        <v>1000</v>
      </c>
      <c r="G40" s="1096"/>
      <c r="H40" s="1458"/>
    </row>
    <row r="41" spans="1:11" ht="18" customHeight="1" x14ac:dyDescent="0.2">
      <c r="A41" s="1464"/>
      <c r="B41" s="1466"/>
      <c r="C41" s="1101">
        <v>6255</v>
      </c>
      <c r="D41" s="1098">
        <v>1000</v>
      </c>
      <c r="E41" s="1099"/>
      <c r="F41" s="1100">
        <f t="shared" si="3"/>
        <v>1000</v>
      </c>
      <c r="G41" s="1096"/>
      <c r="H41" s="1458"/>
    </row>
    <row r="42" spans="1:11" ht="18" customHeight="1" x14ac:dyDescent="0.2">
      <c r="A42" s="1461"/>
      <c r="B42" s="1467"/>
      <c r="C42" s="1101">
        <v>6423</v>
      </c>
      <c r="D42" s="1098">
        <v>15000</v>
      </c>
      <c r="E42" s="1099"/>
      <c r="F42" s="1100">
        <f t="shared" si="3"/>
        <v>15000</v>
      </c>
      <c r="G42" s="1096"/>
      <c r="H42" s="1459"/>
    </row>
    <row r="43" spans="1:11" ht="12" x14ac:dyDescent="0.2">
      <c r="A43" s="1121"/>
      <c r="B43" s="1121"/>
      <c r="C43" s="1121"/>
      <c r="D43" s="1121"/>
      <c r="E43" s="1122"/>
      <c r="F43" s="1080"/>
      <c r="G43" s="1121"/>
      <c r="H43" s="1121"/>
    </row>
    <row r="44" spans="1:11" ht="12" x14ac:dyDescent="0.2">
      <c r="A44" s="1445" t="s">
        <v>456</v>
      </c>
      <c r="B44" s="1445"/>
      <c r="C44" s="1108" t="s">
        <v>935</v>
      </c>
      <c r="D44" s="1108"/>
      <c r="E44" s="1108"/>
      <c r="F44" s="1108"/>
      <c r="G44" s="1108"/>
      <c r="H44" s="1108"/>
      <c r="I44" s="1108"/>
      <c r="J44" s="1108"/>
      <c r="K44" s="1108"/>
    </row>
    <row r="45" spans="1:11" ht="12" x14ac:dyDescent="0.2">
      <c r="A45" s="1445" t="s">
        <v>457</v>
      </c>
      <c r="B45" s="1445"/>
      <c r="C45" s="1090" t="s">
        <v>936</v>
      </c>
      <c r="D45" s="1090"/>
      <c r="E45" s="1090"/>
      <c r="F45" s="1090"/>
      <c r="G45" s="1090"/>
      <c r="H45" s="1090"/>
      <c r="I45" s="1091"/>
      <c r="J45" s="1123"/>
      <c r="K45" s="1123"/>
    </row>
    <row r="46" spans="1:11" ht="60" x14ac:dyDescent="0.2">
      <c r="A46" s="981" t="s">
        <v>1</v>
      </c>
      <c r="B46" s="1092" t="s">
        <v>458</v>
      </c>
      <c r="C46" s="981" t="s">
        <v>459</v>
      </c>
      <c r="D46" s="981" t="s">
        <v>14</v>
      </c>
      <c r="E46" s="1093" t="s">
        <v>461</v>
      </c>
      <c r="F46" s="1093" t="s">
        <v>16</v>
      </c>
      <c r="G46" s="981" t="s">
        <v>9</v>
      </c>
      <c r="H46" s="1092" t="s">
        <v>12</v>
      </c>
      <c r="I46" s="1094"/>
    </row>
    <row r="47" spans="1:11" ht="12" x14ac:dyDescent="0.2">
      <c r="A47" s="1446" t="s">
        <v>716</v>
      </c>
      <c r="B47" s="1447"/>
      <c r="C47" s="1095"/>
      <c r="D47" s="1095">
        <f>SUM(D48:D52)</f>
        <v>77500</v>
      </c>
      <c r="E47" s="1095">
        <f>SUM(E48:E52)</f>
        <v>0</v>
      </c>
      <c r="F47" s="1095">
        <f>SUM(F48:F52)</f>
        <v>77500</v>
      </c>
      <c r="G47" s="1096"/>
      <c r="H47" s="1095"/>
    </row>
    <row r="48" spans="1:11" ht="27" customHeight="1" x14ac:dyDescent="0.2">
      <c r="A48" s="1112">
        <v>1</v>
      </c>
      <c r="B48" s="1113" t="s">
        <v>927</v>
      </c>
      <c r="C48" s="1097">
        <v>6260</v>
      </c>
      <c r="D48" s="1098">
        <v>44000</v>
      </c>
      <c r="E48" s="1099"/>
      <c r="F48" s="272">
        <f t="shared" ref="F48:F52" si="4">D48+E48</f>
        <v>44000</v>
      </c>
      <c r="G48" s="1096"/>
      <c r="H48" s="1457" t="s">
        <v>919</v>
      </c>
    </row>
    <row r="49" spans="1:9" ht="30.75" customHeight="1" x14ac:dyDescent="0.2">
      <c r="A49" s="1112">
        <v>2</v>
      </c>
      <c r="B49" s="1117" t="s">
        <v>923</v>
      </c>
      <c r="C49" s="1097">
        <v>6252</v>
      </c>
      <c r="D49" s="1098">
        <v>5000</v>
      </c>
      <c r="E49" s="1099"/>
      <c r="F49" s="272">
        <f t="shared" si="4"/>
        <v>5000</v>
      </c>
      <c r="G49" s="1096"/>
      <c r="H49" s="1458"/>
    </row>
    <row r="50" spans="1:9" ht="21" customHeight="1" x14ac:dyDescent="0.2">
      <c r="A50" s="1112">
        <v>3</v>
      </c>
      <c r="B50" s="1117" t="s">
        <v>937</v>
      </c>
      <c r="C50" s="1097">
        <v>6423</v>
      </c>
      <c r="D50" s="1098">
        <v>12500</v>
      </c>
      <c r="E50" s="1099"/>
      <c r="F50" s="272">
        <f t="shared" si="4"/>
        <v>12500</v>
      </c>
      <c r="G50" s="1096"/>
      <c r="H50" s="1458"/>
    </row>
    <row r="51" spans="1:9" ht="20.45" customHeight="1" x14ac:dyDescent="0.2">
      <c r="A51" s="1460">
        <v>4</v>
      </c>
      <c r="B51" s="1462" t="s">
        <v>938</v>
      </c>
      <c r="C51" s="1114">
        <v>6254</v>
      </c>
      <c r="D51" s="1098">
        <v>5500</v>
      </c>
      <c r="E51" s="1099"/>
      <c r="F51" s="272">
        <f t="shared" si="4"/>
        <v>5500</v>
      </c>
      <c r="G51" s="1096"/>
      <c r="H51" s="1458"/>
    </row>
    <row r="52" spans="1:9" ht="20.45" customHeight="1" x14ac:dyDescent="0.2">
      <c r="A52" s="1461"/>
      <c r="B52" s="1463"/>
      <c r="C52" s="1114">
        <v>6423</v>
      </c>
      <c r="D52" s="1098">
        <v>10500</v>
      </c>
      <c r="E52" s="1099"/>
      <c r="F52" s="272">
        <f t="shared" si="4"/>
        <v>10500</v>
      </c>
      <c r="G52" s="1096"/>
      <c r="H52" s="1459"/>
    </row>
    <row r="53" spans="1:9" x14ac:dyDescent="0.2">
      <c r="I53" s="1094"/>
    </row>
    <row r="54" spans="1:9" ht="12" x14ac:dyDescent="0.2">
      <c r="A54" s="1121"/>
      <c r="B54" s="1121"/>
      <c r="C54" s="1121"/>
      <c r="D54" s="1122"/>
      <c r="E54" s="1122"/>
      <c r="F54" s="1080"/>
      <c r="G54" s="1121"/>
      <c r="H54" s="1122"/>
    </row>
    <row r="55" spans="1:9" ht="12" x14ac:dyDescent="0.2">
      <c r="A55" s="1445" t="s">
        <v>456</v>
      </c>
      <c r="B55" s="1445"/>
      <c r="C55" s="1108" t="s">
        <v>939</v>
      </c>
      <c r="D55" s="1108"/>
      <c r="E55" s="1108"/>
      <c r="F55" s="1108"/>
      <c r="G55" s="1108"/>
      <c r="H55" s="1108"/>
      <c r="I55" s="1108"/>
    </row>
    <row r="56" spans="1:9" ht="12" x14ac:dyDescent="0.2">
      <c r="A56" s="1445" t="s">
        <v>457</v>
      </c>
      <c r="B56" s="1445"/>
      <c r="C56" s="1090" t="s">
        <v>940</v>
      </c>
      <c r="D56" s="1090"/>
      <c r="E56" s="1090"/>
      <c r="F56" s="1090"/>
      <c r="G56" s="1090"/>
      <c r="H56" s="1090"/>
      <c r="I56" s="1091"/>
    </row>
    <row r="57" spans="1:9" ht="60" x14ac:dyDescent="0.2">
      <c r="A57" s="981" t="s">
        <v>1</v>
      </c>
      <c r="B57" s="1092" t="s">
        <v>458</v>
      </c>
      <c r="C57" s="981" t="s">
        <v>459</v>
      </c>
      <c r="D57" s="981" t="s">
        <v>14</v>
      </c>
      <c r="E57" s="1093" t="s">
        <v>461</v>
      </c>
      <c r="F57" s="1093" t="s">
        <v>16</v>
      </c>
      <c r="G57" s="981" t="s">
        <v>9</v>
      </c>
      <c r="H57" s="1092" t="s">
        <v>12</v>
      </c>
      <c r="I57" s="1094"/>
    </row>
    <row r="58" spans="1:9" ht="12" x14ac:dyDescent="0.2">
      <c r="A58" s="1446" t="s">
        <v>716</v>
      </c>
      <c r="B58" s="1447"/>
      <c r="C58" s="1095"/>
      <c r="D58" s="1095">
        <f>SUM(D59:D64)</f>
        <v>386909</v>
      </c>
      <c r="E58" s="1095">
        <f t="shared" ref="E58:F58" si="5">SUM(E59:E64)</f>
        <v>71868</v>
      </c>
      <c r="F58" s="1095">
        <f t="shared" si="5"/>
        <v>458777</v>
      </c>
      <c r="G58" s="1096"/>
      <c r="H58" s="1095"/>
    </row>
    <row r="59" spans="1:9" ht="24" x14ac:dyDescent="0.2">
      <c r="A59" s="1112">
        <v>1</v>
      </c>
      <c r="B59" s="1113" t="s">
        <v>941</v>
      </c>
      <c r="C59" s="1097">
        <v>6423</v>
      </c>
      <c r="D59" s="1125">
        <v>301851</v>
      </c>
      <c r="E59" s="1109"/>
      <c r="F59" s="272">
        <f t="shared" ref="F59:F64" si="6">D59+E59</f>
        <v>301851</v>
      </c>
      <c r="G59" s="1096"/>
      <c r="H59" s="1448" t="s">
        <v>919</v>
      </c>
    </row>
    <row r="60" spans="1:9" ht="12.75" customHeight="1" x14ac:dyDescent="0.2">
      <c r="A60" s="1112">
        <v>2</v>
      </c>
      <c r="B60" s="1113" t="s">
        <v>942</v>
      </c>
      <c r="C60" s="1097">
        <v>6423</v>
      </c>
      <c r="D60" s="1125">
        <v>1050</v>
      </c>
      <c r="E60" s="1109"/>
      <c r="F60" s="272">
        <f t="shared" si="6"/>
        <v>1050</v>
      </c>
      <c r="G60" s="1096"/>
      <c r="H60" s="1449"/>
    </row>
    <row r="61" spans="1:9" ht="24" x14ac:dyDescent="0.2">
      <c r="A61" s="1112">
        <v>3</v>
      </c>
      <c r="B61" s="1126" t="s">
        <v>943</v>
      </c>
      <c r="C61" s="1127">
        <v>6423</v>
      </c>
      <c r="D61" s="1125">
        <v>13000</v>
      </c>
      <c r="E61" s="1109"/>
      <c r="F61" s="272">
        <f t="shared" si="6"/>
        <v>13000</v>
      </c>
      <c r="G61" s="1096"/>
      <c r="H61" s="1449"/>
    </row>
    <row r="62" spans="1:9" ht="36" x14ac:dyDescent="0.2">
      <c r="A62" s="1112">
        <v>4</v>
      </c>
      <c r="B62" s="1128" t="s">
        <v>944</v>
      </c>
      <c r="C62" s="1127">
        <v>6423</v>
      </c>
      <c r="D62" s="1125">
        <v>5900</v>
      </c>
      <c r="E62" s="1109"/>
      <c r="F62" s="272">
        <f t="shared" si="6"/>
        <v>5900</v>
      </c>
      <c r="G62" s="1096"/>
      <c r="H62" s="1450"/>
      <c r="I62" s="1094"/>
    </row>
    <row r="63" spans="1:9" ht="20.45" customHeight="1" x14ac:dyDescent="0.2">
      <c r="A63" s="1451">
        <v>5</v>
      </c>
      <c r="B63" s="1453" t="s">
        <v>909</v>
      </c>
      <c r="C63" s="1127">
        <v>6254</v>
      </c>
      <c r="D63" s="1125">
        <v>36000</v>
      </c>
      <c r="E63" s="1109"/>
      <c r="F63" s="272">
        <f t="shared" si="6"/>
        <v>36000</v>
      </c>
      <c r="G63" s="1455" t="s">
        <v>945</v>
      </c>
      <c r="H63" s="1448" t="s">
        <v>919</v>
      </c>
      <c r="I63" s="1094"/>
    </row>
    <row r="64" spans="1:9" ht="20.45" customHeight="1" x14ac:dyDescent="0.2">
      <c r="A64" s="1452"/>
      <c r="B64" s="1454"/>
      <c r="C64" s="1114">
        <v>6323</v>
      </c>
      <c r="D64" s="1098">
        <v>29108</v>
      </c>
      <c r="E64" s="1109">
        <f>33440+38428</f>
        <v>71868</v>
      </c>
      <c r="F64" s="272">
        <f t="shared" si="6"/>
        <v>100976</v>
      </c>
      <c r="G64" s="1456"/>
      <c r="H64" s="1450"/>
      <c r="I64" s="1094"/>
    </row>
    <row r="65" spans="1:8" ht="12" x14ac:dyDescent="0.2">
      <c r="A65" s="370" t="s">
        <v>499</v>
      </c>
      <c r="F65" s="1080"/>
    </row>
    <row r="66" spans="1:8" ht="12" x14ac:dyDescent="0.2">
      <c r="A66" s="1129" t="s">
        <v>946</v>
      </c>
      <c r="B66" s="67"/>
      <c r="C66" s="67"/>
      <c r="D66" s="67"/>
      <c r="E66" s="1130"/>
      <c r="F66" s="1130"/>
      <c r="G66" s="1123"/>
      <c r="H66" s="1123"/>
    </row>
    <row r="67" spans="1:8" ht="12" x14ac:dyDescent="0.2">
      <c r="A67" s="67"/>
      <c r="B67" s="67" t="s">
        <v>947</v>
      </c>
      <c r="C67" s="1123"/>
      <c r="D67" s="67"/>
      <c r="E67" s="1130"/>
      <c r="F67" s="1130"/>
      <c r="G67" s="1123"/>
      <c r="H67" s="1123"/>
    </row>
    <row r="68" spans="1:8" ht="12" x14ac:dyDescent="0.2">
      <c r="A68" s="67"/>
      <c r="B68" s="67"/>
      <c r="C68" s="67"/>
      <c r="D68" s="67"/>
      <c r="E68" s="1130"/>
      <c r="F68" s="1130"/>
      <c r="G68" s="1123"/>
      <c r="H68" s="1123"/>
    </row>
    <row r="69" spans="1:8" ht="12" x14ac:dyDescent="0.2">
      <c r="A69" s="1129" t="s">
        <v>735</v>
      </c>
      <c r="B69" s="67"/>
      <c r="C69" s="67"/>
      <c r="D69" s="67"/>
      <c r="E69" s="1130"/>
      <c r="F69" s="1130"/>
      <c r="G69" s="1123"/>
      <c r="H69" s="1123"/>
    </row>
    <row r="70" spans="1:8" ht="12" x14ac:dyDescent="0.2">
      <c r="A70" s="67"/>
      <c r="B70" s="67" t="s">
        <v>948</v>
      </c>
      <c r="C70" s="1123"/>
      <c r="D70" s="67"/>
      <c r="E70" s="1130"/>
      <c r="F70" s="1130"/>
      <c r="G70" s="1123"/>
      <c r="H70" s="1123"/>
    </row>
    <row r="71" spans="1:8" ht="12" x14ac:dyDescent="0.2">
      <c r="A71" s="67"/>
      <c r="B71" s="67" t="s">
        <v>949</v>
      </c>
      <c r="C71" s="67"/>
      <c r="D71" s="67"/>
      <c r="E71" s="1130"/>
      <c r="F71" s="1130"/>
      <c r="G71" s="1123"/>
      <c r="H71" s="1123"/>
    </row>
    <row r="72" spans="1:8" ht="12" x14ac:dyDescent="0.2">
      <c r="A72" s="67"/>
      <c r="B72" s="67" t="s">
        <v>950</v>
      </c>
      <c r="C72" s="1123"/>
      <c r="D72" s="67"/>
      <c r="E72" s="1130"/>
      <c r="F72" s="1130"/>
      <c r="G72" s="1123"/>
      <c r="H72" s="1123"/>
    </row>
    <row r="73" spans="1:8" x14ac:dyDescent="0.2">
      <c r="A73" s="1131"/>
      <c r="B73" s="67" t="s">
        <v>951</v>
      </c>
      <c r="C73" s="1123"/>
      <c r="D73" s="1132"/>
      <c r="E73" s="1130"/>
      <c r="F73" s="1130"/>
      <c r="G73" s="1123"/>
      <c r="H73" s="1123"/>
    </row>
    <row r="75" spans="1:8" ht="12" x14ac:dyDescent="0.2">
      <c r="A75" s="1133"/>
      <c r="B75" s="1133"/>
      <c r="C75" s="1133"/>
      <c r="D75" s="1133"/>
      <c r="E75" s="1134"/>
      <c r="F75" s="1134"/>
      <c r="H75" s="1133"/>
    </row>
    <row r="76" spans="1:8" ht="12" x14ac:dyDescent="0.2">
      <c r="A76" s="1133"/>
      <c r="B76" s="1133"/>
      <c r="C76" s="1133"/>
      <c r="D76" s="1133"/>
      <c r="E76" s="1134"/>
      <c r="F76" s="1134"/>
      <c r="H76" s="1133"/>
    </row>
    <row r="77" spans="1:8" ht="12" x14ac:dyDescent="0.2">
      <c r="A77" s="1133"/>
      <c r="B77" s="1133"/>
      <c r="C77" s="1133"/>
      <c r="D77" s="1133"/>
      <c r="E77" s="1134"/>
      <c r="F77" s="1134"/>
      <c r="H77" s="1133"/>
    </row>
    <row r="78" spans="1:8" ht="12" x14ac:dyDescent="0.2">
      <c r="F78" s="1080"/>
    </row>
  </sheetData>
  <sheetProtection algorithmName="SHA-512" hashValue="1tyEQc2hZJAJ7TcvwwKcEg6mMFr34xTiJ5Eaw+PGHn62PLDdp+R0epkpD5q2foXEj8QS9eSI7awY2KxBoLRZ5w==" saltValue="VWFXVK2xGmi6JOeWzHsjYQ==" spinCount="100000" sheet="1" objects="1" scenarios="1"/>
  <mergeCells count="39">
    <mergeCell ref="A9:B9"/>
    <mergeCell ref="A3:B3"/>
    <mergeCell ref="A4:B4"/>
    <mergeCell ref="A5:H5"/>
    <mergeCell ref="A7:B7"/>
    <mergeCell ref="A8:B8"/>
    <mergeCell ref="A25:B25"/>
    <mergeCell ref="A11:B11"/>
    <mergeCell ref="A12:A13"/>
    <mergeCell ref="B12:B13"/>
    <mergeCell ref="H12:H14"/>
    <mergeCell ref="A16:B16"/>
    <mergeCell ref="A17:B17"/>
    <mergeCell ref="A19:B19"/>
    <mergeCell ref="A20:A21"/>
    <mergeCell ref="B20:B21"/>
    <mergeCell ref="H20:H22"/>
    <mergeCell ref="A24:B24"/>
    <mergeCell ref="A27:B27"/>
    <mergeCell ref="A34:B34"/>
    <mergeCell ref="A35:B35"/>
    <mergeCell ref="A37:B37"/>
    <mergeCell ref="A38:A42"/>
    <mergeCell ref="B38:B42"/>
    <mergeCell ref="H38:H42"/>
    <mergeCell ref="A44:B44"/>
    <mergeCell ref="A45:B45"/>
    <mergeCell ref="A47:B47"/>
    <mergeCell ref="H48:H52"/>
    <mergeCell ref="A51:A52"/>
    <mergeCell ref="B51:B52"/>
    <mergeCell ref="A55:B55"/>
    <mergeCell ref="A56:B56"/>
    <mergeCell ref="A58:B58"/>
    <mergeCell ref="H59:H62"/>
    <mergeCell ref="A63:A64"/>
    <mergeCell ref="B63:B64"/>
    <mergeCell ref="G63:G64"/>
    <mergeCell ref="H63:H64"/>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24.pielikums Jūrmalas pilsētas domes
2020.gada 23.aprīļa saistošajiem noteikumiem Nr.11
(protokols Nr.6, 21.punkts)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85"/>
  <sheetViews>
    <sheetView showGridLines="0" view="pageLayout" zoomScaleNormal="100" workbookViewId="0">
      <selection activeCell="T9" sqref="T9"/>
    </sheetView>
  </sheetViews>
  <sheetFormatPr defaultColWidth="9.140625" defaultRowHeight="12" outlineLevelCol="1" x14ac:dyDescent="0.25"/>
  <cols>
    <col min="1" max="1" width="10.85546875" style="78" customWidth="1"/>
    <col min="2" max="2" width="28" style="78" customWidth="1"/>
    <col min="3" max="3" width="8" style="78" customWidth="1"/>
    <col min="4" max="5" width="8.7109375" style="78" hidden="1" customWidth="1" outlineLevel="1"/>
    <col min="6" max="6" width="8.7109375" style="78" customWidth="1" collapsed="1"/>
    <col min="7" max="8" width="8.7109375" style="78" hidden="1" customWidth="1" outlineLevel="1"/>
    <col min="9" max="9" width="8.7109375" style="78" customWidth="1" collapsed="1"/>
    <col min="10" max="11" width="8.28515625" style="78" hidden="1" customWidth="1" outlineLevel="1"/>
    <col min="12" max="12" width="8.28515625" style="78" customWidth="1" collapsed="1"/>
    <col min="13" max="14" width="7.42578125" style="78" hidden="1" customWidth="1" outlineLevel="1"/>
    <col min="15" max="15" width="7.42578125" style="78" customWidth="1" collapsed="1"/>
    <col min="16" max="16" width="26.7109375" style="78" hidden="1" customWidth="1" outlineLevel="1"/>
    <col min="17" max="17" width="9.140625" style="78" collapsed="1"/>
    <col min="18" max="16384" width="9.140625" style="78"/>
  </cols>
  <sheetData>
    <row r="1" spans="1:17" x14ac:dyDescent="0.25">
      <c r="A1" s="77"/>
      <c r="B1" s="77"/>
      <c r="C1" s="77"/>
      <c r="D1" s="77"/>
      <c r="E1" s="77"/>
      <c r="F1" s="77"/>
      <c r="G1" s="77"/>
      <c r="H1" s="77"/>
      <c r="I1" s="77"/>
      <c r="J1" s="77"/>
      <c r="K1" s="77"/>
      <c r="L1" s="77"/>
      <c r="M1" s="77"/>
      <c r="N1" s="77"/>
      <c r="O1" s="434" t="s">
        <v>995</v>
      </c>
      <c r="P1" s="77"/>
    </row>
    <row r="2" spans="1:17" ht="35.25" customHeight="1" x14ac:dyDescent="0.25">
      <c r="A2" s="1286" t="s">
        <v>139</v>
      </c>
      <c r="B2" s="1287"/>
      <c r="C2" s="1287"/>
      <c r="D2" s="1287"/>
      <c r="E2" s="1287"/>
      <c r="F2" s="1287"/>
      <c r="G2" s="1287"/>
      <c r="H2" s="1287"/>
      <c r="I2" s="1287"/>
      <c r="J2" s="1287"/>
      <c r="K2" s="1287"/>
      <c r="L2" s="1287"/>
      <c r="M2" s="1287"/>
      <c r="N2" s="1287"/>
      <c r="O2" s="1287"/>
      <c r="P2" s="1288"/>
      <c r="Q2" s="464"/>
    </row>
    <row r="3" spans="1:17" ht="12.75" customHeight="1" x14ac:dyDescent="0.25">
      <c r="A3" s="79" t="s">
        <v>140</v>
      </c>
      <c r="B3" s="80"/>
      <c r="C3" s="1284" t="s">
        <v>141</v>
      </c>
      <c r="D3" s="1284"/>
      <c r="E3" s="1284"/>
      <c r="F3" s="1284"/>
      <c r="G3" s="1284"/>
      <c r="H3" s="1284"/>
      <c r="I3" s="1284"/>
      <c r="J3" s="1284"/>
      <c r="K3" s="1284"/>
      <c r="L3" s="1284"/>
      <c r="M3" s="1284"/>
      <c r="N3" s="1284"/>
      <c r="O3" s="1284"/>
      <c r="P3" s="1285"/>
      <c r="Q3" s="464"/>
    </row>
    <row r="4" spans="1:17" ht="12.75" customHeight="1" x14ac:dyDescent="0.25">
      <c r="A4" s="79" t="s">
        <v>142</v>
      </c>
      <c r="B4" s="80"/>
      <c r="C4" s="1284" t="s">
        <v>143</v>
      </c>
      <c r="D4" s="1284"/>
      <c r="E4" s="1284"/>
      <c r="F4" s="1284"/>
      <c r="G4" s="1284"/>
      <c r="H4" s="1284"/>
      <c r="I4" s="1284"/>
      <c r="J4" s="1284"/>
      <c r="K4" s="1284"/>
      <c r="L4" s="1284"/>
      <c r="M4" s="1284"/>
      <c r="N4" s="1284"/>
      <c r="O4" s="1284"/>
      <c r="P4" s="1285"/>
      <c r="Q4" s="464"/>
    </row>
    <row r="5" spans="1:17" ht="12.75" customHeight="1" x14ac:dyDescent="0.25">
      <c r="A5" s="81" t="s">
        <v>144</v>
      </c>
      <c r="B5" s="82"/>
      <c r="C5" s="1289" t="s">
        <v>145</v>
      </c>
      <c r="D5" s="1289"/>
      <c r="E5" s="1289"/>
      <c r="F5" s="1289"/>
      <c r="G5" s="1289"/>
      <c r="H5" s="1289"/>
      <c r="I5" s="1289"/>
      <c r="J5" s="1289"/>
      <c r="K5" s="1289"/>
      <c r="L5" s="1289"/>
      <c r="M5" s="1289"/>
      <c r="N5" s="1289"/>
      <c r="O5" s="1289"/>
      <c r="P5" s="1290"/>
      <c r="Q5" s="464"/>
    </row>
    <row r="6" spans="1:17" ht="12.75" customHeight="1" x14ac:dyDescent="0.25">
      <c r="A6" s="81" t="s">
        <v>146</v>
      </c>
      <c r="B6" s="82"/>
      <c r="C6" s="1289" t="s">
        <v>877</v>
      </c>
      <c r="D6" s="1289"/>
      <c r="E6" s="1289"/>
      <c r="F6" s="1289"/>
      <c r="G6" s="1289"/>
      <c r="H6" s="1289"/>
      <c r="I6" s="1289"/>
      <c r="J6" s="1289"/>
      <c r="K6" s="1289"/>
      <c r="L6" s="1289"/>
      <c r="M6" s="1289"/>
      <c r="N6" s="1289"/>
      <c r="O6" s="1289"/>
      <c r="P6" s="1290"/>
      <c r="Q6" s="464"/>
    </row>
    <row r="7" spans="1:17" x14ac:dyDescent="0.25">
      <c r="A7" s="81" t="s">
        <v>148</v>
      </c>
      <c r="B7" s="82"/>
      <c r="C7" s="1284" t="s">
        <v>968</v>
      </c>
      <c r="D7" s="1284"/>
      <c r="E7" s="1284"/>
      <c r="F7" s="1284"/>
      <c r="G7" s="1284"/>
      <c r="H7" s="1284"/>
      <c r="I7" s="1284"/>
      <c r="J7" s="1284"/>
      <c r="K7" s="1284"/>
      <c r="L7" s="1284"/>
      <c r="M7" s="1284"/>
      <c r="N7" s="1284"/>
      <c r="O7" s="1284"/>
      <c r="P7" s="1285"/>
      <c r="Q7" s="464"/>
    </row>
    <row r="8" spans="1:17" ht="12.75" customHeight="1" x14ac:dyDescent="0.25">
      <c r="A8" s="83" t="s">
        <v>150</v>
      </c>
      <c r="B8" s="82"/>
      <c r="C8" s="1299"/>
      <c r="D8" s="1299"/>
      <c r="E8" s="1299"/>
      <c r="F8" s="1299"/>
      <c r="G8" s="1299"/>
      <c r="H8" s="1299"/>
      <c r="I8" s="1299"/>
      <c r="J8" s="1299"/>
      <c r="K8" s="1299"/>
      <c r="L8" s="1299"/>
      <c r="M8" s="1299"/>
      <c r="N8" s="1299"/>
      <c r="O8" s="1299"/>
      <c r="P8" s="1300"/>
      <c r="Q8" s="464"/>
    </row>
    <row r="9" spans="1:17" ht="12.75" customHeight="1" x14ac:dyDescent="0.25">
      <c r="A9" s="81"/>
      <c r="B9" s="82" t="s">
        <v>151</v>
      </c>
      <c r="C9" s="1289" t="s">
        <v>969</v>
      </c>
      <c r="D9" s="1289"/>
      <c r="E9" s="1289"/>
      <c r="F9" s="1289"/>
      <c r="G9" s="1289"/>
      <c r="H9" s="1289"/>
      <c r="I9" s="1289"/>
      <c r="J9" s="1289"/>
      <c r="K9" s="1289"/>
      <c r="L9" s="1289"/>
      <c r="M9" s="1289"/>
      <c r="N9" s="1289"/>
      <c r="O9" s="1289"/>
      <c r="P9" s="1290"/>
      <c r="Q9" s="464"/>
    </row>
    <row r="10" spans="1:17" ht="12.75" customHeight="1" x14ac:dyDescent="0.25">
      <c r="A10" s="81"/>
      <c r="B10" s="82" t="s">
        <v>153</v>
      </c>
      <c r="C10" s="1289"/>
      <c r="D10" s="1289"/>
      <c r="E10" s="1289"/>
      <c r="F10" s="1289"/>
      <c r="G10" s="1289"/>
      <c r="H10" s="1289"/>
      <c r="I10" s="1289"/>
      <c r="J10" s="1289"/>
      <c r="K10" s="1289"/>
      <c r="L10" s="1289"/>
      <c r="M10" s="1289"/>
      <c r="N10" s="1289"/>
      <c r="O10" s="1289"/>
      <c r="P10" s="1290"/>
      <c r="Q10" s="464"/>
    </row>
    <row r="11" spans="1:17" ht="12.75" customHeight="1" x14ac:dyDescent="0.25">
      <c r="A11" s="81"/>
      <c r="B11" s="82" t="s">
        <v>154</v>
      </c>
      <c r="C11" s="1299"/>
      <c r="D11" s="1299"/>
      <c r="E11" s="1299"/>
      <c r="F11" s="1299"/>
      <c r="G11" s="1299"/>
      <c r="H11" s="1299"/>
      <c r="I11" s="1299"/>
      <c r="J11" s="1299"/>
      <c r="K11" s="1299"/>
      <c r="L11" s="1299"/>
      <c r="M11" s="1299"/>
      <c r="N11" s="1299"/>
      <c r="O11" s="1299"/>
      <c r="P11" s="1300"/>
      <c r="Q11" s="464"/>
    </row>
    <row r="12" spans="1:17" ht="12.75" customHeight="1" x14ac:dyDescent="0.25">
      <c r="A12" s="81"/>
      <c r="B12" s="82" t="s">
        <v>155</v>
      </c>
      <c r="C12" s="1289" t="s">
        <v>970</v>
      </c>
      <c r="D12" s="1289"/>
      <c r="E12" s="1289"/>
      <c r="F12" s="1289"/>
      <c r="G12" s="1289"/>
      <c r="H12" s="1289"/>
      <c r="I12" s="1289"/>
      <c r="J12" s="1289"/>
      <c r="K12" s="1289"/>
      <c r="L12" s="1289"/>
      <c r="M12" s="1289"/>
      <c r="N12" s="1289"/>
      <c r="O12" s="1289"/>
      <c r="P12" s="1290"/>
      <c r="Q12" s="464"/>
    </row>
    <row r="13" spans="1:17" ht="12.75" customHeight="1" x14ac:dyDescent="0.25">
      <c r="A13" s="81"/>
      <c r="B13" s="82" t="s">
        <v>156</v>
      </c>
      <c r="C13" s="1289"/>
      <c r="D13" s="1289"/>
      <c r="E13" s="1289"/>
      <c r="F13" s="1289"/>
      <c r="G13" s="1289"/>
      <c r="H13" s="1289"/>
      <c r="I13" s="1289"/>
      <c r="J13" s="1289"/>
      <c r="K13" s="1289"/>
      <c r="L13" s="1289"/>
      <c r="M13" s="1289"/>
      <c r="N13" s="1289"/>
      <c r="O13" s="1289"/>
      <c r="P13" s="1290"/>
      <c r="Q13" s="464"/>
    </row>
    <row r="14" spans="1:17" ht="12.75" customHeight="1" x14ac:dyDescent="0.25">
      <c r="A14" s="84"/>
      <c r="B14" s="85"/>
      <c r="C14" s="86"/>
      <c r="D14" s="86"/>
      <c r="E14" s="86"/>
      <c r="F14" s="86"/>
      <c r="G14" s="86"/>
      <c r="H14" s="86"/>
      <c r="I14" s="86"/>
      <c r="J14" s="86"/>
      <c r="K14" s="86"/>
      <c r="L14" s="86"/>
      <c r="M14" s="86"/>
      <c r="N14" s="86"/>
      <c r="O14" s="86"/>
      <c r="P14" s="87"/>
      <c r="Q14" s="464"/>
    </row>
    <row r="15" spans="1:17" s="88" customFormat="1" ht="12.75" customHeight="1" x14ac:dyDescent="0.25">
      <c r="A15" s="1307" t="s">
        <v>157</v>
      </c>
      <c r="B15" s="1309" t="s">
        <v>158</v>
      </c>
      <c r="C15" s="1312" t="s">
        <v>159</v>
      </c>
      <c r="D15" s="1313"/>
      <c r="E15" s="1313"/>
      <c r="F15" s="1313"/>
      <c r="G15" s="1313"/>
      <c r="H15" s="1313"/>
      <c r="I15" s="1313"/>
      <c r="J15" s="1313"/>
      <c r="K15" s="1313"/>
      <c r="L15" s="1313"/>
      <c r="M15" s="1313"/>
      <c r="N15" s="1313"/>
      <c r="O15" s="1313"/>
      <c r="P15" s="1314"/>
      <c r="Q15" s="465"/>
    </row>
    <row r="16" spans="1:17" s="88" customFormat="1" ht="12.75" customHeight="1" x14ac:dyDescent="0.25">
      <c r="A16" s="1308"/>
      <c r="B16" s="1310"/>
      <c r="C16" s="1315" t="s">
        <v>160</v>
      </c>
      <c r="D16" s="1293" t="s">
        <v>161</v>
      </c>
      <c r="E16" s="1317" t="s">
        <v>162</v>
      </c>
      <c r="F16" s="1319" t="s">
        <v>163</v>
      </c>
      <c r="G16" s="1293" t="s">
        <v>164</v>
      </c>
      <c r="H16" s="1295" t="s">
        <v>165</v>
      </c>
      <c r="I16" s="1305" t="s">
        <v>166</v>
      </c>
      <c r="J16" s="1293" t="s">
        <v>167</v>
      </c>
      <c r="K16" s="1295" t="s">
        <v>168</v>
      </c>
      <c r="L16" s="1305" t="s">
        <v>169</v>
      </c>
      <c r="M16" s="1293" t="s">
        <v>170</v>
      </c>
      <c r="N16" s="1295" t="s">
        <v>171</v>
      </c>
      <c r="O16" s="1297" t="s">
        <v>172</v>
      </c>
      <c r="P16" s="1291" t="s">
        <v>9</v>
      </c>
      <c r="Q16" s="465"/>
    </row>
    <row r="17" spans="1:17" s="89" customFormat="1" ht="61.5" customHeight="1" thickBot="1" x14ac:dyDescent="0.3">
      <c r="A17" s="1292"/>
      <c r="B17" s="1311"/>
      <c r="C17" s="1316"/>
      <c r="D17" s="1294"/>
      <c r="E17" s="1318"/>
      <c r="F17" s="1320"/>
      <c r="G17" s="1294"/>
      <c r="H17" s="1296"/>
      <c r="I17" s="1306"/>
      <c r="J17" s="1294"/>
      <c r="K17" s="1296"/>
      <c r="L17" s="1306"/>
      <c r="M17" s="1294"/>
      <c r="N17" s="1296"/>
      <c r="O17" s="1298"/>
      <c r="P17" s="1292"/>
      <c r="Q17" s="466"/>
    </row>
    <row r="18" spans="1:17" s="89" customFormat="1" ht="9.75" customHeight="1" thickTop="1" x14ac:dyDescent="0.25">
      <c r="A18" s="90" t="s">
        <v>173</v>
      </c>
      <c r="B18" s="90">
        <v>2</v>
      </c>
      <c r="C18" s="90">
        <v>3</v>
      </c>
      <c r="D18" s="91"/>
      <c r="E18" s="92"/>
      <c r="F18" s="93">
        <v>4</v>
      </c>
      <c r="G18" s="91"/>
      <c r="H18" s="92"/>
      <c r="I18" s="93">
        <v>5</v>
      </c>
      <c r="J18" s="94"/>
      <c r="K18" s="92"/>
      <c r="L18" s="93">
        <v>6</v>
      </c>
      <c r="M18" s="91"/>
      <c r="N18" s="92"/>
      <c r="O18" s="93">
        <v>7</v>
      </c>
      <c r="P18" s="95">
        <v>8</v>
      </c>
    </row>
    <row r="19" spans="1:17" s="105" customFormat="1" hidden="1" x14ac:dyDescent="0.25">
      <c r="A19" s="96"/>
      <c r="B19" s="97" t="s">
        <v>174</v>
      </c>
      <c r="C19" s="243"/>
      <c r="D19" s="98"/>
      <c r="E19" s="99"/>
      <c r="F19" s="100"/>
      <c r="G19" s="101"/>
      <c r="H19" s="102"/>
      <c r="I19" s="100"/>
      <c r="J19" s="103"/>
      <c r="K19" s="102"/>
      <c r="L19" s="100"/>
      <c r="M19" s="101"/>
      <c r="N19" s="102"/>
      <c r="O19" s="100"/>
      <c r="P19" s="104"/>
    </row>
    <row r="20" spans="1:17" s="105" customFormat="1" ht="12.75" thickBot="1" x14ac:dyDescent="0.3">
      <c r="A20" s="106"/>
      <c r="B20" s="107" t="s">
        <v>175</v>
      </c>
      <c r="C20" s="437">
        <f>F20+I20+L20+O20</f>
        <v>954954</v>
      </c>
      <c r="D20" s="108">
        <f t="shared" ref="D20:E20" si="0">SUM(D21,D24,D25,D41,D43)</f>
        <v>931470</v>
      </c>
      <c r="E20" s="109">
        <f t="shared" si="0"/>
        <v>0</v>
      </c>
      <c r="F20" s="110">
        <f>SUM(F21,F24,F25,F41,F43)</f>
        <v>931470</v>
      </c>
      <c r="G20" s="108">
        <f t="shared" ref="G20:H20" si="1">SUM(G21,G24,G43)</f>
        <v>0</v>
      </c>
      <c r="H20" s="109">
        <f t="shared" si="1"/>
        <v>0</v>
      </c>
      <c r="I20" s="110">
        <f>SUM(I21,I24,I43)</f>
        <v>0</v>
      </c>
      <c r="J20" s="111">
        <f t="shared" ref="J20:K20" si="2">SUM(J21,J26,J43)</f>
        <v>23484</v>
      </c>
      <c r="K20" s="109">
        <f t="shared" si="2"/>
        <v>0</v>
      </c>
      <c r="L20" s="110">
        <f>SUM(L21,L26,L43)</f>
        <v>23484</v>
      </c>
      <c r="M20" s="108">
        <f t="shared" ref="M20:O20" si="3">SUM(M21,M45)</f>
        <v>0</v>
      </c>
      <c r="N20" s="109">
        <f t="shared" si="3"/>
        <v>0</v>
      </c>
      <c r="O20" s="110">
        <f t="shared" si="3"/>
        <v>0</v>
      </c>
      <c r="P20" s="112"/>
    </row>
    <row r="21" spans="1:17" ht="12.75" thickTop="1" x14ac:dyDescent="0.25">
      <c r="A21" s="113"/>
      <c r="B21" s="114" t="s">
        <v>176</v>
      </c>
      <c r="C21" s="438">
        <f t="shared" ref="C21:C84" si="4">F21+I21+L21+O21</f>
        <v>10367</v>
      </c>
      <c r="D21" s="115">
        <f t="shared" ref="D21:E21" si="5">SUM(D22:D23)</f>
        <v>0</v>
      </c>
      <c r="E21" s="116">
        <f t="shared" si="5"/>
        <v>0</v>
      </c>
      <c r="F21" s="117">
        <f>SUM(F22:F23)</f>
        <v>0</v>
      </c>
      <c r="G21" s="115">
        <f t="shared" ref="G21:H21" si="6">SUM(G22:G23)</f>
        <v>0</v>
      </c>
      <c r="H21" s="116">
        <f t="shared" si="6"/>
        <v>0</v>
      </c>
      <c r="I21" s="117">
        <f>SUM(I22:I23)</f>
        <v>0</v>
      </c>
      <c r="J21" s="118">
        <f t="shared" ref="J21:K21" si="7">SUM(J22:J23)</f>
        <v>10367</v>
      </c>
      <c r="K21" s="116">
        <f t="shared" si="7"/>
        <v>0</v>
      </c>
      <c r="L21" s="117">
        <f>SUM(L22:L23)</f>
        <v>10367</v>
      </c>
      <c r="M21" s="115">
        <f t="shared" ref="M21:O21" si="8">SUM(M22:M23)</f>
        <v>0</v>
      </c>
      <c r="N21" s="116">
        <f t="shared" si="8"/>
        <v>0</v>
      </c>
      <c r="O21" s="117">
        <f t="shared" si="8"/>
        <v>0</v>
      </c>
      <c r="P21" s="119"/>
    </row>
    <row r="22" spans="1:17" hidden="1" x14ac:dyDescent="0.25">
      <c r="A22" s="120"/>
      <c r="B22" s="121" t="s">
        <v>177</v>
      </c>
      <c r="C22" s="439">
        <f t="shared" si="4"/>
        <v>0</v>
      </c>
      <c r="D22" s="122"/>
      <c r="E22" s="123"/>
      <c r="F22" s="124">
        <f>D22+E22</f>
        <v>0</v>
      </c>
      <c r="G22" s="122"/>
      <c r="H22" s="123"/>
      <c r="I22" s="124">
        <f>G22+H22</f>
        <v>0</v>
      </c>
      <c r="J22" s="125"/>
      <c r="K22" s="123"/>
      <c r="L22" s="124">
        <f>J22+K22</f>
        <v>0</v>
      </c>
      <c r="M22" s="122"/>
      <c r="N22" s="123"/>
      <c r="O22" s="124">
        <f>M22+N22</f>
        <v>0</v>
      </c>
      <c r="P22" s="126"/>
    </row>
    <row r="23" spans="1:17" x14ac:dyDescent="0.25">
      <c r="A23" s="127"/>
      <c r="B23" s="128" t="s">
        <v>178</v>
      </c>
      <c r="C23" s="440">
        <f t="shared" si="4"/>
        <v>10367</v>
      </c>
      <c r="D23" s="129"/>
      <c r="E23" s="130"/>
      <c r="F23" s="131">
        <f t="shared" ref="F23:F25" si="9">D23+E23</f>
        <v>0</v>
      </c>
      <c r="G23" s="129"/>
      <c r="H23" s="130"/>
      <c r="I23" s="131">
        <f t="shared" ref="I23:I24" si="10">G23+H23</f>
        <v>0</v>
      </c>
      <c r="J23" s="132">
        <f>11063-696</f>
        <v>10367</v>
      </c>
      <c r="K23" s="130"/>
      <c r="L23" s="131">
        <f>J23+K23</f>
        <v>10367</v>
      </c>
      <c r="M23" s="129"/>
      <c r="N23" s="130"/>
      <c r="O23" s="131">
        <f>M23+N23</f>
        <v>0</v>
      </c>
      <c r="P23" s="133"/>
    </row>
    <row r="24" spans="1:17" s="105" customFormat="1" ht="24.75" thickBot="1" x14ac:dyDescent="0.3">
      <c r="A24" s="134">
        <v>19300</v>
      </c>
      <c r="B24" s="134" t="s">
        <v>179</v>
      </c>
      <c r="C24" s="441">
        <f>F24+I24</f>
        <v>931470</v>
      </c>
      <c r="D24" s="135">
        <v>931470</v>
      </c>
      <c r="E24" s="136"/>
      <c r="F24" s="137">
        <f t="shared" si="9"/>
        <v>931470</v>
      </c>
      <c r="G24" s="135"/>
      <c r="H24" s="136"/>
      <c r="I24" s="137">
        <f t="shared" si="10"/>
        <v>0</v>
      </c>
      <c r="J24" s="138" t="s">
        <v>180</v>
      </c>
      <c r="K24" s="139" t="s">
        <v>180</v>
      </c>
      <c r="L24" s="142" t="s">
        <v>180</v>
      </c>
      <c r="M24" s="140" t="s">
        <v>180</v>
      </c>
      <c r="N24" s="141" t="s">
        <v>180</v>
      </c>
      <c r="O24" s="142" t="s">
        <v>180</v>
      </c>
      <c r="P24" s="143"/>
    </row>
    <row r="25" spans="1:17" s="105" customFormat="1" ht="24.75" hidden="1" thickTop="1" x14ac:dyDescent="0.25">
      <c r="A25" s="144"/>
      <c r="B25" s="145" t="s">
        <v>181</v>
      </c>
      <c r="C25" s="442">
        <f>F25</f>
        <v>0</v>
      </c>
      <c r="D25" s="146"/>
      <c r="E25" s="147"/>
      <c r="F25" s="148">
        <f t="shared" si="9"/>
        <v>0</v>
      </c>
      <c r="G25" s="149" t="s">
        <v>180</v>
      </c>
      <c r="H25" s="150" t="s">
        <v>180</v>
      </c>
      <c r="I25" s="151" t="s">
        <v>180</v>
      </c>
      <c r="J25" s="152" t="s">
        <v>180</v>
      </c>
      <c r="K25" s="153" t="s">
        <v>180</v>
      </c>
      <c r="L25" s="151" t="s">
        <v>180</v>
      </c>
      <c r="M25" s="154" t="s">
        <v>180</v>
      </c>
      <c r="N25" s="153" t="s">
        <v>180</v>
      </c>
      <c r="O25" s="151" t="s">
        <v>180</v>
      </c>
      <c r="P25" s="155"/>
    </row>
    <row r="26" spans="1:17" s="105" customFormat="1" ht="36.75" thickTop="1" x14ac:dyDescent="0.25">
      <c r="A26" s="145">
        <v>21300</v>
      </c>
      <c r="B26" s="145" t="s">
        <v>182</v>
      </c>
      <c r="C26" s="442">
        <f>L26</f>
        <v>13117</v>
      </c>
      <c r="D26" s="154" t="s">
        <v>180</v>
      </c>
      <c r="E26" s="153" t="s">
        <v>180</v>
      </c>
      <c r="F26" s="151" t="s">
        <v>180</v>
      </c>
      <c r="G26" s="154" t="s">
        <v>180</v>
      </c>
      <c r="H26" s="153" t="s">
        <v>180</v>
      </c>
      <c r="I26" s="151" t="s">
        <v>180</v>
      </c>
      <c r="J26" s="152">
        <f t="shared" ref="J26:K26" si="11">SUM(J27,J31,J33,J36)</f>
        <v>13117</v>
      </c>
      <c r="K26" s="153">
        <f t="shared" si="11"/>
        <v>0</v>
      </c>
      <c r="L26" s="253">
        <f>SUM(L27,L31,L33,L36)</f>
        <v>13117</v>
      </c>
      <c r="M26" s="154" t="s">
        <v>180</v>
      </c>
      <c r="N26" s="153" t="s">
        <v>180</v>
      </c>
      <c r="O26" s="151" t="s">
        <v>180</v>
      </c>
      <c r="P26" s="155"/>
    </row>
    <row r="27" spans="1:17" s="105" customFormat="1" ht="24" hidden="1" x14ac:dyDescent="0.25">
      <c r="A27" s="156">
        <v>21350</v>
      </c>
      <c r="B27" s="145" t="s">
        <v>183</v>
      </c>
      <c r="C27" s="442">
        <f>L27</f>
        <v>0</v>
      </c>
      <c r="D27" s="154" t="s">
        <v>180</v>
      </c>
      <c r="E27" s="153" t="s">
        <v>180</v>
      </c>
      <c r="F27" s="151" t="s">
        <v>180</v>
      </c>
      <c r="G27" s="154" t="s">
        <v>180</v>
      </c>
      <c r="H27" s="153" t="s">
        <v>180</v>
      </c>
      <c r="I27" s="151" t="s">
        <v>180</v>
      </c>
      <c r="J27" s="152">
        <f t="shared" ref="J27:K27" si="12">SUM(J28:J30)</f>
        <v>0</v>
      </c>
      <c r="K27" s="153">
        <f t="shared" si="12"/>
        <v>0</v>
      </c>
      <c r="L27" s="253">
        <f>SUM(L28:L30)</f>
        <v>0</v>
      </c>
      <c r="M27" s="154" t="s">
        <v>180</v>
      </c>
      <c r="N27" s="153" t="s">
        <v>180</v>
      </c>
      <c r="O27" s="151" t="s">
        <v>180</v>
      </c>
      <c r="P27" s="155"/>
    </row>
    <row r="28" spans="1:17" hidden="1" x14ac:dyDescent="0.25">
      <c r="A28" s="120">
        <v>21351</v>
      </c>
      <c r="B28" s="157" t="s">
        <v>184</v>
      </c>
      <c r="C28" s="443">
        <f t="shared" ref="C28:C40" si="13">L28</f>
        <v>0</v>
      </c>
      <c r="D28" s="158" t="s">
        <v>180</v>
      </c>
      <c r="E28" s="159" t="s">
        <v>180</v>
      </c>
      <c r="F28" s="160" t="s">
        <v>180</v>
      </c>
      <c r="G28" s="158" t="s">
        <v>180</v>
      </c>
      <c r="H28" s="159" t="s">
        <v>180</v>
      </c>
      <c r="I28" s="160" t="s">
        <v>180</v>
      </c>
      <c r="J28" s="161"/>
      <c r="K28" s="162"/>
      <c r="L28" s="262">
        <f t="shared" ref="L28:L30" si="14">J28+K28</f>
        <v>0</v>
      </c>
      <c r="M28" s="163" t="s">
        <v>180</v>
      </c>
      <c r="N28" s="162" t="s">
        <v>180</v>
      </c>
      <c r="O28" s="160" t="s">
        <v>180</v>
      </c>
      <c r="P28" s="164"/>
    </row>
    <row r="29" spans="1:17" hidden="1" x14ac:dyDescent="0.25">
      <c r="A29" s="127">
        <v>21352</v>
      </c>
      <c r="B29" s="165" t="s">
        <v>185</v>
      </c>
      <c r="C29" s="444">
        <f t="shared" si="13"/>
        <v>0</v>
      </c>
      <c r="D29" s="166" t="s">
        <v>180</v>
      </c>
      <c r="E29" s="167" t="s">
        <v>180</v>
      </c>
      <c r="F29" s="168" t="s">
        <v>180</v>
      </c>
      <c r="G29" s="166" t="s">
        <v>180</v>
      </c>
      <c r="H29" s="167" t="s">
        <v>180</v>
      </c>
      <c r="I29" s="168" t="s">
        <v>180</v>
      </c>
      <c r="J29" s="169"/>
      <c r="K29" s="170"/>
      <c r="L29" s="267">
        <f t="shared" si="14"/>
        <v>0</v>
      </c>
      <c r="M29" s="171" t="s">
        <v>180</v>
      </c>
      <c r="N29" s="170" t="s">
        <v>180</v>
      </c>
      <c r="O29" s="168" t="s">
        <v>180</v>
      </c>
      <c r="P29" s="172"/>
    </row>
    <row r="30" spans="1:17" ht="24" hidden="1" x14ac:dyDescent="0.25">
      <c r="A30" s="127">
        <v>21359</v>
      </c>
      <c r="B30" s="165" t="s">
        <v>186</v>
      </c>
      <c r="C30" s="444">
        <f t="shared" si="13"/>
        <v>0</v>
      </c>
      <c r="D30" s="166" t="s">
        <v>180</v>
      </c>
      <c r="E30" s="167" t="s">
        <v>180</v>
      </c>
      <c r="F30" s="168" t="s">
        <v>180</v>
      </c>
      <c r="G30" s="166" t="s">
        <v>180</v>
      </c>
      <c r="H30" s="167" t="s">
        <v>180</v>
      </c>
      <c r="I30" s="168" t="s">
        <v>180</v>
      </c>
      <c r="J30" s="169"/>
      <c r="K30" s="170"/>
      <c r="L30" s="267">
        <f t="shared" si="14"/>
        <v>0</v>
      </c>
      <c r="M30" s="171" t="s">
        <v>180</v>
      </c>
      <c r="N30" s="170" t="s">
        <v>180</v>
      </c>
      <c r="O30" s="168" t="s">
        <v>180</v>
      </c>
      <c r="P30" s="172"/>
    </row>
    <row r="31" spans="1:17" s="105" customFormat="1" ht="36" hidden="1" x14ac:dyDescent="0.25">
      <c r="A31" s="156">
        <v>21370</v>
      </c>
      <c r="B31" s="145" t="s">
        <v>187</v>
      </c>
      <c r="C31" s="442">
        <f t="shared" si="13"/>
        <v>0</v>
      </c>
      <c r="D31" s="154" t="s">
        <v>180</v>
      </c>
      <c r="E31" s="153" t="s">
        <v>180</v>
      </c>
      <c r="F31" s="151" t="s">
        <v>180</v>
      </c>
      <c r="G31" s="154" t="s">
        <v>180</v>
      </c>
      <c r="H31" s="153" t="s">
        <v>180</v>
      </c>
      <c r="I31" s="151" t="s">
        <v>180</v>
      </c>
      <c r="J31" s="152">
        <f t="shared" ref="J31:K31" si="15">SUM(J32)</f>
        <v>0</v>
      </c>
      <c r="K31" s="153">
        <f t="shared" si="15"/>
        <v>0</v>
      </c>
      <c r="L31" s="253">
        <f>SUM(L32)</f>
        <v>0</v>
      </c>
      <c r="M31" s="154" t="s">
        <v>180</v>
      </c>
      <c r="N31" s="153" t="s">
        <v>180</v>
      </c>
      <c r="O31" s="151" t="s">
        <v>180</v>
      </c>
      <c r="P31" s="155"/>
    </row>
    <row r="32" spans="1:17" ht="36" hidden="1" x14ac:dyDescent="0.25">
      <c r="A32" s="173">
        <v>21379</v>
      </c>
      <c r="B32" s="174" t="s">
        <v>188</v>
      </c>
      <c r="C32" s="445">
        <f t="shared" si="13"/>
        <v>0</v>
      </c>
      <c r="D32" s="175" t="s">
        <v>180</v>
      </c>
      <c r="E32" s="176" t="s">
        <v>180</v>
      </c>
      <c r="F32" s="177" t="s">
        <v>180</v>
      </c>
      <c r="G32" s="175" t="s">
        <v>180</v>
      </c>
      <c r="H32" s="176" t="s">
        <v>180</v>
      </c>
      <c r="I32" s="177" t="s">
        <v>180</v>
      </c>
      <c r="J32" s="178"/>
      <c r="K32" s="179"/>
      <c r="L32" s="317">
        <f>J32+K32</f>
        <v>0</v>
      </c>
      <c r="M32" s="180" t="s">
        <v>180</v>
      </c>
      <c r="N32" s="179" t="s">
        <v>180</v>
      </c>
      <c r="O32" s="177" t="s">
        <v>180</v>
      </c>
      <c r="P32" s="181"/>
    </row>
    <row r="33" spans="1:16" s="105" customFormat="1" hidden="1" x14ac:dyDescent="0.25">
      <c r="A33" s="156">
        <v>21380</v>
      </c>
      <c r="B33" s="145" t="s">
        <v>189</v>
      </c>
      <c r="C33" s="442">
        <f t="shared" si="13"/>
        <v>0</v>
      </c>
      <c r="D33" s="154" t="s">
        <v>180</v>
      </c>
      <c r="E33" s="153" t="s">
        <v>180</v>
      </c>
      <c r="F33" s="151" t="s">
        <v>180</v>
      </c>
      <c r="G33" s="154" t="s">
        <v>180</v>
      </c>
      <c r="H33" s="153" t="s">
        <v>180</v>
      </c>
      <c r="I33" s="151" t="s">
        <v>180</v>
      </c>
      <c r="J33" s="152">
        <f t="shared" ref="J33:K33" si="16">SUM(J34:J35)</f>
        <v>0</v>
      </c>
      <c r="K33" s="153">
        <f t="shared" si="16"/>
        <v>0</v>
      </c>
      <c r="L33" s="253">
        <f>SUM(L34:L35)</f>
        <v>0</v>
      </c>
      <c r="M33" s="154" t="s">
        <v>180</v>
      </c>
      <c r="N33" s="153" t="s">
        <v>180</v>
      </c>
      <c r="O33" s="151" t="s">
        <v>180</v>
      </c>
      <c r="P33" s="155"/>
    </row>
    <row r="34" spans="1:16" hidden="1" x14ac:dyDescent="0.25">
      <c r="A34" s="121">
        <v>21381</v>
      </c>
      <c r="B34" s="157" t="s">
        <v>190</v>
      </c>
      <c r="C34" s="443">
        <f t="shared" si="13"/>
        <v>0</v>
      </c>
      <c r="D34" s="158" t="s">
        <v>180</v>
      </c>
      <c r="E34" s="159" t="s">
        <v>180</v>
      </c>
      <c r="F34" s="160" t="s">
        <v>180</v>
      </c>
      <c r="G34" s="158" t="s">
        <v>180</v>
      </c>
      <c r="H34" s="159" t="s">
        <v>180</v>
      </c>
      <c r="I34" s="160" t="s">
        <v>180</v>
      </c>
      <c r="J34" s="161"/>
      <c r="K34" s="162"/>
      <c r="L34" s="262">
        <f t="shared" ref="L34:L35" si="17">J34+K34</f>
        <v>0</v>
      </c>
      <c r="M34" s="163" t="s">
        <v>180</v>
      </c>
      <c r="N34" s="162" t="s">
        <v>180</v>
      </c>
      <c r="O34" s="160" t="s">
        <v>180</v>
      </c>
      <c r="P34" s="164"/>
    </row>
    <row r="35" spans="1:16" ht="24" hidden="1" x14ac:dyDescent="0.25">
      <c r="A35" s="128">
        <v>21383</v>
      </c>
      <c r="B35" s="165" t="s">
        <v>191</v>
      </c>
      <c r="C35" s="444">
        <f t="shared" si="13"/>
        <v>0</v>
      </c>
      <c r="D35" s="166" t="s">
        <v>180</v>
      </c>
      <c r="E35" s="167" t="s">
        <v>180</v>
      </c>
      <c r="F35" s="168" t="s">
        <v>180</v>
      </c>
      <c r="G35" s="166" t="s">
        <v>180</v>
      </c>
      <c r="H35" s="167" t="s">
        <v>180</v>
      </c>
      <c r="I35" s="168" t="s">
        <v>180</v>
      </c>
      <c r="J35" s="169"/>
      <c r="K35" s="170"/>
      <c r="L35" s="267">
        <f t="shared" si="17"/>
        <v>0</v>
      </c>
      <c r="M35" s="171" t="s">
        <v>180</v>
      </c>
      <c r="N35" s="170" t="s">
        <v>180</v>
      </c>
      <c r="O35" s="168" t="s">
        <v>180</v>
      </c>
      <c r="P35" s="172"/>
    </row>
    <row r="36" spans="1:16" s="105" customFormat="1" ht="25.5" customHeight="1" x14ac:dyDescent="0.25">
      <c r="A36" s="156">
        <v>21390</v>
      </c>
      <c r="B36" s="145" t="s">
        <v>192</v>
      </c>
      <c r="C36" s="442">
        <f t="shared" si="13"/>
        <v>13117</v>
      </c>
      <c r="D36" s="154" t="s">
        <v>180</v>
      </c>
      <c r="E36" s="153" t="s">
        <v>180</v>
      </c>
      <c r="F36" s="151" t="s">
        <v>180</v>
      </c>
      <c r="G36" s="154" t="s">
        <v>180</v>
      </c>
      <c r="H36" s="153" t="s">
        <v>180</v>
      </c>
      <c r="I36" s="151" t="s">
        <v>180</v>
      </c>
      <c r="J36" s="152">
        <f t="shared" ref="J36:K36" si="18">SUM(J37:J40)</f>
        <v>13117</v>
      </c>
      <c r="K36" s="153">
        <f t="shared" si="18"/>
        <v>0</v>
      </c>
      <c r="L36" s="253">
        <f>SUM(L37:L40)</f>
        <v>13117</v>
      </c>
      <c r="M36" s="154" t="s">
        <v>180</v>
      </c>
      <c r="N36" s="153" t="s">
        <v>180</v>
      </c>
      <c r="O36" s="151" t="s">
        <v>180</v>
      </c>
      <c r="P36" s="155"/>
    </row>
    <row r="37" spans="1:16" ht="24" hidden="1" x14ac:dyDescent="0.25">
      <c r="A37" s="121">
        <v>21391</v>
      </c>
      <c r="B37" s="157" t="s">
        <v>193</v>
      </c>
      <c r="C37" s="443">
        <f t="shared" si="13"/>
        <v>0</v>
      </c>
      <c r="D37" s="158" t="s">
        <v>180</v>
      </c>
      <c r="E37" s="159" t="s">
        <v>180</v>
      </c>
      <c r="F37" s="160" t="s">
        <v>180</v>
      </c>
      <c r="G37" s="158" t="s">
        <v>180</v>
      </c>
      <c r="H37" s="159" t="s">
        <v>180</v>
      </c>
      <c r="I37" s="160" t="s">
        <v>180</v>
      </c>
      <c r="J37" s="161"/>
      <c r="K37" s="162"/>
      <c r="L37" s="262">
        <f t="shared" ref="L37:L40" si="19">J37+K37</f>
        <v>0</v>
      </c>
      <c r="M37" s="163" t="s">
        <v>180</v>
      </c>
      <c r="N37" s="162" t="s">
        <v>180</v>
      </c>
      <c r="O37" s="160" t="s">
        <v>180</v>
      </c>
      <c r="P37" s="164"/>
    </row>
    <row r="38" spans="1:16" hidden="1" x14ac:dyDescent="0.25">
      <c r="A38" s="128">
        <v>21393</v>
      </c>
      <c r="B38" s="165" t="s">
        <v>194</v>
      </c>
      <c r="C38" s="444">
        <f t="shared" si="13"/>
        <v>0</v>
      </c>
      <c r="D38" s="166" t="s">
        <v>180</v>
      </c>
      <c r="E38" s="167" t="s">
        <v>180</v>
      </c>
      <c r="F38" s="168" t="s">
        <v>180</v>
      </c>
      <c r="G38" s="166" t="s">
        <v>180</v>
      </c>
      <c r="H38" s="167" t="s">
        <v>180</v>
      </c>
      <c r="I38" s="168" t="s">
        <v>180</v>
      </c>
      <c r="J38" s="169"/>
      <c r="K38" s="170"/>
      <c r="L38" s="267">
        <f t="shared" si="19"/>
        <v>0</v>
      </c>
      <c r="M38" s="171" t="s">
        <v>180</v>
      </c>
      <c r="N38" s="170" t="s">
        <v>180</v>
      </c>
      <c r="O38" s="168" t="s">
        <v>180</v>
      </c>
      <c r="P38" s="172"/>
    </row>
    <row r="39" spans="1:16" hidden="1" x14ac:dyDescent="0.25">
      <c r="A39" s="128">
        <v>21395</v>
      </c>
      <c r="B39" s="165" t="s">
        <v>195</v>
      </c>
      <c r="C39" s="444">
        <f t="shared" si="13"/>
        <v>0</v>
      </c>
      <c r="D39" s="166" t="s">
        <v>180</v>
      </c>
      <c r="E39" s="167" t="s">
        <v>180</v>
      </c>
      <c r="F39" s="168" t="s">
        <v>180</v>
      </c>
      <c r="G39" s="166" t="s">
        <v>180</v>
      </c>
      <c r="H39" s="167" t="s">
        <v>180</v>
      </c>
      <c r="I39" s="168" t="s">
        <v>180</v>
      </c>
      <c r="J39" s="169"/>
      <c r="K39" s="170"/>
      <c r="L39" s="267">
        <f t="shared" si="19"/>
        <v>0</v>
      </c>
      <c r="M39" s="171" t="s">
        <v>180</v>
      </c>
      <c r="N39" s="170" t="s">
        <v>180</v>
      </c>
      <c r="O39" s="168" t="s">
        <v>180</v>
      </c>
      <c r="P39" s="172"/>
    </row>
    <row r="40" spans="1:16" ht="24" x14ac:dyDescent="0.25">
      <c r="A40" s="182">
        <v>21399</v>
      </c>
      <c r="B40" s="183" t="s">
        <v>196</v>
      </c>
      <c r="C40" s="446">
        <f t="shared" si="13"/>
        <v>13117</v>
      </c>
      <c r="D40" s="184" t="s">
        <v>180</v>
      </c>
      <c r="E40" s="185" t="s">
        <v>180</v>
      </c>
      <c r="F40" s="186" t="s">
        <v>180</v>
      </c>
      <c r="G40" s="184" t="s">
        <v>180</v>
      </c>
      <c r="H40" s="185" t="s">
        <v>180</v>
      </c>
      <c r="I40" s="186" t="s">
        <v>180</v>
      </c>
      <c r="J40" s="187">
        <v>13117</v>
      </c>
      <c r="K40" s="188"/>
      <c r="L40" s="291">
        <f t="shared" si="19"/>
        <v>13117</v>
      </c>
      <c r="M40" s="189" t="s">
        <v>180</v>
      </c>
      <c r="N40" s="188" t="s">
        <v>180</v>
      </c>
      <c r="O40" s="186" t="s">
        <v>180</v>
      </c>
      <c r="P40" s="190"/>
    </row>
    <row r="41" spans="1:16" s="105" customFormat="1" ht="26.25" hidden="1" customHeight="1" x14ac:dyDescent="0.25">
      <c r="A41" s="191">
        <v>21420</v>
      </c>
      <c r="B41" s="192" t="s">
        <v>197</v>
      </c>
      <c r="C41" s="447">
        <f>F41</f>
        <v>0</v>
      </c>
      <c r="D41" s="193">
        <f t="shared" ref="D41:E41" si="20">SUM(D42)</f>
        <v>0</v>
      </c>
      <c r="E41" s="194">
        <f t="shared" si="20"/>
        <v>0</v>
      </c>
      <c r="F41" s="195">
        <f>SUM(F42)</f>
        <v>0</v>
      </c>
      <c r="G41" s="193" t="s">
        <v>180</v>
      </c>
      <c r="H41" s="194" t="s">
        <v>180</v>
      </c>
      <c r="I41" s="196" t="s">
        <v>180</v>
      </c>
      <c r="J41" s="197" t="s">
        <v>180</v>
      </c>
      <c r="K41" s="198" t="s">
        <v>180</v>
      </c>
      <c r="L41" s="196" t="s">
        <v>180</v>
      </c>
      <c r="M41" s="199" t="s">
        <v>180</v>
      </c>
      <c r="N41" s="198" t="s">
        <v>180</v>
      </c>
      <c r="O41" s="196" t="s">
        <v>180</v>
      </c>
      <c r="P41" s="200"/>
    </row>
    <row r="42" spans="1:16" s="105" customFormat="1" ht="26.25" hidden="1" customHeight="1" x14ac:dyDescent="0.25">
      <c r="A42" s="182">
        <v>21429</v>
      </c>
      <c r="B42" s="183" t="s">
        <v>198</v>
      </c>
      <c r="C42" s="446">
        <f>F42</f>
        <v>0</v>
      </c>
      <c r="D42" s="201"/>
      <c r="E42" s="202"/>
      <c r="F42" s="203">
        <f>D42+E42</f>
        <v>0</v>
      </c>
      <c r="G42" s="204" t="s">
        <v>180</v>
      </c>
      <c r="H42" s="205" t="s">
        <v>180</v>
      </c>
      <c r="I42" s="186" t="s">
        <v>180</v>
      </c>
      <c r="J42" s="206" t="s">
        <v>180</v>
      </c>
      <c r="K42" s="185" t="s">
        <v>180</v>
      </c>
      <c r="L42" s="186" t="s">
        <v>180</v>
      </c>
      <c r="M42" s="184" t="s">
        <v>180</v>
      </c>
      <c r="N42" s="185" t="s">
        <v>180</v>
      </c>
      <c r="O42" s="186" t="s">
        <v>180</v>
      </c>
      <c r="P42" s="190"/>
    </row>
    <row r="43" spans="1:16" s="105" customFormat="1" ht="24" hidden="1" x14ac:dyDescent="0.25">
      <c r="A43" s="156">
        <v>21490</v>
      </c>
      <c r="B43" s="145" t="s">
        <v>199</v>
      </c>
      <c r="C43" s="448">
        <f>F43+I43+L43</f>
        <v>0</v>
      </c>
      <c r="D43" s="207">
        <f t="shared" ref="D43:E43" si="21">D44</f>
        <v>0</v>
      </c>
      <c r="E43" s="208">
        <f t="shared" si="21"/>
        <v>0</v>
      </c>
      <c r="F43" s="148">
        <f>F44</f>
        <v>0</v>
      </c>
      <c r="G43" s="207">
        <f t="shared" ref="G43:L43" si="22">G44</f>
        <v>0</v>
      </c>
      <c r="H43" s="208">
        <f t="shared" si="22"/>
        <v>0</v>
      </c>
      <c r="I43" s="148">
        <f t="shared" si="22"/>
        <v>0</v>
      </c>
      <c r="J43" s="209">
        <f t="shared" si="22"/>
        <v>0</v>
      </c>
      <c r="K43" s="208">
        <f t="shared" si="22"/>
        <v>0</v>
      </c>
      <c r="L43" s="148">
        <f t="shared" si="22"/>
        <v>0</v>
      </c>
      <c r="M43" s="154" t="s">
        <v>180</v>
      </c>
      <c r="N43" s="153" t="s">
        <v>180</v>
      </c>
      <c r="O43" s="151" t="s">
        <v>180</v>
      </c>
      <c r="P43" s="155"/>
    </row>
    <row r="44" spans="1:16" s="105" customFormat="1" ht="24" hidden="1" x14ac:dyDescent="0.25">
      <c r="A44" s="128">
        <v>21499</v>
      </c>
      <c r="B44" s="165" t="s">
        <v>200</v>
      </c>
      <c r="C44" s="449">
        <f>F44+I44+L44</f>
        <v>0</v>
      </c>
      <c r="D44" s="210"/>
      <c r="E44" s="211"/>
      <c r="F44" s="124">
        <f>D44+E44</f>
        <v>0</v>
      </c>
      <c r="G44" s="122"/>
      <c r="H44" s="123"/>
      <c r="I44" s="124">
        <f>G44+H44</f>
        <v>0</v>
      </c>
      <c r="J44" s="161"/>
      <c r="K44" s="162"/>
      <c r="L44" s="124">
        <f>J44+K44</f>
        <v>0</v>
      </c>
      <c r="M44" s="180" t="s">
        <v>180</v>
      </c>
      <c r="N44" s="179" t="s">
        <v>180</v>
      </c>
      <c r="O44" s="177" t="s">
        <v>180</v>
      </c>
      <c r="P44" s="181"/>
    </row>
    <row r="45" spans="1:16" ht="12.75" hidden="1" customHeight="1" x14ac:dyDescent="0.25">
      <c r="A45" s="212">
        <v>23000</v>
      </c>
      <c r="B45" s="213" t="s">
        <v>201</v>
      </c>
      <c r="C45" s="448">
        <f>O45</f>
        <v>0</v>
      </c>
      <c r="D45" s="214" t="s">
        <v>180</v>
      </c>
      <c r="E45" s="215" t="s">
        <v>180</v>
      </c>
      <c r="F45" s="186" t="s">
        <v>180</v>
      </c>
      <c r="G45" s="184" t="s">
        <v>180</v>
      </c>
      <c r="H45" s="185" t="s">
        <v>180</v>
      </c>
      <c r="I45" s="186" t="s">
        <v>180</v>
      </c>
      <c r="J45" s="206" t="s">
        <v>180</v>
      </c>
      <c r="K45" s="185" t="s">
        <v>180</v>
      </c>
      <c r="L45" s="186" t="s">
        <v>180</v>
      </c>
      <c r="M45" s="214">
        <f t="shared" ref="M45:O45" si="23">SUM(M46:M47)</f>
        <v>0</v>
      </c>
      <c r="N45" s="215">
        <f t="shared" si="23"/>
        <v>0</v>
      </c>
      <c r="O45" s="203">
        <f t="shared" si="23"/>
        <v>0</v>
      </c>
      <c r="P45" s="216"/>
    </row>
    <row r="46" spans="1:16" ht="24" hidden="1" x14ac:dyDescent="0.25">
      <c r="A46" s="217">
        <v>23410</v>
      </c>
      <c r="B46" s="218" t="s">
        <v>202</v>
      </c>
      <c r="C46" s="447">
        <f t="shared" ref="C46:C47" si="24">O46</f>
        <v>0</v>
      </c>
      <c r="D46" s="193" t="s">
        <v>180</v>
      </c>
      <c r="E46" s="194" t="s">
        <v>180</v>
      </c>
      <c r="F46" s="196" t="s">
        <v>180</v>
      </c>
      <c r="G46" s="199" t="s">
        <v>180</v>
      </c>
      <c r="H46" s="198" t="s">
        <v>180</v>
      </c>
      <c r="I46" s="196" t="s">
        <v>180</v>
      </c>
      <c r="J46" s="197" t="s">
        <v>180</v>
      </c>
      <c r="K46" s="198" t="s">
        <v>180</v>
      </c>
      <c r="L46" s="196" t="s">
        <v>180</v>
      </c>
      <c r="M46" s="219"/>
      <c r="N46" s="220"/>
      <c r="O46" s="195">
        <f t="shared" ref="O46:O47" si="25">M46+N46</f>
        <v>0</v>
      </c>
      <c r="P46" s="221"/>
    </row>
    <row r="47" spans="1:16" ht="24" hidden="1" x14ac:dyDescent="0.25">
      <c r="A47" s="217">
        <v>23510</v>
      </c>
      <c r="B47" s="218" t="s">
        <v>203</v>
      </c>
      <c r="C47" s="447">
        <f t="shared" si="24"/>
        <v>0</v>
      </c>
      <c r="D47" s="193" t="s">
        <v>180</v>
      </c>
      <c r="E47" s="194" t="s">
        <v>180</v>
      </c>
      <c r="F47" s="196" t="s">
        <v>180</v>
      </c>
      <c r="G47" s="199" t="s">
        <v>180</v>
      </c>
      <c r="H47" s="198" t="s">
        <v>180</v>
      </c>
      <c r="I47" s="196" t="s">
        <v>180</v>
      </c>
      <c r="J47" s="197" t="s">
        <v>180</v>
      </c>
      <c r="K47" s="198" t="s">
        <v>180</v>
      </c>
      <c r="L47" s="196" t="s">
        <v>180</v>
      </c>
      <c r="M47" s="219"/>
      <c r="N47" s="220"/>
      <c r="O47" s="195">
        <f t="shared" si="25"/>
        <v>0</v>
      </c>
      <c r="P47" s="221"/>
    </row>
    <row r="48" spans="1:16" hidden="1" x14ac:dyDescent="0.25">
      <c r="A48" s="222"/>
      <c r="B48" s="218"/>
      <c r="C48" s="450"/>
      <c r="D48" s="223"/>
      <c r="E48" s="224"/>
      <c r="F48" s="196"/>
      <c r="G48" s="199"/>
      <c r="H48" s="198"/>
      <c r="I48" s="196"/>
      <c r="J48" s="197"/>
      <c r="K48" s="198"/>
      <c r="L48" s="195"/>
      <c r="M48" s="193"/>
      <c r="N48" s="194"/>
      <c r="O48" s="195"/>
      <c r="P48" s="221"/>
    </row>
    <row r="49" spans="1:16" s="105" customFormat="1" hidden="1" x14ac:dyDescent="0.25">
      <c r="A49" s="96"/>
      <c r="B49" s="97" t="s">
        <v>204</v>
      </c>
      <c r="C49" s="451"/>
      <c r="D49" s="225"/>
      <c r="E49" s="226"/>
      <c r="F49" s="227"/>
      <c r="G49" s="225"/>
      <c r="H49" s="226"/>
      <c r="I49" s="227"/>
      <c r="J49" s="228"/>
      <c r="K49" s="226"/>
      <c r="L49" s="227"/>
      <c r="M49" s="225"/>
      <c r="N49" s="226"/>
      <c r="O49" s="227"/>
      <c r="P49" s="229"/>
    </row>
    <row r="50" spans="1:16" s="105" customFormat="1" ht="12.75" thickBot="1" x14ac:dyDescent="0.3">
      <c r="A50" s="230"/>
      <c r="B50" s="106" t="s">
        <v>205</v>
      </c>
      <c r="C50" s="436">
        <f t="shared" si="4"/>
        <v>954954</v>
      </c>
      <c r="D50" s="231">
        <f t="shared" ref="D50:E50" si="26">SUM(D51,D269)</f>
        <v>931470</v>
      </c>
      <c r="E50" s="232">
        <f t="shared" si="26"/>
        <v>0</v>
      </c>
      <c r="F50" s="233">
        <f>SUM(F51,F269)</f>
        <v>931470</v>
      </c>
      <c r="G50" s="231">
        <f t="shared" ref="G50:O50" si="27">SUM(G51,G269)</f>
        <v>0</v>
      </c>
      <c r="H50" s="232">
        <f t="shared" si="27"/>
        <v>0</v>
      </c>
      <c r="I50" s="233">
        <f t="shared" si="27"/>
        <v>0</v>
      </c>
      <c r="J50" s="234">
        <f t="shared" si="27"/>
        <v>23484</v>
      </c>
      <c r="K50" s="232">
        <f t="shared" si="27"/>
        <v>0</v>
      </c>
      <c r="L50" s="233">
        <f t="shared" si="27"/>
        <v>23484</v>
      </c>
      <c r="M50" s="231">
        <f t="shared" si="27"/>
        <v>0</v>
      </c>
      <c r="N50" s="232">
        <f t="shared" si="27"/>
        <v>0</v>
      </c>
      <c r="O50" s="233">
        <f t="shared" si="27"/>
        <v>0</v>
      </c>
      <c r="P50" s="235"/>
    </row>
    <row r="51" spans="1:16" s="105" customFormat="1" ht="36.75" thickTop="1" x14ac:dyDescent="0.25">
      <c r="A51" s="236"/>
      <c r="B51" s="237" t="s">
        <v>206</v>
      </c>
      <c r="C51" s="452">
        <f t="shared" si="4"/>
        <v>954954</v>
      </c>
      <c r="D51" s="238">
        <f t="shared" ref="D51:E51" si="28">SUM(D52,D181)</f>
        <v>931470</v>
      </c>
      <c r="E51" s="239">
        <f t="shared" si="28"/>
        <v>0</v>
      </c>
      <c r="F51" s="240">
        <f>SUM(F52,F181)</f>
        <v>931470</v>
      </c>
      <c r="G51" s="238">
        <f t="shared" ref="G51:H51" si="29">SUM(G52,G181)</f>
        <v>0</v>
      </c>
      <c r="H51" s="239">
        <f t="shared" si="29"/>
        <v>0</v>
      </c>
      <c r="I51" s="240">
        <f>SUM(I52,I181)</f>
        <v>0</v>
      </c>
      <c r="J51" s="241">
        <f t="shared" ref="J51:K51" si="30">SUM(J52,J181)</f>
        <v>23484</v>
      </c>
      <c r="K51" s="239">
        <f t="shared" si="30"/>
        <v>0</v>
      </c>
      <c r="L51" s="240">
        <f>SUM(L52,L181)</f>
        <v>23484</v>
      </c>
      <c r="M51" s="238">
        <f t="shared" ref="M51:O51" si="31">SUM(M52,M181)</f>
        <v>0</v>
      </c>
      <c r="N51" s="239">
        <f t="shared" si="31"/>
        <v>0</v>
      </c>
      <c r="O51" s="240">
        <f t="shared" si="31"/>
        <v>0</v>
      </c>
      <c r="P51" s="242"/>
    </row>
    <row r="52" spans="1:16" s="105" customFormat="1" ht="24" x14ac:dyDescent="0.25">
      <c r="A52" s="243"/>
      <c r="B52" s="96" t="s">
        <v>207</v>
      </c>
      <c r="C52" s="451">
        <f t="shared" si="4"/>
        <v>935454</v>
      </c>
      <c r="D52" s="225">
        <f t="shared" ref="D52:E52" si="32">SUM(D53,D75,D160,D174)</f>
        <v>911970</v>
      </c>
      <c r="E52" s="226">
        <f t="shared" si="32"/>
        <v>0</v>
      </c>
      <c r="F52" s="227">
        <f>SUM(F53,F75,F160,F174)</f>
        <v>911970</v>
      </c>
      <c r="G52" s="225">
        <f t="shared" ref="G52:H52" si="33">SUM(G53,G75,G160,G174)</f>
        <v>0</v>
      </c>
      <c r="H52" s="226">
        <f t="shared" si="33"/>
        <v>0</v>
      </c>
      <c r="I52" s="227">
        <f>SUM(I53,I75,I160,I174)</f>
        <v>0</v>
      </c>
      <c r="J52" s="228">
        <f t="shared" ref="J52:K52" si="34">SUM(J53,J75,J160,J174)</f>
        <v>23484</v>
      </c>
      <c r="K52" s="226">
        <f t="shared" si="34"/>
        <v>0</v>
      </c>
      <c r="L52" s="227">
        <f>SUM(L53,L75,L160,L174)</f>
        <v>23484</v>
      </c>
      <c r="M52" s="225">
        <f t="shared" ref="M52:O52" si="35">SUM(M53,M75,M160,M174)</f>
        <v>0</v>
      </c>
      <c r="N52" s="226">
        <f t="shared" si="35"/>
        <v>0</v>
      </c>
      <c r="O52" s="227">
        <f t="shared" si="35"/>
        <v>0</v>
      </c>
      <c r="P52" s="229"/>
    </row>
    <row r="53" spans="1:16" s="105" customFormat="1" x14ac:dyDescent="0.25">
      <c r="A53" s="244">
        <v>1000</v>
      </c>
      <c r="B53" s="244" t="s">
        <v>208</v>
      </c>
      <c r="C53" s="453">
        <f t="shared" si="4"/>
        <v>773439</v>
      </c>
      <c r="D53" s="245">
        <f t="shared" ref="D53:E53" si="36">SUM(D54,D67)</f>
        <v>773089</v>
      </c>
      <c r="E53" s="246">
        <f t="shared" si="36"/>
        <v>350</v>
      </c>
      <c r="F53" s="247">
        <f>SUM(F54,F67)</f>
        <v>773439</v>
      </c>
      <c r="G53" s="245">
        <f t="shared" ref="G53:H53" si="37">SUM(G54,G67)</f>
        <v>0</v>
      </c>
      <c r="H53" s="246">
        <f t="shared" si="37"/>
        <v>0</v>
      </c>
      <c r="I53" s="247">
        <f>SUM(I54,I67)</f>
        <v>0</v>
      </c>
      <c r="J53" s="248">
        <f t="shared" ref="J53:K53" si="38">SUM(J54,J67)</f>
        <v>0</v>
      </c>
      <c r="K53" s="246">
        <f t="shared" si="38"/>
        <v>0</v>
      </c>
      <c r="L53" s="247">
        <f>SUM(L54,L67)</f>
        <v>0</v>
      </c>
      <c r="M53" s="245">
        <f t="shared" ref="M53:O53" si="39">SUM(M54,M67)</f>
        <v>0</v>
      </c>
      <c r="N53" s="246">
        <f t="shared" si="39"/>
        <v>0</v>
      </c>
      <c r="O53" s="247">
        <f t="shared" si="39"/>
        <v>0</v>
      </c>
      <c r="P53" s="249"/>
    </row>
    <row r="54" spans="1:16" x14ac:dyDescent="0.25">
      <c r="A54" s="145">
        <v>1100</v>
      </c>
      <c r="B54" s="250" t="s">
        <v>209</v>
      </c>
      <c r="C54" s="442">
        <f t="shared" si="4"/>
        <v>598068</v>
      </c>
      <c r="D54" s="251">
        <f t="shared" ref="D54:E54" si="40">SUM(D55,D58,D66)</f>
        <v>598068</v>
      </c>
      <c r="E54" s="252">
        <f t="shared" si="40"/>
        <v>0</v>
      </c>
      <c r="F54" s="253">
        <f>SUM(F55,F58,F66)</f>
        <v>598068</v>
      </c>
      <c r="G54" s="251">
        <f t="shared" ref="G54:H54" si="41">SUM(G55,G58,G66)</f>
        <v>0</v>
      </c>
      <c r="H54" s="252">
        <f t="shared" si="41"/>
        <v>0</v>
      </c>
      <c r="I54" s="253">
        <f>SUM(I55,I58,I66)</f>
        <v>0</v>
      </c>
      <c r="J54" s="254">
        <f t="shared" ref="J54:K54" si="42">SUM(J55,J58,J66)</f>
        <v>0</v>
      </c>
      <c r="K54" s="252">
        <f t="shared" si="42"/>
        <v>0</v>
      </c>
      <c r="L54" s="253">
        <f>SUM(L55,L58,L66)</f>
        <v>0</v>
      </c>
      <c r="M54" s="251">
        <f t="shared" ref="M54:O54" si="43">SUM(M55,M58,M66)</f>
        <v>0</v>
      </c>
      <c r="N54" s="252">
        <f t="shared" si="43"/>
        <v>0</v>
      </c>
      <c r="O54" s="253">
        <f t="shared" si="43"/>
        <v>0</v>
      </c>
      <c r="P54" s="255"/>
    </row>
    <row r="55" spans="1:16" x14ac:dyDescent="0.25">
      <c r="A55" s="256">
        <v>1110</v>
      </c>
      <c r="B55" s="218" t="s">
        <v>210</v>
      </c>
      <c r="C55" s="450">
        <f t="shared" si="4"/>
        <v>567254</v>
      </c>
      <c r="D55" s="223">
        <f t="shared" ref="D55:E55" si="44">SUM(D56:D57)</f>
        <v>567254</v>
      </c>
      <c r="E55" s="224">
        <f t="shared" si="44"/>
        <v>0</v>
      </c>
      <c r="F55" s="257">
        <f>SUM(F56:F57)</f>
        <v>567254</v>
      </c>
      <c r="G55" s="223">
        <f t="shared" ref="G55:H55" si="45">SUM(G56:G57)</f>
        <v>0</v>
      </c>
      <c r="H55" s="224">
        <f t="shared" si="45"/>
        <v>0</v>
      </c>
      <c r="I55" s="257">
        <f>SUM(I56:I57)</f>
        <v>0</v>
      </c>
      <c r="J55" s="258">
        <f t="shared" ref="J55:K55" si="46">SUM(J56:J57)</f>
        <v>0</v>
      </c>
      <c r="K55" s="224">
        <f t="shared" si="46"/>
        <v>0</v>
      </c>
      <c r="L55" s="257">
        <f>SUM(L56:L57)</f>
        <v>0</v>
      </c>
      <c r="M55" s="223">
        <f t="shared" ref="M55:O55" si="47">SUM(M56:M57)</f>
        <v>0</v>
      </c>
      <c r="N55" s="224">
        <f t="shared" si="47"/>
        <v>0</v>
      </c>
      <c r="O55" s="257">
        <f t="shared" si="47"/>
        <v>0</v>
      </c>
      <c r="P55" s="259"/>
    </row>
    <row r="56" spans="1:16" x14ac:dyDescent="0.25">
      <c r="A56" s="121">
        <v>1111</v>
      </c>
      <c r="B56" s="157" t="s">
        <v>211</v>
      </c>
      <c r="C56" s="443">
        <f t="shared" si="4"/>
        <v>386001</v>
      </c>
      <c r="D56" s="260">
        <v>386001</v>
      </c>
      <c r="E56" s="261"/>
      <c r="F56" s="262">
        <f t="shared" ref="F56:F57" si="48">D56+E56</f>
        <v>386001</v>
      </c>
      <c r="G56" s="260"/>
      <c r="H56" s="261"/>
      <c r="I56" s="262">
        <f t="shared" ref="I56:I57" si="49">G56+H56</f>
        <v>0</v>
      </c>
      <c r="J56" s="263"/>
      <c r="K56" s="261"/>
      <c r="L56" s="262">
        <f t="shared" ref="L56:L57" si="50">J56+K56</f>
        <v>0</v>
      </c>
      <c r="M56" s="260"/>
      <c r="N56" s="261"/>
      <c r="O56" s="262">
        <f t="shared" ref="O56:O57" si="51">M56+N56</f>
        <v>0</v>
      </c>
      <c r="P56" s="264"/>
    </row>
    <row r="57" spans="1:16" ht="24" customHeight="1" x14ac:dyDescent="0.25">
      <c r="A57" s="128">
        <v>1119</v>
      </c>
      <c r="B57" s="165" t="s">
        <v>212</v>
      </c>
      <c r="C57" s="444">
        <f t="shared" si="4"/>
        <v>181253</v>
      </c>
      <c r="D57" s="265">
        <v>181253</v>
      </c>
      <c r="E57" s="266"/>
      <c r="F57" s="267">
        <f t="shared" si="48"/>
        <v>181253</v>
      </c>
      <c r="G57" s="265"/>
      <c r="H57" s="266"/>
      <c r="I57" s="267">
        <f t="shared" si="49"/>
        <v>0</v>
      </c>
      <c r="J57" s="268"/>
      <c r="K57" s="266"/>
      <c r="L57" s="267">
        <f t="shared" si="50"/>
        <v>0</v>
      </c>
      <c r="M57" s="265"/>
      <c r="N57" s="266"/>
      <c r="O57" s="267">
        <f t="shared" si="51"/>
        <v>0</v>
      </c>
      <c r="P57" s="269"/>
    </row>
    <row r="58" spans="1:16" x14ac:dyDescent="0.25">
      <c r="A58" s="270">
        <v>1140</v>
      </c>
      <c r="B58" s="165" t="s">
        <v>213</v>
      </c>
      <c r="C58" s="444">
        <f t="shared" si="4"/>
        <v>30814</v>
      </c>
      <c r="D58" s="271">
        <f t="shared" ref="D58:E58" si="52">SUM(D59:D65)</f>
        <v>30814</v>
      </c>
      <c r="E58" s="272">
        <f t="shared" si="52"/>
        <v>0</v>
      </c>
      <c r="F58" s="267">
        <f>SUM(F59:F65)</f>
        <v>30814</v>
      </c>
      <c r="G58" s="271">
        <f t="shared" ref="G58:H58" si="53">SUM(G59:G65)</f>
        <v>0</v>
      </c>
      <c r="H58" s="272">
        <f t="shared" si="53"/>
        <v>0</v>
      </c>
      <c r="I58" s="267">
        <f>SUM(I59:I65)</f>
        <v>0</v>
      </c>
      <c r="J58" s="273">
        <f t="shared" ref="J58:K58" si="54">SUM(J59:J65)</f>
        <v>0</v>
      </c>
      <c r="K58" s="272">
        <f t="shared" si="54"/>
        <v>0</v>
      </c>
      <c r="L58" s="267">
        <f>SUM(L59:L65)</f>
        <v>0</v>
      </c>
      <c r="M58" s="271">
        <f t="shared" ref="M58:O58" si="55">SUM(M59:M65)</f>
        <v>0</v>
      </c>
      <c r="N58" s="272">
        <f t="shared" si="55"/>
        <v>0</v>
      </c>
      <c r="O58" s="267">
        <f t="shared" si="55"/>
        <v>0</v>
      </c>
      <c r="P58" s="269"/>
    </row>
    <row r="59" spans="1:16" hidden="1" x14ac:dyDescent="0.25">
      <c r="A59" s="128">
        <v>1141</v>
      </c>
      <c r="B59" s="165" t="s">
        <v>214</v>
      </c>
      <c r="C59" s="444">
        <f t="shared" si="4"/>
        <v>0</v>
      </c>
      <c r="D59" s="265"/>
      <c r="E59" s="266"/>
      <c r="F59" s="267">
        <f t="shared" ref="F59:F66" si="56">D59+E59</f>
        <v>0</v>
      </c>
      <c r="G59" s="265"/>
      <c r="H59" s="266"/>
      <c r="I59" s="267">
        <f t="shared" ref="I59:I66" si="57">G59+H59</f>
        <v>0</v>
      </c>
      <c r="J59" s="268"/>
      <c r="K59" s="266"/>
      <c r="L59" s="267">
        <f t="shared" ref="L59:L66" si="58">J59+K59</f>
        <v>0</v>
      </c>
      <c r="M59" s="265"/>
      <c r="N59" s="266"/>
      <c r="O59" s="267">
        <f t="shared" ref="O59:O66" si="59">M59+N59</f>
        <v>0</v>
      </c>
      <c r="P59" s="269"/>
    </row>
    <row r="60" spans="1:16" ht="24.75" customHeight="1" x14ac:dyDescent="0.25">
      <c r="A60" s="128">
        <v>1142</v>
      </c>
      <c r="B60" s="165" t="s">
        <v>215</v>
      </c>
      <c r="C60" s="444">
        <f t="shared" si="4"/>
        <v>1300</v>
      </c>
      <c r="D60" s="265">
        <v>1300</v>
      </c>
      <c r="E60" s="266"/>
      <c r="F60" s="267">
        <f t="shared" si="56"/>
        <v>1300</v>
      </c>
      <c r="G60" s="265"/>
      <c r="H60" s="266"/>
      <c r="I60" s="267">
        <f t="shared" si="57"/>
        <v>0</v>
      </c>
      <c r="J60" s="268"/>
      <c r="K60" s="266"/>
      <c r="L60" s="267">
        <f t="shared" si="58"/>
        <v>0</v>
      </c>
      <c r="M60" s="265"/>
      <c r="N60" s="266"/>
      <c r="O60" s="267">
        <f t="shared" si="59"/>
        <v>0</v>
      </c>
      <c r="P60" s="269"/>
    </row>
    <row r="61" spans="1:16" ht="24" hidden="1" x14ac:dyDescent="0.25">
      <c r="A61" s="128">
        <v>1145</v>
      </c>
      <c r="B61" s="165" t="s">
        <v>216</v>
      </c>
      <c r="C61" s="444">
        <f t="shared" si="4"/>
        <v>0</v>
      </c>
      <c r="D61" s="265"/>
      <c r="E61" s="266"/>
      <c r="F61" s="267">
        <f t="shared" si="56"/>
        <v>0</v>
      </c>
      <c r="G61" s="265"/>
      <c r="H61" s="266"/>
      <c r="I61" s="267">
        <f t="shared" si="57"/>
        <v>0</v>
      </c>
      <c r="J61" s="268"/>
      <c r="K61" s="266"/>
      <c r="L61" s="267">
        <f t="shared" si="58"/>
        <v>0</v>
      </c>
      <c r="M61" s="265"/>
      <c r="N61" s="266"/>
      <c r="O61" s="267">
        <f t="shared" si="59"/>
        <v>0</v>
      </c>
      <c r="P61" s="269"/>
    </row>
    <row r="62" spans="1:16" ht="27.75" customHeight="1" x14ac:dyDescent="0.25">
      <c r="A62" s="128">
        <v>1146</v>
      </c>
      <c r="B62" s="165" t="s">
        <v>217</v>
      </c>
      <c r="C62" s="444">
        <f t="shared" si="4"/>
        <v>6536</v>
      </c>
      <c r="D62" s="265">
        <v>8460</v>
      </c>
      <c r="E62" s="274">
        <v>-1924</v>
      </c>
      <c r="F62" s="267">
        <f t="shared" si="56"/>
        <v>6536</v>
      </c>
      <c r="G62" s="265"/>
      <c r="H62" s="266"/>
      <c r="I62" s="267">
        <f t="shared" si="57"/>
        <v>0</v>
      </c>
      <c r="J62" s="268"/>
      <c r="K62" s="266"/>
      <c r="L62" s="267">
        <f t="shared" si="58"/>
        <v>0</v>
      </c>
      <c r="M62" s="265"/>
      <c r="N62" s="266"/>
      <c r="O62" s="267">
        <f t="shared" si="59"/>
        <v>0</v>
      </c>
      <c r="P62" s="269"/>
    </row>
    <row r="63" spans="1:16" x14ac:dyDescent="0.25">
      <c r="A63" s="128">
        <v>1147</v>
      </c>
      <c r="B63" s="165" t="s">
        <v>218</v>
      </c>
      <c r="C63" s="444">
        <f t="shared" si="4"/>
        <v>19880</v>
      </c>
      <c r="D63" s="265">
        <v>19880</v>
      </c>
      <c r="E63" s="266"/>
      <c r="F63" s="267">
        <f t="shared" si="56"/>
        <v>19880</v>
      </c>
      <c r="G63" s="265"/>
      <c r="H63" s="266"/>
      <c r="I63" s="267">
        <f t="shared" si="57"/>
        <v>0</v>
      </c>
      <c r="J63" s="268"/>
      <c r="K63" s="266"/>
      <c r="L63" s="267">
        <f t="shared" si="58"/>
        <v>0</v>
      </c>
      <c r="M63" s="265"/>
      <c r="N63" s="266"/>
      <c r="O63" s="267">
        <f t="shared" si="59"/>
        <v>0</v>
      </c>
      <c r="P63" s="269"/>
    </row>
    <row r="64" spans="1:16" x14ac:dyDescent="0.25">
      <c r="A64" s="128">
        <v>1148</v>
      </c>
      <c r="B64" s="165" t="s">
        <v>219</v>
      </c>
      <c r="C64" s="444">
        <f t="shared" si="4"/>
        <v>3098</v>
      </c>
      <c r="D64" s="265">
        <v>1174</v>
      </c>
      <c r="E64" s="274">
        <v>1924</v>
      </c>
      <c r="F64" s="267">
        <f t="shared" si="56"/>
        <v>3098</v>
      </c>
      <c r="G64" s="265"/>
      <c r="H64" s="266"/>
      <c r="I64" s="267">
        <f t="shared" si="57"/>
        <v>0</v>
      </c>
      <c r="J64" s="268"/>
      <c r="K64" s="266"/>
      <c r="L64" s="267">
        <f t="shared" si="58"/>
        <v>0</v>
      </c>
      <c r="M64" s="265"/>
      <c r="N64" s="266"/>
      <c r="O64" s="267">
        <f t="shared" si="59"/>
        <v>0</v>
      </c>
      <c r="P64" s="269"/>
    </row>
    <row r="65" spans="1:16" ht="24" hidden="1" customHeight="1" x14ac:dyDescent="0.25">
      <c r="A65" s="128">
        <v>1149</v>
      </c>
      <c r="B65" s="165" t="s">
        <v>220</v>
      </c>
      <c r="C65" s="444">
        <f t="shared" si="4"/>
        <v>0</v>
      </c>
      <c r="D65" s="265"/>
      <c r="E65" s="266"/>
      <c r="F65" s="267">
        <f t="shared" si="56"/>
        <v>0</v>
      </c>
      <c r="G65" s="265"/>
      <c r="H65" s="266"/>
      <c r="I65" s="267">
        <f t="shared" si="57"/>
        <v>0</v>
      </c>
      <c r="J65" s="268"/>
      <c r="K65" s="266"/>
      <c r="L65" s="267">
        <f t="shared" si="58"/>
        <v>0</v>
      </c>
      <c r="M65" s="265"/>
      <c r="N65" s="266"/>
      <c r="O65" s="267">
        <f t="shared" si="59"/>
        <v>0</v>
      </c>
      <c r="P65" s="269"/>
    </row>
    <row r="66" spans="1:16" ht="36" hidden="1" x14ac:dyDescent="0.25">
      <c r="A66" s="256">
        <v>1150</v>
      </c>
      <c r="B66" s="218" t="s">
        <v>221</v>
      </c>
      <c r="C66" s="450">
        <f t="shared" si="4"/>
        <v>0</v>
      </c>
      <c r="D66" s="275"/>
      <c r="E66" s="277"/>
      <c r="F66" s="257">
        <f t="shared" si="56"/>
        <v>0</v>
      </c>
      <c r="G66" s="275"/>
      <c r="H66" s="277"/>
      <c r="I66" s="257">
        <f t="shared" si="57"/>
        <v>0</v>
      </c>
      <c r="J66" s="278"/>
      <c r="K66" s="277"/>
      <c r="L66" s="257">
        <f t="shared" si="58"/>
        <v>0</v>
      </c>
      <c r="M66" s="275"/>
      <c r="N66" s="277"/>
      <c r="O66" s="257">
        <f t="shared" si="59"/>
        <v>0</v>
      </c>
      <c r="P66" s="259"/>
    </row>
    <row r="67" spans="1:16" ht="36" x14ac:dyDescent="0.25">
      <c r="A67" s="145">
        <v>1200</v>
      </c>
      <c r="B67" s="250" t="s">
        <v>222</v>
      </c>
      <c r="C67" s="442">
        <f t="shared" si="4"/>
        <v>175371</v>
      </c>
      <c r="D67" s="251">
        <f t="shared" ref="D67:E67" si="60">SUM(D68:D69)</f>
        <v>175021</v>
      </c>
      <c r="E67" s="252">
        <f t="shared" si="60"/>
        <v>350</v>
      </c>
      <c r="F67" s="253">
        <f>SUM(F68:F69)</f>
        <v>175371</v>
      </c>
      <c r="G67" s="251">
        <f t="shared" ref="G67:H67" si="61">SUM(G68:G69)</f>
        <v>0</v>
      </c>
      <c r="H67" s="252">
        <f t="shared" si="61"/>
        <v>0</v>
      </c>
      <c r="I67" s="253">
        <f>SUM(I68:I69)</f>
        <v>0</v>
      </c>
      <c r="J67" s="254">
        <f t="shared" ref="J67:K67" si="62">SUM(J68:J69)</f>
        <v>0</v>
      </c>
      <c r="K67" s="252">
        <f t="shared" si="62"/>
        <v>0</v>
      </c>
      <c r="L67" s="253">
        <f>SUM(L68:L69)</f>
        <v>0</v>
      </c>
      <c r="M67" s="251">
        <f t="shared" ref="M67:O67" si="63">SUM(M68:M69)</f>
        <v>0</v>
      </c>
      <c r="N67" s="252">
        <f t="shared" si="63"/>
        <v>0</v>
      </c>
      <c r="O67" s="253">
        <f t="shared" si="63"/>
        <v>0</v>
      </c>
      <c r="P67" s="279"/>
    </row>
    <row r="68" spans="1:16" ht="24" x14ac:dyDescent="0.25">
      <c r="A68" s="1143">
        <v>1210</v>
      </c>
      <c r="B68" s="157" t="s">
        <v>223</v>
      </c>
      <c r="C68" s="443">
        <f t="shared" si="4"/>
        <v>146074</v>
      </c>
      <c r="D68" s="260">
        <v>146074</v>
      </c>
      <c r="E68" s="261"/>
      <c r="F68" s="262">
        <f>D68+E68</f>
        <v>146074</v>
      </c>
      <c r="G68" s="260"/>
      <c r="H68" s="261"/>
      <c r="I68" s="262">
        <f>G68+H68</f>
        <v>0</v>
      </c>
      <c r="J68" s="263"/>
      <c r="K68" s="261"/>
      <c r="L68" s="262">
        <f>J68+K68</f>
        <v>0</v>
      </c>
      <c r="M68" s="260"/>
      <c r="N68" s="261"/>
      <c r="O68" s="262">
        <f t="shared" ref="O68" si="64">M68+N68</f>
        <v>0</v>
      </c>
      <c r="P68" s="264"/>
    </row>
    <row r="69" spans="1:16" ht="24" x14ac:dyDescent="0.25">
      <c r="A69" s="270">
        <v>1220</v>
      </c>
      <c r="B69" s="165" t="s">
        <v>224</v>
      </c>
      <c r="C69" s="444">
        <f t="shared" si="4"/>
        <v>29297</v>
      </c>
      <c r="D69" s="271">
        <f t="shared" ref="D69:E69" si="65">SUM(D70:D74)</f>
        <v>28947</v>
      </c>
      <c r="E69" s="272">
        <f t="shared" si="65"/>
        <v>350</v>
      </c>
      <c r="F69" s="267">
        <f>SUM(F70:F74)</f>
        <v>29297</v>
      </c>
      <c r="G69" s="271">
        <f t="shared" ref="G69:H69" si="66">SUM(G70:G74)</f>
        <v>0</v>
      </c>
      <c r="H69" s="272">
        <f t="shared" si="66"/>
        <v>0</v>
      </c>
      <c r="I69" s="267">
        <f>SUM(I70:I74)</f>
        <v>0</v>
      </c>
      <c r="J69" s="273">
        <f t="shared" ref="J69:K69" si="67">SUM(J70:J74)</f>
        <v>0</v>
      </c>
      <c r="K69" s="272">
        <f t="shared" si="67"/>
        <v>0</v>
      </c>
      <c r="L69" s="267">
        <f>SUM(L70:L74)</f>
        <v>0</v>
      </c>
      <c r="M69" s="271">
        <f t="shared" ref="M69:O69" si="68">SUM(M70:M74)</f>
        <v>0</v>
      </c>
      <c r="N69" s="272">
        <f t="shared" si="68"/>
        <v>0</v>
      </c>
      <c r="O69" s="267">
        <f t="shared" si="68"/>
        <v>0</v>
      </c>
      <c r="P69" s="269"/>
    </row>
    <row r="70" spans="1:16" ht="60" x14ac:dyDescent="0.25">
      <c r="A70" s="128">
        <v>1221</v>
      </c>
      <c r="B70" s="165" t="s">
        <v>225</v>
      </c>
      <c r="C70" s="444">
        <f t="shared" si="4"/>
        <v>19354</v>
      </c>
      <c r="D70" s="265">
        <v>19354</v>
      </c>
      <c r="E70" s="266"/>
      <c r="F70" s="267">
        <f t="shared" ref="F70:F74" si="69">D70+E70</f>
        <v>19354</v>
      </c>
      <c r="G70" s="265"/>
      <c r="H70" s="266"/>
      <c r="I70" s="267">
        <f t="shared" ref="I70:I74" si="70">G70+H70</f>
        <v>0</v>
      </c>
      <c r="J70" s="268"/>
      <c r="K70" s="266"/>
      <c r="L70" s="267">
        <f t="shared" ref="L70:L74" si="71">J70+K70</f>
        <v>0</v>
      </c>
      <c r="M70" s="265"/>
      <c r="N70" s="266"/>
      <c r="O70" s="267">
        <f t="shared" ref="O70:O74" si="72">M70+N70</f>
        <v>0</v>
      </c>
      <c r="P70" s="269"/>
    </row>
    <row r="71" spans="1:16" hidden="1" x14ac:dyDescent="0.25">
      <c r="A71" s="128">
        <v>1223</v>
      </c>
      <c r="B71" s="165" t="s">
        <v>226</v>
      </c>
      <c r="C71" s="444">
        <f t="shared" si="4"/>
        <v>0</v>
      </c>
      <c r="D71" s="265"/>
      <c r="E71" s="266"/>
      <c r="F71" s="267">
        <f t="shared" si="69"/>
        <v>0</v>
      </c>
      <c r="G71" s="265"/>
      <c r="H71" s="266"/>
      <c r="I71" s="267">
        <f t="shared" si="70"/>
        <v>0</v>
      </c>
      <c r="J71" s="268"/>
      <c r="K71" s="266"/>
      <c r="L71" s="267">
        <f t="shared" si="71"/>
        <v>0</v>
      </c>
      <c r="M71" s="265"/>
      <c r="N71" s="266"/>
      <c r="O71" s="267">
        <f t="shared" si="72"/>
        <v>0</v>
      </c>
      <c r="P71" s="269"/>
    </row>
    <row r="72" spans="1:16" ht="24" hidden="1" x14ac:dyDescent="0.25">
      <c r="A72" s="128">
        <v>1225</v>
      </c>
      <c r="B72" s="165" t="s">
        <v>227</v>
      </c>
      <c r="C72" s="444">
        <f t="shared" si="4"/>
        <v>0</v>
      </c>
      <c r="D72" s="265"/>
      <c r="E72" s="266"/>
      <c r="F72" s="267">
        <f t="shared" si="69"/>
        <v>0</v>
      </c>
      <c r="G72" s="265"/>
      <c r="H72" s="266"/>
      <c r="I72" s="267">
        <f t="shared" si="70"/>
        <v>0</v>
      </c>
      <c r="J72" s="268"/>
      <c r="K72" s="266"/>
      <c r="L72" s="267">
        <f t="shared" si="71"/>
        <v>0</v>
      </c>
      <c r="M72" s="265"/>
      <c r="N72" s="266"/>
      <c r="O72" s="267">
        <f t="shared" si="72"/>
        <v>0</v>
      </c>
      <c r="P72" s="269"/>
    </row>
    <row r="73" spans="1:16" ht="36" x14ac:dyDescent="0.25">
      <c r="A73" s="128">
        <v>1227</v>
      </c>
      <c r="B73" s="165" t="s">
        <v>228</v>
      </c>
      <c r="C73" s="444">
        <f t="shared" si="4"/>
        <v>3843</v>
      </c>
      <c r="D73" s="265">
        <v>3843</v>
      </c>
      <c r="E73" s="266"/>
      <c r="F73" s="267">
        <f t="shared" si="69"/>
        <v>3843</v>
      </c>
      <c r="G73" s="265"/>
      <c r="H73" s="266"/>
      <c r="I73" s="267">
        <f t="shared" si="70"/>
        <v>0</v>
      </c>
      <c r="J73" s="268"/>
      <c r="K73" s="266"/>
      <c r="L73" s="267">
        <f t="shared" si="71"/>
        <v>0</v>
      </c>
      <c r="M73" s="265"/>
      <c r="N73" s="266"/>
      <c r="O73" s="267">
        <f t="shared" si="72"/>
        <v>0</v>
      </c>
      <c r="P73" s="269"/>
    </row>
    <row r="74" spans="1:16" ht="60" x14ac:dyDescent="0.25">
      <c r="A74" s="128">
        <v>1228</v>
      </c>
      <c r="B74" s="165" t="s">
        <v>229</v>
      </c>
      <c r="C74" s="444">
        <f t="shared" si="4"/>
        <v>6100</v>
      </c>
      <c r="D74" s="265">
        <v>5750</v>
      </c>
      <c r="E74" s="984">
        <v>350</v>
      </c>
      <c r="F74" s="267">
        <f t="shared" si="69"/>
        <v>6100</v>
      </c>
      <c r="G74" s="265"/>
      <c r="H74" s="266"/>
      <c r="I74" s="267">
        <f t="shared" si="70"/>
        <v>0</v>
      </c>
      <c r="J74" s="268"/>
      <c r="K74" s="266"/>
      <c r="L74" s="267">
        <f t="shared" si="71"/>
        <v>0</v>
      </c>
      <c r="M74" s="265"/>
      <c r="N74" s="266"/>
      <c r="O74" s="267">
        <f t="shared" si="72"/>
        <v>0</v>
      </c>
      <c r="P74" s="1137" t="s">
        <v>1158</v>
      </c>
    </row>
    <row r="75" spans="1:16" x14ac:dyDescent="0.25">
      <c r="A75" s="244">
        <v>2000</v>
      </c>
      <c r="B75" s="244" t="s">
        <v>230</v>
      </c>
      <c r="C75" s="453">
        <f t="shared" si="4"/>
        <v>162015</v>
      </c>
      <c r="D75" s="245">
        <f t="shared" ref="D75:O75" si="73">SUM(D76,D83,D120,D151,D152)</f>
        <v>138881</v>
      </c>
      <c r="E75" s="246">
        <f t="shared" si="73"/>
        <v>-350</v>
      </c>
      <c r="F75" s="247">
        <f t="shared" si="73"/>
        <v>138531</v>
      </c>
      <c r="G75" s="245">
        <f t="shared" si="73"/>
        <v>0</v>
      </c>
      <c r="H75" s="246">
        <f t="shared" si="73"/>
        <v>0</v>
      </c>
      <c r="I75" s="247">
        <f t="shared" si="73"/>
        <v>0</v>
      </c>
      <c r="J75" s="248">
        <f t="shared" si="73"/>
        <v>23484</v>
      </c>
      <c r="K75" s="246">
        <f t="shared" si="73"/>
        <v>0</v>
      </c>
      <c r="L75" s="247">
        <f t="shared" si="73"/>
        <v>23484</v>
      </c>
      <c r="M75" s="245">
        <f t="shared" si="73"/>
        <v>0</v>
      </c>
      <c r="N75" s="246">
        <f t="shared" si="73"/>
        <v>0</v>
      </c>
      <c r="O75" s="247">
        <f t="shared" si="73"/>
        <v>0</v>
      </c>
      <c r="P75" s="249"/>
    </row>
    <row r="76" spans="1:16" ht="24" x14ac:dyDescent="0.25">
      <c r="A76" s="145">
        <v>2100</v>
      </c>
      <c r="B76" s="250" t="s">
        <v>231</v>
      </c>
      <c r="C76" s="442">
        <f t="shared" si="4"/>
        <v>64426</v>
      </c>
      <c r="D76" s="251">
        <f t="shared" ref="D76:E76" si="74">SUM(D77,D80)</f>
        <v>64776</v>
      </c>
      <c r="E76" s="252">
        <f t="shared" si="74"/>
        <v>-350</v>
      </c>
      <c r="F76" s="253">
        <f>SUM(F77,F80)</f>
        <v>64426</v>
      </c>
      <c r="G76" s="251">
        <f t="shared" ref="G76:H76" si="75">SUM(G77,G80)</f>
        <v>0</v>
      </c>
      <c r="H76" s="252">
        <f t="shared" si="75"/>
        <v>0</v>
      </c>
      <c r="I76" s="253">
        <f>SUM(I77,I80)</f>
        <v>0</v>
      </c>
      <c r="J76" s="254">
        <f t="shared" ref="J76:K76" si="76">SUM(J77,J80)</f>
        <v>0</v>
      </c>
      <c r="K76" s="252">
        <f t="shared" si="76"/>
        <v>0</v>
      </c>
      <c r="L76" s="253">
        <f>SUM(L77,L80)</f>
        <v>0</v>
      </c>
      <c r="M76" s="251">
        <f t="shared" ref="M76:O76" si="77">SUM(M77,M80)</f>
        <v>0</v>
      </c>
      <c r="N76" s="252">
        <f t="shared" si="77"/>
        <v>0</v>
      </c>
      <c r="O76" s="253">
        <f t="shared" si="77"/>
        <v>0</v>
      </c>
      <c r="P76" s="279"/>
    </row>
    <row r="77" spans="1:16" ht="24" x14ac:dyDescent="0.25">
      <c r="A77" s="1143">
        <v>2110</v>
      </c>
      <c r="B77" s="157" t="s">
        <v>232</v>
      </c>
      <c r="C77" s="443">
        <f t="shared" si="4"/>
        <v>830</v>
      </c>
      <c r="D77" s="282">
        <f t="shared" ref="D77:E77" si="78">SUM(D78:D79)</f>
        <v>830</v>
      </c>
      <c r="E77" s="283">
        <f t="shared" si="78"/>
        <v>0</v>
      </c>
      <c r="F77" s="262">
        <f>SUM(F78:F79)</f>
        <v>830</v>
      </c>
      <c r="G77" s="282">
        <f t="shared" ref="G77:H77" si="79">SUM(G78:G79)</f>
        <v>0</v>
      </c>
      <c r="H77" s="283">
        <f t="shared" si="79"/>
        <v>0</v>
      </c>
      <c r="I77" s="262">
        <f>SUM(I78:I79)</f>
        <v>0</v>
      </c>
      <c r="J77" s="284">
        <f t="shared" ref="J77:K77" si="80">SUM(J78:J79)</f>
        <v>0</v>
      </c>
      <c r="K77" s="283">
        <f t="shared" si="80"/>
        <v>0</v>
      </c>
      <c r="L77" s="262">
        <f>SUM(L78:L79)</f>
        <v>0</v>
      </c>
      <c r="M77" s="282">
        <f t="shared" ref="M77:O77" si="81">SUM(M78:M79)</f>
        <v>0</v>
      </c>
      <c r="N77" s="283">
        <f t="shared" si="81"/>
        <v>0</v>
      </c>
      <c r="O77" s="262">
        <f t="shared" si="81"/>
        <v>0</v>
      </c>
      <c r="P77" s="264"/>
    </row>
    <row r="78" spans="1:16" x14ac:dyDescent="0.25">
      <c r="A78" s="128">
        <v>2111</v>
      </c>
      <c r="B78" s="165" t="s">
        <v>233</v>
      </c>
      <c r="C78" s="444">
        <f t="shared" si="4"/>
        <v>245</v>
      </c>
      <c r="D78" s="265">
        <v>245</v>
      </c>
      <c r="E78" s="266"/>
      <c r="F78" s="267">
        <f t="shared" ref="F78:F79" si="82">D78+E78</f>
        <v>245</v>
      </c>
      <c r="G78" s="265"/>
      <c r="H78" s="266"/>
      <c r="I78" s="267">
        <f t="shared" ref="I78:I79" si="83">G78+H78</f>
        <v>0</v>
      </c>
      <c r="J78" s="268"/>
      <c r="K78" s="266"/>
      <c r="L78" s="267">
        <f t="shared" ref="L78:L79" si="84">J78+K78</f>
        <v>0</v>
      </c>
      <c r="M78" s="265"/>
      <c r="N78" s="266"/>
      <c r="O78" s="267">
        <f t="shared" ref="O78:O79" si="85">M78+N78</f>
        <v>0</v>
      </c>
      <c r="P78" s="269"/>
    </row>
    <row r="79" spans="1:16" ht="24" x14ac:dyDescent="0.25">
      <c r="A79" s="128">
        <v>2112</v>
      </c>
      <c r="B79" s="165" t="s">
        <v>234</v>
      </c>
      <c r="C79" s="444">
        <f t="shared" si="4"/>
        <v>585</v>
      </c>
      <c r="D79" s="265">
        <v>585</v>
      </c>
      <c r="E79" s="266"/>
      <c r="F79" s="267">
        <f t="shared" si="82"/>
        <v>585</v>
      </c>
      <c r="G79" s="265"/>
      <c r="H79" s="266"/>
      <c r="I79" s="267">
        <f t="shared" si="83"/>
        <v>0</v>
      </c>
      <c r="J79" s="268"/>
      <c r="K79" s="266"/>
      <c r="L79" s="267">
        <f t="shared" si="84"/>
        <v>0</v>
      </c>
      <c r="M79" s="265"/>
      <c r="N79" s="266"/>
      <c r="O79" s="267">
        <f t="shared" si="85"/>
        <v>0</v>
      </c>
      <c r="P79" s="269"/>
    </row>
    <row r="80" spans="1:16" ht="24" x14ac:dyDescent="0.25">
      <c r="A80" s="270">
        <v>2120</v>
      </c>
      <c r="B80" s="165" t="s">
        <v>235</v>
      </c>
      <c r="C80" s="444">
        <f t="shared" si="4"/>
        <v>63596</v>
      </c>
      <c r="D80" s="271">
        <f t="shared" ref="D80:E80" si="86">SUM(D81:D82)</f>
        <v>63946</v>
      </c>
      <c r="E80" s="272">
        <f t="shared" si="86"/>
        <v>-350</v>
      </c>
      <c r="F80" s="267">
        <f>SUM(F81:F82)</f>
        <v>63596</v>
      </c>
      <c r="G80" s="271">
        <f t="shared" ref="G80:H80" si="87">SUM(G81:G82)</f>
        <v>0</v>
      </c>
      <c r="H80" s="272">
        <f t="shared" si="87"/>
        <v>0</v>
      </c>
      <c r="I80" s="267">
        <f>SUM(I81:I82)</f>
        <v>0</v>
      </c>
      <c r="J80" s="273">
        <f t="shared" ref="J80:K80" si="88">SUM(J81:J82)</f>
        <v>0</v>
      </c>
      <c r="K80" s="272">
        <f t="shared" si="88"/>
        <v>0</v>
      </c>
      <c r="L80" s="267">
        <f>SUM(L81:L82)</f>
        <v>0</v>
      </c>
      <c r="M80" s="271">
        <f t="shared" ref="M80:O80" si="89">SUM(M81:M82)</f>
        <v>0</v>
      </c>
      <c r="N80" s="272">
        <f t="shared" si="89"/>
        <v>0</v>
      </c>
      <c r="O80" s="267">
        <f t="shared" si="89"/>
        <v>0</v>
      </c>
      <c r="P80" s="269"/>
    </row>
    <row r="81" spans="1:16" x14ac:dyDescent="0.25">
      <c r="A81" s="128">
        <v>2121</v>
      </c>
      <c r="B81" s="165" t="s">
        <v>233</v>
      </c>
      <c r="C81" s="444">
        <f t="shared" si="4"/>
        <v>13100</v>
      </c>
      <c r="D81" s="265">
        <v>13100</v>
      </c>
      <c r="E81" s="266"/>
      <c r="F81" s="267">
        <f t="shared" ref="F81:F82" si="90">D81+E81</f>
        <v>13100</v>
      </c>
      <c r="G81" s="265"/>
      <c r="H81" s="266"/>
      <c r="I81" s="267">
        <f t="shared" ref="I81:I82" si="91">G81+H81</f>
        <v>0</v>
      </c>
      <c r="J81" s="268"/>
      <c r="K81" s="266"/>
      <c r="L81" s="267">
        <f t="shared" ref="L81:L82" si="92">J81+K81</f>
        <v>0</v>
      </c>
      <c r="M81" s="265"/>
      <c r="N81" s="266"/>
      <c r="O81" s="267">
        <f t="shared" ref="O81:O82" si="93">M81+N81</f>
        <v>0</v>
      </c>
      <c r="P81" s="269"/>
    </row>
    <row r="82" spans="1:16" ht="24" x14ac:dyDescent="0.25">
      <c r="A82" s="128">
        <v>2122</v>
      </c>
      <c r="B82" s="165" t="s">
        <v>234</v>
      </c>
      <c r="C82" s="444">
        <f t="shared" si="4"/>
        <v>50496</v>
      </c>
      <c r="D82" s="265">
        <v>50846</v>
      </c>
      <c r="E82" s="984">
        <v>-350</v>
      </c>
      <c r="F82" s="267">
        <f t="shared" si="90"/>
        <v>50496</v>
      </c>
      <c r="G82" s="265"/>
      <c r="H82" s="266"/>
      <c r="I82" s="267">
        <f t="shared" si="91"/>
        <v>0</v>
      </c>
      <c r="J82" s="268"/>
      <c r="K82" s="266"/>
      <c r="L82" s="267">
        <f t="shared" si="92"/>
        <v>0</v>
      </c>
      <c r="M82" s="265"/>
      <c r="N82" s="266"/>
      <c r="O82" s="267">
        <f t="shared" si="93"/>
        <v>0</v>
      </c>
      <c r="P82" s="269" t="s">
        <v>1159</v>
      </c>
    </row>
    <row r="83" spans="1:16" x14ac:dyDescent="0.25">
      <c r="A83" s="145">
        <v>2200</v>
      </c>
      <c r="B83" s="250" t="s">
        <v>236</v>
      </c>
      <c r="C83" s="442">
        <f t="shared" si="4"/>
        <v>46285</v>
      </c>
      <c r="D83" s="251">
        <f t="shared" ref="D83:E83" si="94">SUM(D84,D85,D91,D99,D107,D108,D114,D119)</f>
        <v>41785</v>
      </c>
      <c r="E83" s="252">
        <f t="shared" si="94"/>
        <v>0</v>
      </c>
      <c r="F83" s="253">
        <f>SUM(F84,F85,F91,F99,F107,F108,F114,F119)</f>
        <v>41785</v>
      </c>
      <c r="G83" s="251">
        <f t="shared" ref="G83:H83" si="95">SUM(G84,G85,G91,G99,G107,G108,G114,G119)</f>
        <v>0</v>
      </c>
      <c r="H83" s="252">
        <f t="shared" si="95"/>
        <v>0</v>
      </c>
      <c r="I83" s="253">
        <f>SUM(I84,I85,I91,I99,I107,I108,I114,I119)</f>
        <v>0</v>
      </c>
      <c r="J83" s="254">
        <f t="shared" ref="J83:K83" si="96">SUM(J84,J85,J91,J99,J107,J108,J114,J119)</f>
        <v>4500</v>
      </c>
      <c r="K83" s="252">
        <f t="shared" si="96"/>
        <v>0</v>
      </c>
      <c r="L83" s="253">
        <f>SUM(L84,L85,L91,L99,L107,L108,L114,L119)</f>
        <v>4500</v>
      </c>
      <c r="M83" s="251">
        <f t="shared" ref="M83:O83" si="97">SUM(M84,M85,M91,M99,M107,M108,M114,M119)</f>
        <v>0</v>
      </c>
      <c r="N83" s="252">
        <f t="shared" si="97"/>
        <v>0</v>
      </c>
      <c r="O83" s="253">
        <f t="shared" si="97"/>
        <v>0</v>
      </c>
      <c r="P83" s="285"/>
    </row>
    <row r="84" spans="1:16" x14ac:dyDescent="0.25">
      <c r="A84" s="256">
        <v>2210</v>
      </c>
      <c r="B84" s="218" t="s">
        <v>237</v>
      </c>
      <c r="C84" s="450">
        <f t="shared" si="4"/>
        <v>15500</v>
      </c>
      <c r="D84" s="275">
        <v>15500</v>
      </c>
      <c r="E84" s="277"/>
      <c r="F84" s="257">
        <f>D84+E84</f>
        <v>15500</v>
      </c>
      <c r="G84" s="275"/>
      <c r="H84" s="277"/>
      <c r="I84" s="257">
        <f>G84+H84</f>
        <v>0</v>
      </c>
      <c r="J84" s="278"/>
      <c r="K84" s="277"/>
      <c r="L84" s="257">
        <f>J84+K84</f>
        <v>0</v>
      </c>
      <c r="M84" s="275"/>
      <c r="N84" s="277"/>
      <c r="O84" s="257">
        <f t="shared" ref="O84" si="98">M84+N84</f>
        <v>0</v>
      </c>
      <c r="P84" s="259"/>
    </row>
    <row r="85" spans="1:16" ht="24" hidden="1" x14ac:dyDescent="0.25">
      <c r="A85" s="270">
        <v>2220</v>
      </c>
      <c r="B85" s="165" t="s">
        <v>238</v>
      </c>
      <c r="C85" s="444">
        <f t="shared" ref="C85:C148" si="99">F85+I85+L85+O85</f>
        <v>0</v>
      </c>
      <c r="D85" s="271">
        <f t="shared" ref="D85:E85" si="100">SUM(D86:D90)</f>
        <v>0</v>
      </c>
      <c r="E85" s="272">
        <f t="shared" si="100"/>
        <v>0</v>
      </c>
      <c r="F85" s="267">
        <f>SUM(F86:F90)</f>
        <v>0</v>
      </c>
      <c r="G85" s="271">
        <f t="shared" ref="G85:H85" si="101">SUM(G86:G90)</f>
        <v>0</v>
      </c>
      <c r="H85" s="272">
        <f t="shared" si="101"/>
        <v>0</v>
      </c>
      <c r="I85" s="267">
        <f>SUM(I86:I90)</f>
        <v>0</v>
      </c>
      <c r="J85" s="273">
        <f t="shared" ref="J85:K85" si="102">SUM(J86:J90)</f>
        <v>0</v>
      </c>
      <c r="K85" s="272">
        <f t="shared" si="102"/>
        <v>0</v>
      </c>
      <c r="L85" s="267">
        <f>SUM(L86:L90)</f>
        <v>0</v>
      </c>
      <c r="M85" s="271">
        <f t="shared" ref="M85:O85" si="103">SUM(M86:M90)</f>
        <v>0</v>
      </c>
      <c r="N85" s="272">
        <f t="shared" si="103"/>
        <v>0</v>
      </c>
      <c r="O85" s="267">
        <f t="shared" si="103"/>
        <v>0</v>
      </c>
      <c r="P85" s="269"/>
    </row>
    <row r="86" spans="1:16" hidden="1" x14ac:dyDescent="0.25">
      <c r="A86" s="128">
        <v>2221</v>
      </c>
      <c r="B86" s="165" t="s">
        <v>239</v>
      </c>
      <c r="C86" s="444">
        <f t="shared" si="99"/>
        <v>0</v>
      </c>
      <c r="D86" s="265"/>
      <c r="E86" s="266"/>
      <c r="F86" s="267">
        <f t="shared" ref="F86:F90" si="104">D86+E86</f>
        <v>0</v>
      </c>
      <c r="G86" s="265"/>
      <c r="H86" s="266"/>
      <c r="I86" s="267">
        <f t="shared" ref="I86:I90" si="105">G86+H86</f>
        <v>0</v>
      </c>
      <c r="J86" s="268"/>
      <c r="K86" s="266"/>
      <c r="L86" s="267">
        <f t="shared" ref="L86:L90" si="106">J86+K86</f>
        <v>0</v>
      </c>
      <c r="M86" s="265"/>
      <c r="N86" s="266"/>
      <c r="O86" s="267">
        <f t="shared" ref="O86:O90" si="107">M86+N86</f>
        <v>0</v>
      </c>
      <c r="P86" s="269"/>
    </row>
    <row r="87" spans="1:16" ht="24" hidden="1" x14ac:dyDescent="0.25">
      <c r="A87" s="128">
        <v>2222</v>
      </c>
      <c r="B87" s="165" t="s">
        <v>240</v>
      </c>
      <c r="C87" s="444">
        <f t="shared" si="99"/>
        <v>0</v>
      </c>
      <c r="D87" s="265"/>
      <c r="E87" s="266"/>
      <c r="F87" s="267">
        <f t="shared" si="104"/>
        <v>0</v>
      </c>
      <c r="G87" s="265"/>
      <c r="H87" s="266"/>
      <c r="I87" s="267">
        <f t="shared" si="105"/>
        <v>0</v>
      </c>
      <c r="J87" s="268"/>
      <c r="K87" s="266"/>
      <c r="L87" s="267">
        <f t="shared" si="106"/>
        <v>0</v>
      </c>
      <c r="M87" s="265"/>
      <c r="N87" s="266"/>
      <c r="O87" s="267">
        <f t="shared" si="107"/>
        <v>0</v>
      </c>
      <c r="P87" s="269"/>
    </row>
    <row r="88" spans="1:16" hidden="1" x14ac:dyDescent="0.25">
      <c r="A88" s="128">
        <v>2223</v>
      </c>
      <c r="B88" s="165" t="s">
        <v>241</v>
      </c>
      <c r="C88" s="444">
        <f t="shared" si="99"/>
        <v>0</v>
      </c>
      <c r="D88" s="265"/>
      <c r="E88" s="266"/>
      <c r="F88" s="267">
        <f t="shared" si="104"/>
        <v>0</v>
      </c>
      <c r="G88" s="265"/>
      <c r="H88" s="266"/>
      <c r="I88" s="267">
        <f t="shared" si="105"/>
        <v>0</v>
      </c>
      <c r="J88" s="268"/>
      <c r="K88" s="266"/>
      <c r="L88" s="267">
        <f t="shared" si="106"/>
        <v>0</v>
      </c>
      <c r="M88" s="265"/>
      <c r="N88" s="266"/>
      <c r="O88" s="267">
        <f t="shared" si="107"/>
        <v>0</v>
      </c>
      <c r="P88" s="269"/>
    </row>
    <row r="89" spans="1:16" ht="48" hidden="1" x14ac:dyDescent="0.25">
      <c r="A89" s="128">
        <v>2224</v>
      </c>
      <c r="B89" s="165" t="s">
        <v>242</v>
      </c>
      <c r="C89" s="444">
        <f t="shared" si="99"/>
        <v>0</v>
      </c>
      <c r="D89" s="265"/>
      <c r="E89" s="266"/>
      <c r="F89" s="267">
        <f t="shared" si="104"/>
        <v>0</v>
      </c>
      <c r="G89" s="265"/>
      <c r="H89" s="266"/>
      <c r="I89" s="267">
        <f t="shared" si="105"/>
        <v>0</v>
      </c>
      <c r="J89" s="268"/>
      <c r="K89" s="266"/>
      <c r="L89" s="267">
        <f t="shared" si="106"/>
        <v>0</v>
      </c>
      <c r="M89" s="265"/>
      <c r="N89" s="266"/>
      <c r="O89" s="267">
        <f t="shared" si="107"/>
        <v>0</v>
      </c>
      <c r="P89" s="269"/>
    </row>
    <row r="90" spans="1:16" ht="24" hidden="1" x14ac:dyDescent="0.25">
      <c r="A90" s="128">
        <v>2229</v>
      </c>
      <c r="B90" s="165" t="s">
        <v>243</v>
      </c>
      <c r="C90" s="444">
        <f t="shared" si="99"/>
        <v>0</v>
      </c>
      <c r="D90" s="265"/>
      <c r="E90" s="266"/>
      <c r="F90" s="267">
        <f t="shared" si="104"/>
        <v>0</v>
      </c>
      <c r="G90" s="265"/>
      <c r="H90" s="266"/>
      <c r="I90" s="267">
        <f t="shared" si="105"/>
        <v>0</v>
      </c>
      <c r="J90" s="268"/>
      <c r="K90" s="266"/>
      <c r="L90" s="267">
        <f t="shared" si="106"/>
        <v>0</v>
      </c>
      <c r="M90" s="265"/>
      <c r="N90" s="266"/>
      <c r="O90" s="267">
        <f t="shared" si="107"/>
        <v>0</v>
      </c>
      <c r="P90" s="269"/>
    </row>
    <row r="91" spans="1:16" x14ac:dyDescent="0.25">
      <c r="A91" s="270">
        <v>2230</v>
      </c>
      <c r="B91" s="165" t="s">
        <v>244</v>
      </c>
      <c r="C91" s="444">
        <f t="shared" si="99"/>
        <v>30785</v>
      </c>
      <c r="D91" s="271">
        <f t="shared" ref="D91:E91" si="108">SUM(D92:D98)</f>
        <v>26285</v>
      </c>
      <c r="E91" s="272">
        <f t="shared" si="108"/>
        <v>0</v>
      </c>
      <c r="F91" s="267">
        <f>SUM(F92:F98)</f>
        <v>26285</v>
      </c>
      <c r="G91" s="271">
        <f t="shared" ref="G91:H91" si="109">SUM(G92:G98)</f>
        <v>0</v>
      </c>
      <c r="H91" s="272">
        <f t="shared" si="109"/>
        <v>0</v>
      </c>
      <c r="I91" s="267">
        <f>SUM(I92:I98)</f>
        <v>0</v>
      </c>
      <c r="J91" s="273">
        <f t="shared" ref="J91:K91" si="110">SUM(J92:J98)</f>
        <v>4500</v>
      </c>
      <c r="K91" s="272">
        <f t="shared" si="110"/>
        <v>0</v>
      </c>
      <c r="L91" s="267">
        <f>SUM(L92:L98)</f>
        <v>4500</v>
      </c>
      <c r="M91" s="271">
        <f t="shared" ref="M91:O91" si="111">SUM(M92:M98)</f>
        <v>0</v>
      </c>
      <c r="N91" s="272">
        <f t="shared" si="111"/>
        <v>0</v>
      </c>
      <c r="O91" s="267">
        <f t="shared" si="111"/>
        <v>0</v>
      </c>
      <c r="P91" s="269"/>
    </row>
    <row r="92" spans="1:16" ht="24" x14ac:dyDescent="0.25">
      <c r="A92" s="128">
        <v>2231</v>
      </c>
      <c r="B92" s="165" t="s">
        <v>245</v>
      </c>
      <c r="C92" s="444">
        <f t="shared" si="99"/>
        <v>7000</v>
      </c>
      <c r="D92" s="265">
        <v>4000</v>
      </c>
      <c r="E92" s="266"/>
      <c r="F92" s="267">
        <f t="shared" ref="F92:F98" si="112">D92+E92</f>
        <v>4000</v>
      </c>
      <c r="G92" s="265"/>
      <c r="H92" s="266"/>
      <c r="I92" s="267">
        <f t="shared" ref="I92:I98" si="113">G92+H92</f>
        <v>0</v>
      </c>
      <c r="J92" s="268">
        <v>3000</v>
      </c>
      <c r="K92" s="266"/>
      <c r="L92" s="267">
        <f t="shared" ref="L92:L98" si="114">J92+K92</f>
        <v>3000</v>
      </c>
      <c r="M92" s="265"/>
      <c r="N92" s="266"/>
      <c r="O92" s="267">
        <f t="shared" ref="O92:O98" si="115">M92+N92</f>
        <v>0</v>
      </c>
      <c r="P92" s="269"/>
    </row>
    <row r="93" spans="1:16" ht="24.75" customHeight="1" x14ac:dyDescent="0.25">
      <c r="A93" s="128">
        <v>2232</v>
      </c>
      <c r="B93" s="165" t="s">
        <v>246</v>
      </c>
      <c r="C93" s="444">
        <f t="shared" si="99"/>
        <v>4000</v>
      </c>
      <c r="D93" s="265">
        <v>4000</v>
      </c>
      <c r="E93" s="266"/>
      <c r="F93" s="267">
        <f t="shared" si="112"/>
        <v>4000</v>
      </c>
      <c r="G93" s="265"/>
      <c r="H93" s="266"/>
      <c r="I93" s="267">
        <f t="shared" si="113"/>
        <v>0</v>
      </c>
      <c r="J93" s="268"/>
      <c r="K93" s="266"/>
      <c r="L93" s="267">
        <f t="shared" si="114"/>
        <v>0</v>
      </c>
      <c r="M93" s="265"/>
      <c r="N93" s="266"/>
      <c r="O93" s="267">
        <f t="shared" si="115"/>
        <v>0</v>
      </c>
      <c r="P93" s="269"/>
    </row>
    <row r="94" spans="1:16" ht="24" hidden="1" x14ac:dyDescent="0.25">
      <c r="A94" s="121">
        <v>2233</v>
      </c>
      <c r="B94" s="157" t="s">
        <v>247</v>
      </c>
      <c r="C94" s="443">
        <f t="shared" si="99"/>
        <v>0</v>
      </c>
      <c r="D94" s="260"/>
      <c r="E94" s="261"/>
      <c r="F94" s="262">
        <f t="shared" si="112"/>
        <v>0</v>
      </c>
      <c r="G94" s="260"/>
      <c r="H94" s="261"/>
      <c r="I94" s="262">
        <f t="shared" si="113"/>
        <v>0</v>
      </c>
      <c r="J94" s="263"/>
      <c r="K94" s="261"/>
      <c r="L94" s="262">
        <f t="shared" si="114"/>
        <v>0</v>
      </c>
      <c r="M94" s="260"/>
      <c r="N94" s="261"/>
      <c r="O94" s="262">
        <f t="shared" si="115"/>
        <v>0</v>
      </c>
      <c r="P94" s="264"/>
    </row>
    <row r="95" spans="1:16" ht="36" hidden="1" x14ac:dyDescent="0.25">
      <c r="A95" s="128">
        <v>2234</v>
      </c>
      <c r="B95" s="165" t="s">
        <v>248</v>
      </c>
      <c r="C95" s="444">
        <f t="shared" si="99"/>
        <v>0</v>
      </c>
      <c r="D95" s="265"/>
      <c r="E95" s="266"/>
      <c r="F95" s="267">
        <f t="shared" si="112"/>
        <v>0</v>
      </c>
      <c r="G95" s="265"/>
      <c r="H95" s="266"/>
      <c r="I95" s="267">
        <f t="shared" si="113"/>
        <v>0</v>
      </c>
      <c r="J95" s="268"/>
      <c r="K95" s="266"/>
      <c r="L95" s="267">
        <f t="shared" si="114"/>
        <v>0</v>
      </c>
      <c r="M95" s="265"/>
      <c r="N95" s="266"/>
      <c r="O95" s="267">
        <f t="shared" si="115"/>
        <v>0</v>
      </c>
      <c r="P95" s="269"/>
    </row>
    <row r="96" spans="1:16" ht="24" x14ac:dyDescent="0.25">
      <c r="A96" s="128">
        <v>2235</v>
      </c>
      <c r="B96" s="165" t="s">
        <v>249</v>
      </c>
      <c r="C96" s="444">
        <f t="shared" si="99"/>
        <v>11000</v>
      </c>
      <c r="D96" s="265">
        <v>11000</v>
      </c>
      <c r="E96" s="266"/>
      <c r="F96" s="267">
        <f t="shared" si="112"/>
        <v>11000</v>
      </c>
      <c r="G96" s="265"/>
      <c r="H96" s="266"/>
      <c r="I96" s="267">
        <f t="shared" si="113"/>
        <v>0</v>
      </c>
      <c r="J96" s="268"/>
      <c r="K96" s="266"/>
      <c r="L96" s="267">
        <f t="shared" si="114"/>
        <v>0</v>
      </c>
      <c r="M96" s="265"/>
      <c r="N96" s="266"/>
      <c r="O96" s="267">
        <f t="shared" si="115"/>
        <v>0</v>
      </c>
      <c r="P96" s="269"/>
    </row>
    <row r="97" spans="1:16" hidden="1" x14ac:dyDescent="0.25">
      <c r="A97" s="128">
        <v>2236</v>
      </c>
      <c r="B97" s="165" t="s">
        <v>250</v>
      </c>
      <c r="C97" s="444">
        <f t="shared" si="99"/>
        <v>0</v>
      </c>
      <c r="D97" s="265"/>
      <c r="E97" s="266"/>
      <c r="F97" s="267">
        <f t="shared" si="112"/>
        <v>0</v>
      </c>
      <c r="G97" s="265"/>
      <c r="H97" s="266"/>
      <c r="I97" s="267">
        <f t="shared" si="113"/>
        <v>0</v>
      </c>
      <c r="J97" s="268"/>
      <c r="K97" s="266"/>
      <c r="L97" s="267">
        <f t="shared" si="114"/>
        <v>0</v>
      </c>
      <c r="M97" s="265"/>
      <c r="N97" s="266"/>
      <c r="O97" s="267">
        <f t="shared" si="115"/>
        <v>0</v>
      </c>
      <c r="P97" s="269"/>
    </row>
    <row r="98" spans="1:16" x14ac:dyDescent="0.25">
      <c r="A98" s="128">
        <v>2239</v>
      </c>
      <c r="B98" s="165" t="s">
        <v>251</v>
      </c>
      <c r="C98" s="444">
        <f t="shared" si="99"/>
        <v>8785</v>
      </c>
      <c r="D98" s="265">
        <v>7285</v>
      </c>
      <c r="E98" s="266"/>
      <c r="F98" s="267">
        <f t="shared" si="112"/>
        <v>7285</v>
      </c>
      <c r="G98" s="265"/>
      <c r="H98" s="266"/>
      <c r="I98" s="267">
        <f t="shared" si="113"/>
        <v>0</v>
      </c>
      <c r="J98" s="268">
        <v>1500</v>
      </c>
      <c r="K98" s="266"/>
      <c r="L98" s="267">
        <f t="shared" si="114"/>
        <v>1500</v>
      </c>
      <c r="M98" s="265"/>
      <c r="N98" s="266"/>
      <c r="O98" s="267">
        <f t="shared" si="115"/>
        <v>0</v>
      </c>
      <c r="P98" s="269"/>
    </row>
    <row r="99" spans="1:16" ht="36" hidden="1" x14ac:dyDescent="0.25">
      <c r="A99" s="270">
        <v>2240</v>
      </c>
      <c r="B99" s="165" t="s">
        <v>252</v>
      </c>
      <c r="C99" s="444">
        <f t="shared" si="99"/>
        <v>0</v>
      </c>
      <c r="D99" s="271">
        <f t="shared" ref="D99:E99" si="116">SUM(D100:D106)</f>
        <v>0</v>
      </c>
      <c r="E99" s="272">
        <f t="shared" si="116"/>
        <v>0</v>
      </c>
      <c r="F99" s="267">
        <f>SUM(F100:F106)</f>
        <v>0</v>
      </c>
      <c r="G99" s="271">
        <f t="shared" ref="G99:H99" si="117">SUM(G100:G106)</f>
        <v>0</v>
      </c>
      <c r="H99" s="272">
        <f t="shared" si="117"/>
        <v>0</v>
      </c>
      <c r="I99" s="267">
        <f>SUM(I100:I106)</f>
        <v>0</v>
      </c>
      <c r="J99" s="273">
        <f t="shared" ref="J99:K99" si="118">SUM(J100:J106)</f>
        <v>0</v>
      </c>
      <c r="K99" s="272">
        <f t="shared" si="118"/>
        <v>0</v>
      </c>
      <c r="L99" s="267">
        <f>SUM(L100:L106)</f>
        <v>0</v>
      </c>
      <c r="M99" s="271">
        <f t="shared" ref="M99:O99" si="119">SUM(M100:M106)</f>
        <v>0</v>
      </c>
      <c r="N99" s="272">
        <f t="shared" si="119"/>
        <v>0</v>
      </c>
      <c r="O99" s="267">
        <f t="shared" si="119"/>
        <v>0</v>
      </c>
      <c r="P99" s="269"/>
    </row>
    <row r="100" spans="1:16" hidden="1" x14ac:dyDescent="0.25">
      <c r="A100" s="128">
        <v>2241</v>
      </c>
      <c r="B100" s="165" t="s">
        <v>254</v>
      </c>
      <c r="C100" s="444">
        <f t="shared" si="99"/>
        <v>0</v>
      </c>
      <c r="D100" s="265"/>
      <c r="E100" s="266"/>
      <c r="F100" s="267">
        <f t="shared" ref="F100:F107" si="120">D100+E100</f>
        <v>0</v>
      </c>
      <c r="G100" s="265"/>
      <c r="H100" s="266"/>
      <c r="I100" s="267">
        <f t="shared" ref="I100:I107" si="121">G100+H100</f>
        <v>0</v>
      </c>
      <c r="J100" s="268"/>
      <c r="K100" s="266"/>
      <c r="L100" s="267">
        <f t="shared" ref="L100:L107" si="122">J100+K100</f>
        <v>0</v>
      </c>
      <c r="M100" s="265"/>
      <c r="N100" s="266"/>
      <c r="O100" s="267">
        <f t="shared" ref="O100:O107" si="123">M100+N100</f>
        <v>0</v>
      </c>
      <c r="P100" s="269"/>
    </row>
    <row r="101" spans="1:16" ht="24" hidden="1" x14ac:dyDescent="0.25">
      <c r="A101" s="128">
        <v>2242</v>
      </c>
      <c r="B101" s="165" t="s">
        <v>255</v>
      </c>
      <c r="C101" s="444">
        <f t="shared" si="99"/>
        <v>0</v>
      </c>
      <c r="D101" s="265"/>
      <c r="E101" s="266"/>
      <c r="F101" s="267">
        <f t="shared" si="120"/>
        <v>0</v>
      </c>
      <c r="G101" s="265"/>
      <c r="H101" s="266"/>
      <c r="I101" s="267">
        <f t="shared" si="121"/>
        <v>0</v>
      </c>
      <c r="J101" s="268"/>
      <c r="K101" s="266"/>
      <c r="L101" s="267">
        <f t="shared" si="122"/>
        <v>0</v>
      </c>
      <c r="M101" s="265"/>
      <c r="N101" s="266"/>
      <c r="O101" s="267">
        <f t="shared" si="123"/>
        <v>0</v>
      </c>
      <c r="P101" s="269"/>
    </row>
    <row r="102" spans="1:16" ht="24" hidden="1" x14ac:dyDescent="0.25">
      <c r="A102" s="128">
        <v>2243</v>
      </c>
      <c r="B102" s="165" t="s">
        <v>256</v>
      </c>
      <c r="C102" s="444">
        <f t="shared" si="99"/>
        <v>0</v>
      </c>
      <c r="D102" s="265"/>
      <c r="E102" s="266"/>
      <c r="F102" s="267">
        <f t="shared" si="120"/>
        <v>0</v>
      </c>
      <c r="G102" s="265"/>
      <c r="H102" s="266"/>
      <c r="I102" s="267">
        <f t="shared" si="121"/>
        <v>0</v>
      </c>
      <c r="J102" s="268"/>
      <c r="K102" s="266"/>
      <c r="L102" s="267">
        <f t="shared" si="122"/>
        <v>0</v>
      </c>
      <c r="M102" s="265"/>
      <c r="N102" s="266"/>
      <c r="O102" s="267">
        <f t="shared" si="123"/>
        <v>0</v>
      </c>
      <c r="P102" s="269"/>
    </row>
    <row r="103" spans="1:16" hidden="1" x14ac:dyDescent="0.25">
      <c r="A103" s="128">
        <v>2244</v>
      </c>
      <c r="B103" s="165" t="s">
        <v>257</v>
      </c>
      <c r="C103" s="444">
        <f t="shared" si="99"/>
        <v>0</v>
      </c>
      <c r="D103" s="265"/>
      <c r="E103" s="266"/>
      <c r="F103" s="267">
        <f t="shared" si="120"/>
        <v>0</v>
      </c>
      <c r="G103" s="265"/>
      <c r="H103" s="266"/>
      <c r="I103" s="267">
        <f t="shared" si="121"/>
        <v>0</v>
      </c>
      <c r="J103" s="268"/>
      <c r="K103" s="266"/>
      <c r="L103" s="267">
        <f t="shared" si="122"/>
        <v>0</v>
      </c>
      <c r="M103" s="265"/>
      <c r="N103" s="266"/>
      <c r="O103" s="267">
        <f t="shared" si="123"/>
        <v>0</v>
      </c>
      <c r="P103" s="269"/>
    </row>
    <row r="104" spans="1:16" ht="24" hidden="1" x14ac:dyDescent="0.25">
      <c r="A104" s="128">
        <v>2246</v>
      </c>
      <c r="B104" s="165" t="s">
        <v>259</v>
      </c>
      <c r="C104" s="444">
        <f t="shared" si="99"/>
        <v>0</v>
      </c>
      <c r="D104" s="265"/>
      <c r="E104" s="266"/>
      <c r="F104" s="267">
        <f t="shared" si="120"/>
        <v>0</v>
      </c>
      <c r="G104" s="265"/>
      <c r="H104" s="266"/>
      <c r="I104" s="267">
        <f t="shared" si="121"/>
        <v>0</v>
      </c>
      <c r="J104" s="268"/>
      <c r="K104" s="266"/>
      <c r="L104" s="267">
        <f t="shared" si="122"/>
        <v>0</v>
      </c>
      <c r="M104" s="265"/>
      <c r="N104" s="266"/>
      <c r="O104" s="267">
        <f t="shared" si="123"/>
        <v>0</v>
      </c>
      <c r="P104" s="269"/>
    </row>
    <row r="105" spans="1:16" hidden="1" x14ac:dyDescent="0.25">
      <c r="A105" s="128">
        <v>2247</v>
      </c>
      <c r="B105" s="165" t="s">
        <v>260</v>
      </c>
      <c r="C105" s="444">
        <f t="shared" si="99"/>
        <v>0</v>
      </c>
      <c r="D105" s="265"/>
      <c r="E105" s="266"/>
      <c r="F105" s="267">
        <f t="shared" si="120"/>
        <v>0</v>
      </c>
      <c r="G105" s="265"/>
      <c r="H105" s="266"/>
      <c r="I105" s="267">
        <f t="shared" si="121"/>
        <v>0</v>
      </c>
      <c r="J105" s="268"/>
      <c r="K105" s="266"/>
      <c r="L105" s="267">
        <f t="shared" si="122"/>
        <v>0</v>
      </c>
      <c r="M105" s="265"/>
      <c r="N105" s="266"/>
      <c r="O105" s="267">
        <f t="shared" si="123"/>
        <v>0</v>
      </c>
      <c r="P105" s="269"/>
    </row>
    <row r="106" spans="1:16" ht="24" hidden="1" x14ac:dyDescent="0.25">
      <c r="A106" s="128">
        <v>2249</v>
      </c>
      <c r="B106" s="165" t="s">
        <v>261</v>
      </c>
      <c r="C106" s="444">
        <f t="shared" si="99"/>
        <v>0</v>
      </c>
      <c r="D106" s="265"/>
      <c r="E106" s="266"/>
      <c r="F106" s="267">
        <f t="shared" si="120"/>
        <v>0</v>
      </c>
      <c r="G106" s="265"/>
      <c r="H106" s="266"/>
      <c r="I106" s="267">
        <f t="shared" si="121"/>
        <v>0</v>
      </c>
      <c r="J106" s="268"/>
      <c r="K106" s="266"/>
      <c r="L106" s="267">
        <f t="shared" si="122"/>
        <v>0</v>
      </c>
      <c r="M106" s="265"/>
      <c r="N106" s="266"/>
      <c r="O106" s="267">
        <f t="shared" si="123"/>
        <v>0</v>
      </c>
      <c r="P106" s="269"/>
    </row>
    <row r="107" spans="1:16" hidden="1" x14ac:dyDescent="0.25">
      <c r="A107" s="270">
        <v>2250</v>
      </c>
      <c r="B107" s="165" t="s">
        <v>262</v>
      </c>
      <c r="C107" s="444">
        <f t="shared" si="99"/>
        <v>0</v>
      </c>
      <c r="D107" s="265"/>
      <c r="E107" s="266"/>
      <c r="F107" s="267">
        <f t="shared" si="120"/>
        <v>0</v>
      </c>
      <c r="G107" s="265"/>
      <c r="H107" s="266"/>
      <c r="I107" s="267">
        <f t="shared" si="121"/>
        <v>0</v>
      </c>
      <c r="J107" s="268"/>
      <c r="K107" s="266"/>
      <c r="L107" s="267">
        <f t="shared" si="122"/>
        <v>0</v>
      </c>
      <c r="M107" s="265"/>
      <c r="N107" s="266"/>
      <c r="O107" s="267">
        <f t="shared" si="123"/>
        <v>0</v>
      </c>
      <c r="P107" s="269"/>
    </row>
    <row r="108" spans="1:16" hidden="1" x14ac:dyDescent="0.25">
      <c r="A108" s="270">
        <v>2260</v>
      </c>
      <c r="B108" s="165" t="s">
        <v>263</v>
      </c>
      <c r="C108" s="444">
        <f t="shared" si="99"/>
        <v>0</v>
      </c>
      <c r="D108" s="271">
        <f t="shared" ref="D108:E108" si="124">SUM(D109:D113)</f>
        <v>0</v>
      </c>
      <c r="E108" s="272">
        <f t="shared" si="124"/>
        <v>0</v>
      </c>
      <c r="F108" s="267">
        <f>SUM(F109:F113)</f>
        <v>0</v>
      </c>
      <c r="G108" s="271">
        <f t="shared" ref="G108:H108" si="125">SUM(G109:G113)</f>
        <v>0</v>
      </c>
      <c r="H108" s="272">
        <f t="shared" si="125"/>
        <v>0</v>
      </c>
      <c r="I108" s="267">
        <f>SUM(I109:I113)</f>
        <v>0</v>
      </c>
      <c r="J108" s="273">
        <f t="shared" ref="J108:K108" si="126">SUM(J109:J113)</f>
        <v>0</v>
      </c>
      <c r="K108" s="272">
        <f t="shared" si="126"/>
        <v>0</v>
      </c>
      <c r="L108" s="267">
        <f>SUM(L109:L113)</f>
        <v>0</v>
      </c>
      <c r="M108" s="271">
        <f t="shared" ref="M108:O108" si="127">SUM(M109:M113)</f>
        <v>0</v>
      </c>
      <c r="N108" s="272">
        <f t="shared" si="127"/>
        <v>0</v>
      </c>
      <c r="O108" s="267">
        <f t="shared" si="127"/>
        <v>0</v>
      </c>
      <c r="P108" s="269"/>
    </row>
    <row r="109" spans="1:16" hidden="1" x14ac:dyDescent="0.25">
      <c r="A109" s="128">
        <v>2261</v>
      </c>
      <c r="B109" s="165" t="s">
        <v>264</v>
      </c>
      <c r="C109" s="444">
        <f t="shared" si="99"/>
        <v>0</v>
      </c>
      <c r="D109" s="265"/>
      <c r="E109" s="266"/>
      <c r="F109" s="267">
        <f t="shared" ref="F109:F113" si="128">D109+E109</f>
        <v>0</v>
      </c>
      <c r="G109" s="265"/>
      <c r="H109" s="266"/>
      <c r="I109" s="267">
        <f t="shared" ref="I109:I113" si="129">G109+H109</f>
        <v>0</v>
      </c>
      <c r="J109" s="268"/>
      <c r="K109" s="266"/>
      <c r="L109" s="267">
        <f t="shared" ref="L109:L113" si="130">J109+K109</f>
        <v>0</v>
      </c>
      <c r="M109" s="265"/>
      <c r="N109" s="266"/>
      <c r="O109" s="267">
        <f t="shared" ref="O109:O113" si="131">M109+N109</f>
        <v>0</v>
      </c>
      <c r="P109" s="269"/>
    </row>
    <row r="110" spans="1:16" hidden="1" x14ac:dyDescent="0.25">
      <c r="A110" s="128">
        <v>2262</v>
      </c>
      <c r="B110" s="165" t="s">
        <v>265</v>
      </c>
      <c r="C110" s="444">
        <f t="shared" si="99"/>
        <v>0</v>
      </c>
      <c r="D110" s="265"/>
      <c r="E110" s="266"/>
      <c r="F110" s="267">
        <f t="shared" si="128"/>
        <v>0</v>
      </c>
      <c r="G110" s="265"/>
      <c r="H110" s="266"/>
      <c r="I110" s="267">
        <f t="shared" si="129"/>
        <v>0</v>
      </c>
      <c r="J110" s="268"/>
      <c r="K110" s="266"/>
      <c r="L110" s="267">
        <f t="shared" si="130"/>
        <v>0</v>
      </c>
      <c r="M110" s="265"/>
      <c r="N110" s="266"/>
      <c r="O110" s="267">
        <f t="shared" si="131"/>
        <v>0</v>
      </c>
      <c r="P110" s="269"/>
    </row>
    <row r="111" spans="1:16" hidden="1" x14ac:dyDescent="0.25">
      <c r="A111" s="128">
        <v>2263</v>
      </c>
      <c r="B111" s="165" t="s">
        <v>266</v>
      </c>
      <c r="C111" s="444">
        <f t="shared" si="99"/>
        <v>0</v>
      </c>
      <c r="D111" s="265"/>
      <c r="E111" s="266"/>
      <c r="F111" s="267">
        <f t="shared" si="128"/>
        <v>0</v>
      </c>
      <c r="G111" s="265"/>
      <c r="H111" s="266"/>
      <c r="I111" s="267">
        <f t="shared" si="129"/>
        <v>0</v>
      </c>
      <c r="J111" s="268"/>
      <c r="K111" s="266"/>
      <c r="L111" s="267">
        <f t="shared" si="130"/>
        <v>0</v>
      </c>
      <c r="M111" s="265"/>
      <c r="N111" s="266"/>
      <c r="O111" s="267">
        <f t="shared" si="131"/>
        <v>0</v>
      </c>
      <c r="P111" s="269"/>
    </row>
    <row r="112" spans="1:16" ht="24" hidden="1" x14ac:dyDescent="0.25">
      <c r="A112" s="128">
        <v>2264</v>
      </c>
      <c r="B112" s="165" t="s">
        <v>267</v>
      </c>
      <c r="C112" s="444">
        <f t="shared" si="99"/>
        <v>0</v>
      </c>
      <c r="D112" s="265"/>
      <c r="E112" s="266"/>
      <c r="F112" s="267">
        <f t="shared" si="128"/>
        <v>0</v>
      </c>
      <c r="G112" s="265"/>
      <c r="H112" s="266"/>
      <c r="I112" s="267">
        <f t="shared" si="129"/>
        <v>0</v>
      </c>
      <c r="J112" s="268"/>
      <c r="K112" s="266"/>
      <c r="L112" s="267">
        <f t="shared" si="130"/>
        <v>0</v>
      </c>
      <c r="M112" s="265"/>
      <c r="N112" s="266"/>
      <c r="O112" s="267">
        <f t="shared" si="131"/>
        <v>0</v>
      </c>
      <c r="P112" s="269"/>
    </row>
    <row r="113" spans="1:16" hidden="1" x14ac:dyDescent="0.25">
      <c r="A113" s="128">
        <v>2269</v>
      </c>
      <c r="B113" s="165" t="s">
        <v>268</v>
      </c>
      <c r="C113" s="444">
        <f t="shared" si="99"/>
        <v>0</v>
      </c>
      <c r="D113" s="265"/>
      <c r="E113" s="266"/>
      <c r="F113" s="267">
        <f t="shared" si="128"/>
        <v>0</v>
      </c>
      <c r="G113" s="265"/>
      <c r="H113" s="266"/>
      <c r="I113" s="267">
        <f t="shared" si="129"/>
        <v>0</v>
      </c>
      <c r="J113" s="268"/>
      <c r="K113" s="266"/>
      <c r="L113" s="267">
        <f t="shared" si="130"/>
        <v>0</v>
      </c>
      <c r="M113" s="265"/>
      <c r="N113" s="266"/>
      <c r="O113" s="267">
        <f t="shared" si="131"/>
        <v>0</v>
      </c>
      <c r="P113" s="269"/>
    </row>
    <row r="114" spans="1:16" hidden="1" x14ac:dyDescent="0.25">
      <c r="A114" s="270">
        <v>2270</v>
      </c>
      <c r="B114" s="165" t="s">
        <v>269</v>
      </c>
      <c r="C114" s="444">
        <f t="shared" si="99"/>
        <v>0</v>
      </c>
      <c r="D114" s="271">
        <f t="shared" ref="D114:E114" si="132">SUM(D115:D118)</f>
        <v>0</v>
      </c>
      <c r="E114" s="272">
        <f t="shared" si="132"/>
        <v>0</v>
      </c>
      <c r="F114" s="267">
        <f>SUM(F115:F118)</f>
        <v>0</v>
      </c>
      <c r="G114" s="271">
        <f t="shared" ref="G114:H114" si="133">SUM(G115:G118)</f>
        <v>0</v>
      </c>
      <c r="H114" s="272">
        <f t="shared" si="133"/>
        <v>0</v>
      </c>
      <c r="I114" s="267">
        <f>SUM(I115:I118)</f>
        <v>0</v>
      </c>
      <c r="J114" s="273">
        <f t="shared" ref="J114:K114" si="134">SUM(J115:J118)</f>
        <v>0</v>
      </c>
      <c r="K114" s="272">
        <f t="shared" si="134"/>
        <v>0</v>
      </c>
      <c r="L114" s="267">
        <f>SUM(L115:L118)</f>
        <v>0</v>
      </c>
      <c r="M114" s="271">
        <f t="shared" ref="M114:O114" si="135">SUM(M115:M118)</f>
        <v>0</v>
      </c>
      <c r="N114" s="272">
        <f t="shared" si="135"/>
        <v>0</v>
      </c>
      <c r="O114" s="267">
        <f t="shared" si="135"/>
        <v>0</v>
      </c>
      <c r="P114" s="269"/>
    </row>
    <row r="115" spans="1:16" hidden="1" x14ac:dyDescent="0.25">
      <c r="A115" s="128">
        <v>2272</v>
      </c>
      <c r="B115" s="287" t="s">
        <v>270</v>
      </c>
      <c r="C115" s="444">
        <f t="shared" si="99"/>
        <v>0</v>
      </c>
      <c r="D115" s="265"/>
      <c r="E115" s="266"/>
      <c r="F115" s="267">
        <f t="shared" ref="F115:F119" si="136">D115+E115</f>
        <v>0</v>
      </c>
      <c r="G115" s="265"/>
      <c r="H115" s="266"/>
      <c r="I115" s="267">
        <f t="shared" ref="I115:I119" si="137">G115+H115</f>
        <v>0</v>
      </c>
      <c r="J115" s="268"/>
      <c r="K115" s="266"/>
      <c r="L115" s="267">
        <f t="shared" ref="L115:L119" si="138">J115+K115</f>
        <v>0</v>
      </c>
      <c r="M115" s="265"/>
      <c r="N115" s="266"/>
      <c r="O115" s="267">
        <f t="shared" ref="O115:O119" si="139">M115+N115</f>
        <v>0</v>
      </c>
      <c r="P115" s="269"/>
    </row>
    <row r="116" spans="1:16" ht="24" hidden="1" x14ac:dyDescent="0.25">
      <c r="A116" s="128">
        <v>2274</v>
      </c>
      <c r="B116" s="288" t="s">
        <v>271</v>
      </c>
      <c r="C116" s="444">
        <f t="shared" si="99"/>
        <v>0</v>
      </c>
      <c r="D116" s="265"/>
      <c r="E116" s="266"/>
      <c r="F116" s="267">
        <f t="shared" si="136"/>
        <v>0</v>
      </c>
      <c r="G116" s="265"/>
      <c r="H116" s="266"/>
      <c r="I116" s="267">
        <f t="shared" si="137"/>
        <v>0</v>
      </c>
      <c r="J116" s="268"/>
      <c r="K116" s="266"/>
      <c r="L116" s="267">
        <f t="shared" si="138"/>
        <v>0</v>
      </c>
      <c r="M116" s="265"/>
      <c r="N116" s="266"/>
      <c r="O116" s="267">
        <f t="shared" si="139"/>
        <v>0</v>
      </c>
      <c r="P116" s="269"/>
    </row>
    <row r="117" spans="1:16" ht="24" hidden="1" x14ac:dyDescent="0.25">
      <c r="A117" s="128">
        <v>2275</v>
      </c>
      <c r="B117" s="165" t="s">
        <v>272</v>
      </c>
      <c r="C117" s="444">
        <f t="shared" si="99"/>
        <v>0</v>
      </c>
      <c r="D117" s="265"/>
      <c r="E117" s="266"/>
      <c r="F117" s="267">
        <f t="shared" si="136"/>
        <v>0</v>
      </c>
      <c r="G117" s="265"/>
      <c r="H117" s="266"/>
      <c r="I117" s="267">
        <f t="shared" si="137"/>
        <v>0</v>
      </c>
      <c r="J117" s="268"/>
      <c r="K117" s="266"/>
      <c r="L117" s="267">
        <f t="shared" si="138"/>
        <v>0</v>
      </c>
      <c r="M117" s="265"/>
      <c r="N117" s="266"/>
      <c r="O117" s="267">
        <f t="shared" si="139"/>
        <v>0</v>
      </c>
      <c r="P117" s="269"/>
    </row>
    <row r="118" spans="1:16" ht="36" hidden="1" x14ac:dyDescent="0.25">
      <c r="A118" s="128">
        <v>2276</v>
      </c>
      <c r="B118" s="165" t="s">
        <v>273</v>
      </c>
      <c r="C118" s="444">
        <f t="shared" si="99"/>
        <v>0</v>
      </c>
      <c r="D118" s="265"/>
      <c r="E118" s="266"/>
      <c r="F118" s="267">
        <f t="shared" si="136"/>
        <v>0</v>
      </c>
      <c r="G118" s="265"/>
      <c r="H118" s="266"/>
      <c r="I118" s="267">
        <f t="shared" si="137"/>
        <v>0</v>
      </c>
      <c r="J118" s="268"/>
      <c r="K118" s="266"/>
      <c r="L118" s="267">
        <f t="shared" si="138"/>
        <v>0</v>
      </c>
      <c r="M118" s="265"/>
      <c r="N118" s="266"/>
      <c r="O118" s="267">
        <f t="shared" si="139"/>
        <v>0</v>
      </c>
      <c r="P118" s="269"/>
    </row>
    <row r="119" spans="1:16" ht="48" hidden="1" x14ac:dyDescent="0.25">
      <c r="A119" s="270">
        <v>2280</v>
      </c>
      <c r="B119" s="165" t="s">
        <v>274</v>
      </c>
      <c r="C119" s="444">
        <f t="shared" si="99"/>
        <v>0</v>
      </c>
      <c r="D119" s="265"/>
      <c r="E119" s="266"/>
      <c r="F119" s="267">
        <f t="shared" si="136"/>
        <v>0</v>
      </c>
      <c r="G119" s="265"/>
      <c r="H119" s="266"/>
      <c r="I119" s="267">
        <f t="shared" si="137"/>
        <v>0</v>
      </c>
      <c r="J119" s="268"/>
      <c r="K119" s="266"/>
      <c r="L119" s="267">
        <f t="shared" si="138"/>
        <v>0</v>
      </c>
      <c r="M119" s="265"/>
      <c r="N119" s="266"/>
      <c r="O119" s="267">
        <f t="shared" si="139"/>
        <v>0</v>
      </c>
      <c r="P119" s="269"/>
    </row>
    <row r="120" spans="1:16" ht="38.25" customHeight="1" x14ac:dyDescent="0.25">
      <c r="A120" s="213">
        <v>2300</v>
      </c>
      <c r="B120" s="183" t="s">
        <v>275</v>
      </c>
      <c r="C120" s="446">
        <f t="shared" si="99"/>
        <v>49300</v>
      </c>
      <c r="D120" s="289">
        <f t="shared" ref="D120:E120" si="140">SUM(D121,D126,D130,D131,D134,D138,D146,D147,D150)</f>
        <v>32320</v>
      </c>
      <c r="E120" s="290">
        <f t="shared" si="140"/>
        <v>0</v>
      </c>
      <c r="F120" s="291">
        <f>SUM(F121,F126,F130,F131,F134,F138,F146,F147,F150)</f>
        <v>32320</v>
      </c>
      <c r="G120" s="289">
        <f t="shared" ref="G120:H120" si="141">SUM(G121,G126,G130,G131,G134,G138,G146,G147,G150)</f>
        <v>0</v>
      </c>
      <c r="H120" s="290">
        <f t="shared" si="141"/>
        <v>0</v>
      </c>
      <c r="I120" s="291">
        <f>SUM(I121,I126,I130,I131,I134,I138,I146,I147,I150)</f>
        <v>0</v>
      </c>
      <c r="J120" s="292">
        <f t="shared" ref="J120:K120" si="142">SUM(J121,J126,J130,J131,J134,J138,J146,J147,J150)</f>
        <v>16980</v>
      </c>
      <c r="K120" s="290">
        <f t="shared" si="142"/>
        <v>0</v>
      </c>
      <c r="L120" s="291">
        <f>SUM(L121,L126,L130,L131,L134,L138,L146,L147,L150)</f>
        <v>16980</v>
      </c>
      <c r="M120" s="289">
        <f t="shared" ref="M120:O120" si="143">SUM(M121,M126,M130,M131,M134,M138,M146,M147,M150)</f>
        <v>0</v>
      </c>
      <c r="N120" s="290">
        <f t="shared" si="143"/>
        <v>0</v>
      </c>
      <c r="O120" s="291">
        <f t="shared" si="143"/>
        <v>0</v>
      </c>
      <c r="P120" s="285"/>
    </row>
    <row r="121" spans="1:16" ht="24" x14ac:dyDescent="0.25">
      <c r="A121" s="1143">
        <v>2310</v>
      </c>
      <c r="B121" s="157" t="s">
        <v>276</v>
      </c>
      <c r="C121" s="443">
        <f t="shared" si="99"/>
        <v>49300</v>
      </c>
      <c r="D121" s="282">
        <f t="shared" ref="D121:O121" si="144">SUM(D122:D125)</f>
        <v>32320</v>
      </c>
      <c r="E121" s="283">
        <f t="shared" si="144"/>
        <v>0</v>
      </c>
      <c r="F121" s="262">
        <f t="shared" si="144"/>
        <v>32320</v>
      </c>
      <c r="G121" s="282">
        <f t="shared" si="144"/>
        <v>0</v>
      </c>
      <c r="H121" s="283">
        <f t="shared" si="144"/>
        <v>0</v>
      </c>
      <c r="I121" s="262">
        <f t="shared" si="144"/>
        <v>0</v>
      </c>
      <c r="J121" s="284">
        <f t="shared" si="144"/>
        <v>16980</v>
      </c>
      <c r="K121" s="283">
        <f t="shared" si="144"/>
        <v>0</v>
      </c>
      <c r="L121" s="262">
        <f t="shared" si="144"/>
        <v>16980</v>
      </c>
      <c r="M121" s="282">
        <f t="shared" si="144"/>
        <v>0</v>
      </c>
      <c r="N121" s="283">
        <f t="shared" si="144"/>
        <v>0</v>
      </c>
      <c r="O121" s="262">
        <f t="shared" si="144"/>
        <v>0</v>
      </c>
      <c r="P121" s="264"/>
    </row>
    <row r="122" spans="1:16" x14ac:dyDescent="0.25">
      <c r="A122" s="128">
        <v>2311</v>
      </c>
      <c r="B122" s="165" t="s">
        <v>277</v>
      </c>
      <c r="C122" s="444">
        <f t="shared" si="99"/>
        <v>2600</v>
      </c>
      <c r="D122" s="265">
        <v>900</v>
      </c>
      <c r="E122" s="266"/>
      <c r="F122" s="267">
        <f t="shared" ref="F122:F125" si="145">D122+E122</f>
        <v>900</v>
      </c>
      <c r="G122" s="265"/>
      <c r="H122" s="266"/>
      <c r="I122" s="267">
        <f t="shared" ref="I122:I125" si="146">G122+H122</f>
        <v>0</v>
      </c>
      <c r="J122" s="268">
        <v>1700</v>
      </c>
      <c r="K122" s="266"/>
      <c r="L122" s="267">
        <f t="shared" ref="L122:L125" si="147">J122+K122</f>
        <v>1700</v>
      </c>
      <c r="M122" s="265"/>
      <c r="N122" s="266"/>
      <c r="O122" s="267">
        <f t="shared" ref="O122:O125" si="148">M122+N122</f>
        <v>0</v>
      </c>
      <c r="P122" s="269"/>
    </row>
    <row r="123" spans="1:16" hidden="1" x14ac:dyDescent="0.25">
      <c r="A123" s="128">
        <v>2312</v>
      </c>
      <c r="B123" s="165" t="s">
        <v>278</v>
      </c>
      <c r="C123" s="444">
        <f t="shared" si="99"/>
        <v>0</v>
      </c>
      <c r="D123" s="265"/>
      <c r="E123" s="266"/>
      <c r="F123" s="267">
        <f t="shared" si="145"/>
        <v>0</v>
      </c>
      <c r="G123" s="265"/>
      <c r="H123" s="266"/>
      <c r="I123" s="267">
        <f t="shared" si="146"/>
        <v>0</v>
      </c>
      <c r="J123" s="268"/>
      <c r="K123" s="266"/>
      <c r="L123" s="267">
        <f t="shared" si="147"/>
        <v>0</v>
      </c>
      <c r="M123" s="265"/>
      <c r="N123" s="266"/>
      <c r="O123" s="267">
        <f t="shared" si="148"/>
        <v>0</v>
      </c>
      <c r="P123" s="269"/>
    </row>
    <row r="124" spans="1:16" hidden="1" x14ac:dyDescent="0.25">
      <c r="A124" s="128">
        <v>2313</v>
      </c>
      <c r="B124" s="165" t="s">
        <v>279</v>
      </c>
      <c r="C124" s="444">
        <f t="shared" si="99"/>
        <v>0</v>
      </c>
      <c r="D124" s="265"/>
      <c r="E124" s="266"/>
      <c r="F124" s="267">
        <f t="shared" si="145"/>
        <v>0</v>
      </c>
      <c r="G124" s="265"/>
      <c r="H124" s="266"/>
      <c r="I124" s="267">
        <f t="shared" si="146"/>
        <v>0</v>
      </c>
      <c r="J124" s="268"/>
      <c r="K124" s="266"/>
      <c r="L124" s="267">
        <f t="shared" si="147"/>
        <v>0</v>
      </c>
      <c r="M124" s="265"/>
      <c r="N124" s="266"/>
      <c r="O124" s="267">
        <f t="shared" si="148"/>
        <v>0</v>
      </c>
      <c r="P124" s="269"/>
    </row>
    <row r="125" spans="1:16" ht="36" customHeight="1" x14ac:dyDescent="0.25">
      <c r="A125" s="128">
        <v>2314</v>
      </c>
      <c r="B125" s="165" t="s">
        <v>280</v>
      </c>
      <c r="C125" s="444">
        <f t="shared" si="99"/>
        <v>46700</v>
      </c>
      <c r="D125" s="265">
        <v>31420</v>
      </c>
      <c r="E125" s="266"/>
      <c r="F125" s="267">
        <f t="shared" si="145"/>
        <v>31420</v>
      </c>
      <c r="G125" s="265"/>
      <c r="H125" s="266"/>
      <c r="I125" s="267">
        <f t="shared" si="146"/>
        <v>0</v>
      </c>
      <c r="J125" s="268">
        <v>15280</v>
      </c>
      <c r="K125" s="266"/>
      <c r="L125" s="267">
        <f t="shared" si="147"/>
        <v>15280</v>
      </c>
      <c r="M125" s="265"/>
      <c r="N125" s="266"/>
      <c r="O125" s="267">
        <f t="shared" si="148"/>
        <v>0</v>
      </c>
      <c r="P125" s="269"/>
    </row>
    <row r="126" spans="1:16" hidden="1" x14ac:dyDescent="0.25">
      <c r="A126" s="270">
        <v>2320</v>
      </c>
      <c r="B126" s="165" t="s">
        <v>281</v>
      </c>
      <c r="C126" s="444">
        <f t="shared" si="99"/>
        <v>0</v>
      </c>
      <c r="D126" s="271">
        <f t="shared" ref="D126:E126" si="149">SUM(D127:D129)</f>
        <v>0</v>
      </c>
      <c r="E126" s="272">
        <f t="shared" si="149"/>
        <v>0</v>
      </c>
      <c r="F126" s="267">
        <f>SUM(F127:F129)</f>
        <v>0</v>
      </c>
      <c r="G126" s="271">
        <f t="shared" ref="G126:H126" si="150">SUM(G127:G129)</f>
        <v>0</v>
      </c>
      <c r="H126" s="272">
        <f t="shared" si="150"/>
        <v>0</v>
      </c>
      <c r="I126" s="267">
        <f>SUM(I127:I129)</f>
        <v>0</v>
      </c>
      <c r="J126" s="273">
        <f t="shared" ref="J126:K126" si="151">SUM(J127:J129)</f>
        <v>0</v>
      </c>
      <c r="K126" s="272">
        <f t="shared" si="151"/>
        <v>0</v>
      </c>
      <c r="L126" s="267">
        <f>SUM(L127:L129)</f>
        <v>0</v>
      </c>
      <c r="M126" s="271">
        <f t="shared" ref="M126:O126" si="152">SUM(M127:M129)</f>
        <v>0</v>
      </c>
      <c r="N126" s="272">
        <f t="shared" si="152"/>
        <v>0</v>
      </c>
      <c r="O126" s="267">
        <f t="shared" si="152"/>
        <v>0</v>
      </c>
      <c r="P126" s="269"/>
    </row>
    <row r="127" spans="1:16" hidden="1" x14ac:dyDescent="0.25">
      <c r="A127" s="128">
        <v>2321</v>
      </c>
      <c r="B127" s="165" t="s">
        <v>282</v>
      </c>
      <c r="C127" s="444">
        <f t="shared" si="99"/>
        <v>0</v>
      </c>
      <c r="D127" s="265"/>
      <c r="E127" s="266"/>
      <c r="F127" s="267">
        <f t="shared" ref="F127:F130" si="153">D127+E127</f>
        <v>0</v>
      </c>
      <c r="G127" s="265"/>
      <c r="H127" s="266"/>
      <c r="I127" s="267">
        <f t="shared" ref="I127:I130" si="154">G127+H127</f>
        <v>0</v>
      </c>
      <c r="J127" s="268"/>
      <c r="K127" s="266"/>
      <c r="L127" s="267">
        <f t="shared" ref="L127:L130" si="155">J127+K127</f>
        <v>0</v>
      </c>
      <c r="M127" s="265"/>
      <c r="N127" s="266"/>
      <c r="O127" s="267">
        <f t="shared" ref="O127:O130" si="156">M127+N127</f>
        <v>0</v>
      </c>
      <c r="P127" s="269"/>
    </row>
    <row r="128" spans="1:16" hidden="1" x14ac:dyDescent="0.25">
      <c r="A128" s="128">
        <v>2322</v>
      </c>
      <c r="B128" s="165" t="s">
        <v>283</v>
      </c>
      <c r="C128" s="444">
        <f t="shared" si="99"/>
        <v>0</v>
      </c>
      <c r="D128" s="265"/>
      <c r="E128" s="266"/>
      <c r="F128" s="267">
        <f t="shared" si="153"/>
        <v>0</v>
      </c>
      <c r="G128" s="265"/>
      <c r="H128" s="266"/>
      <c r="I128" s="267">
        <f t="shared" si="154"/>
        <v>0</v>
      </c>
      <c r="J128" s="268"/>
      <c r="K128" s="266"/>
      <c r="L128" s="267">
        <f t="shared" si="155"/>
        <v>0</v>
      </c>
      <c r="M128" s="265"/>
      <c r="N128" s="266"/>
      <c r="O128" s="267">
        <f t="shared" si="156"/>
        <v>0</v>
      </c>
      <c r="P128" s="269"/>
    </row>
    <row r="129" spans="1:16" ht="10.5" hidden="1" customHeight="1" x14ac:dyDescent="0.25">
      <c r="A129" s="128">
        <v>2329</v>
      </c>
      <c r="B129" s="165" t="s">
        <v>284</v>
      </c>
      <c r="C129" s="444">
        <f t="shared" si="99"/>
        <v>0</v>
      </c>
      <c r="D129" s="265"/>
      <c r="E129" s="266"/>
      <c r="F129" s="267">
        <f t="shared" si="153"/>
        <v>0</v>
      </c>
      <c r="G129" s="265"/>
      <c r="H129" s="266"/>
      <c r="I129" s="267">
        <f t="shared" si="154"/>
        <v>0</v>
      </c>
      <c r="J129" s="268"/>
      <c r="K129" s="266"/>
      <c r="L129" s="267">
        <f t="shared" si="155"/>
        <v>0</v>
      </c>
      <c r="M129" s="265"/>
      <c r="N129" s="266"/>
      <c r="O129" s="267">
        <f t="shared" si="156"/>
        <v>0</v>
      </c>
      <c r="P129" s="269"/>
    </row>
    <row r="130" spans="1:16" hidden="1" x14ac:dyDescent="0.25">
      <c r="A130" s="270">
        <v>2330</v>
      </c>
      <c r="B130" s="165" t="s">
        <v>285</v>
      </c>
      <c r="C130" s="444">
        <f t="shared" si="99"/>
        <v>0</v>
      </c>
      <c r="D130" s="265"/>
      <c r="E130" s="266"/>
      <c r="F130" s="267">
        <f t="shared" si="153"/>
        <v>0</v>
      </c>
      <c r="G130" s="265"/>
      <c r="H130" s="266"/>
      <c r="I130" s="267">
        <f t="shared" si="154"/>
        <v>0</v>
      </c>
      <c r="J130" s="268"/>
      <c r="K130" s="266"/>
      <c r="L130" s="267">
        <f t="shared" si="155"/>
        <v>0</v>
      </c>
      <c r="M130" s="265"/>
      <c r="N130" s="266"/>
      <c r="O130" s="267">
        <f t="shared" si="156"/>
        <v>0</v>
      </c>
      <c r="P130" s="269"/>
    </row>
    <row r="131" spans="1:16" ht="36" hidden="1" x14ac:dyDescent="0.25">
      <c r="A131" s="270">
        <v>2340</v>
      </c>
      <c r="B131" s="165" t="s">
        <v>286</v>
      </c>
      <c r="C131" s="444">
        <f t="shared" si="99"/>
        <v>0</v>
      </c>
      <c r="D131" s="271">
        <f t="shared" ref="D131:E131" si="157">SUM(D132:D133)</f>
        <v>0</v>
      </c>
      <c r="E131" s="272">
        <f t="shared" si="157"/>
        <v>0</v>
      </c>
      <c r="F131" s="267">
        <f>SUM(F132:F133)</f>
        <v>0</v>
      </c>
      <c r="G131" s="271">
        <f t="shared" ref="G131:H131" si="158">SUM(G132:G133)</f>
        <v>0</v>
      </c>
      <c r="H131" s="272">
        <f t="shared" si="158"/>
        <v>0</v>
      </c>
      <c r="I131" s="267">
        <f>SUM(I132:I133)</f>
        <v>0</v>
      </c>
      <c r="J131" s="273">
        <f t="shared" ref="J131:K131" si="159">SUM(J132:J133)</f>
        <v>0</v>
      </c>
      <c r="K131" s="272">
        <f t="shared" si="159"/>
        <v>0</v>
      </c>
      <c r="L131" s="267">
        <f>SUM(L132:L133)</f>
        <v>0</v>
      </c>
      <c r="M131" s="271">
        <f t="shared" ref="M131:O131" si="160">SUM(M132:M133)</f>
        <v>0</v>
      </c>
      <c r="N131" s="272">
        <f t="shared" si="160"/>
        <v>0</v>
      </c>
      <c r="O131" s="267">
        <f t="shared" si="160"/>
        <v>0</v>
      </c>
      <c r="P131" s="269"/>
    </row>
    <row r="132" spans="1:16" hidden="1" x14ac:dyDescent="0.25">
      <c r="A132" s="128">
        <v>2341</v>
      </c>
      <c r="B132" s="165" t="s">
        <v>287</v>
      </c>
      <c r="C132" s="444">
        <f t="shared" si="99"/>
        <v>0</v>
      </c>
      <c r="D132" s="265"/>
      <c r="E132" s="266"/>
      <c r="F132" s="267">
        <f t="shared" ref="F132:F133" si="161">D132+E132</f>
        <v>0</v>
      </c>
      <c r="G132" s="265"/>
      <c r="H132" s="266"/>
      <c r="I132" s="267">
        <f t="shared" ref="I132:I133" si="162">G132+H132</f>
        <v>0</v>
      </c>
      <c r="J132" s="268"/>
      <c r="K132" s="266"/>
      <c r="L132" s="267">
        <f t="shared" ref="L132:L133" si="163">J132+K132</f>
        <v>0</v>
      </c>
      <c r="M132" s="265"/>
      <c r="N132" s="266"/>
      <c r="O132" s="267">
        <f t="shared" ref="O132:O133" si="164">M132+N132</f>
        <v>0</v>
      </c>
      <c r="P132" s="269"/>
    </row>
    <row r="133" spans="1:16" ht="24" hidden="1" x14ac:dyDescent="0.25">
      <c r="A133" s="128">
        <v>2344</v>
      </c>
      <c r="B133" s="165" t="s">
        <v>288</v>
      </c>
      <c r="C133" s="444">
        <f t="shared" si="99"/>
        <v>0</v>
      </c>
      <c r="D133" s="265"/>
      <c r="E133" s="266"/>
      <c r="F133" s="267">
        <f t="shared" si="161"/>
        <v>0</v>
      </c>
      <c r="G133" s="265"/>
      <c r="H133" s="266"/>
      <c r="I133" s="267">
        <f t="shared" si="162"/>
        <v>0</v>
      </c>
      <c r="J133" s="268"/>
      <c r="K133" s="266"/>
      <c r="L133" s="267">
        <f t="shared" si="163"/>
        <v>0</v>
      </c>
      <c r="M133" s="265"/>
      <c r="N133" s="266"/>
      <c r="O133" s="267">
        <f t="shared" si="164"/>
        <v>0</v>
      </c>
      <c r="P133" s="269"/>
    </row>
    <row r="134" spans="1:16" ht="24" hidden="1" x14ac:dyDescent="0.25">
      <c r="A134" s="256">
        <v>2350</v>
      </c>
      <c r="B134" s="218" t="s">
        <v>289</v>
      </c>
      <c r="C134" s="450">
        <f t="shared" si="99"/>
        <v>0</v>
      </c>
      <c r="D134" s="223">
        <f t="shared" ref="D134:E134" si="165">SUM(D135:D137)</f>
        <v>0</v>
      </c>
      <c r="E134" s="224">
        <f t="shared" si="165"/>
        <v>0</v>
      </c>
      <c r="F134" s="257">
        <f>SUM(F135:F137)</f>
        <v>0</v>
      </c>
      <c r="G134" s="223">
        <f t="shared" ref="G134:H134" si="166">SUM(G135:G137)</f>
        <v>0</v>
      </c>
      <c r="H134" s="224">
        <f t="shared" si="166"/>
        <v>0</v>
      </c>
      <c r="I134" s="257">
        <f>SUM(I135:I137)</f>
        <v>0</v>
      </c>
      <c r="J134" s="258">
        <f t="shared" ref="J134:K134" si="167">SUM(J135:J137)</f>
        <v>0</v>
      </c>
      <c r="K134" s="224">
        <f t="shared" si="167"/>
        <v>0</v>
      </c>
      <c r="L134" s="257">
        <f>SUM(L135:L137)</f>
        <v>0</v>
      </c>
      <c r="M134" s="223">
        <f t="shared" ref="M134:O134" si="168">SUM(M135:M137)</f>
        <v>0</v>
      </c>
      <c r="N134" s="224">
        <f t="shared" si="168"/>
        <v>0</v>
      </c>
      <c r="O134" s="257">
        <f t="shared" si="168"/>
        <v>0</v>
      </c>
      <c r="P134" s="259"/>
    </row>
    <row r="135" spans="1:16" hidden="1" x14ac:dyDescent="0.25">
      <c r="A135" s="121">
        <v>2351</v>
      </c>
      <c r="B135" s="157" t="s">
        <v>290</v>
      </c>
      <c r="C135" s="443">
        <f t="shared" si="99"/>
        <v>0</v>
      </c>
      <c r="D135" s="260"/>
      <c r="E135" s="261"/>
      <c r="F135" s="262">
        <f t="shared" ref="F135:F137" si="169">D135+E135</f>
        <v>0</v>
      </c>
      <c r="G135" s="260"/>
      <c r="H135" s="261"/>
      <c r="I135" s="262">
        <f t="shared" ref="I135:I137" si="170">G135+H135</f>
        <v>0</v>
      </c>
      <c r="J135" s="263"/>
      <c r="K135" s="261"/>
      <c r="L135" s="262">
        <f t="shared" ref="L135:L137" si="171">J135+K135</f>
        <v>0</v>
      </c>
      <c r="M135" s="260"/>
      <c r="N135" s="261"/>
      <c r="O135" s="262">
        <f t="shared" ref="O135:O137" si="172">M135+N135</f>
        <v>0</v>
      </c>
      <c r="P135" s="264"/>
    </row>
    <row r="136" spans="1:16" ht="24" hidden="1" x14ac:dyDescent="0.25">
      <c r="A136" s="128">
        <v>2352</v>
      </c>
      <c r="B136" s="165" t="s">
        <v>291</v>
      </c>
      <c r="C136" s="444">
        <f t="shared" si="99"/>
        <v>0</v>
      </c>
      <c r="D136" s="265"/>
      <c r="E136" s="266"/>
      <c r="F136" s="267">
        <f t="shared" si="169"/>
        <v>0</v>
      </c>
      <c r="G136" s="265"/>
      <c r="H136" s="266"/>
      <c r="I136" s="267">
        <f t="shared" si="170"/>
        <v>0</v>
      </c>
      <c r="J136" s="268"/>
      <c r="K136" s="266"/>
      <c r="L136" s="267">
        <f t="shared" si="171"/>
        <v>0</v>
      </c>
      <c r="M136" s="265"/>
      <c r="N136" s="266"/>
      <c r="O136" s="267">
        <f t="shared" si="172"/>
        <v>0</v>
      </c>
      <c r="P136" s="269"/>
    </row>
    <row r="137" spans="1:16" ht="24" hidden="1" x14ac:dyDescent="0.25">
      <c r="A137" s="128">
        <v>2353</v>
      </c>
      <c r="B137" s="165" t="s">
        <v>292</v>
      </c>
      <c r="C137" s="444">
        <f t="shared" si="99"/>
        <v>0</v>
      </c>
      <c r="D137" s="265"/>
      <c r="E137" s="266"/>
      <c r="F137" s="267">
        <f t="shared" si="169"/>
        <v>0</v>
      </c>
      <c r="G137" s="265"/>
      <c r="H137" s="266"/>
      <c r="I137" s="267">
        <f t="shared" si="170"/>
        <v>0</v>
      </c>
      <c r="J137" s="268"/>
      <c r="K137" s="266"/>
      <c r="L137" s="267">
        <f t="shared" si="171"/>
        <v>0</v>
      </c>
      <c r="M137" s="265"/>
      <c r="N137" s="266"/>
      <c r="O137" s="267">
        <f t="shared" si="172"/>
        <v>0</v>
      </c>
      <c r="P137" s="269"/>
    </row>
    <row r="138" spans="1:16" ht="36" hidden="1" x14ac:dyDescent="0.25">
      <c r="A138" s="270">
        <v>2360</v>
      </c>
      <c r="B138" s="165" t="s">
        <v>293</v>
      </c>
      <c r="C138" s="444">
        <f t="shared" si="99"/>
        <v>0</v>
      </c>
      <c r="D138" s="271">
        <f t="shared" ref="D138:E138" si="173">SUM(D139:D145)</f>
        <v>0</v>
      </c>
      <c r="E138" s="272">
        <f t="shared" si="173"/>
        <v>0</v>
      </c>
      <c r="F138" s="267">
        <f>SUM(F139:F145)</f>
        <v>0</v>
      </c>
      <c r="G138" s="271">
        <f t="shared" ref="G138:H138" si="174">SUM(G139:G145)</f>
        <v>0</v>
      </c>
      <c r="H138" s="272">
        <f t="shared" si="174"/>
        <v>0</v>
      </c>
      <c r="I138" s="267">
        <f>SUM(I139:I145)</f>
        <v>0</v>
      </c>
      <c r="J138" s="273">
        <f t="shared" ref="J138:K138" si="175">SUM(J139:J145)</f>
        <v>0</v>
      </c>
      <c r="K138" s="272">
        <f t="shared" si="175"/>
        <v>0</v>
      </c>
      <c r="L138" s="267">
        <f>SUM(L139:L145)</f>
        <v>0</v>
      </c>
      <c r="M138" s="271">
        <f t="shared" ref="M138:O138" si="176">SUM(M139:M145)</f>
        <v>0</v>
      </c>
      <c r="N138" s="272">
        <f t="shared" si="176"/>
        <v>0</v>
      </c>
      <c r="O138" s="267">
        <f t="shared" si="176"/>
        <v>0</v>
      </c>
      <c r="P138" s="269"/>
    </row>
    <row r="139" spans="1:16" hidden="1" x14ac:dyDescent="0.25">
      <c r="A139" s="127">
        <v>2361</v>
      </c>
      <c r="B139" s="165" t="s">
        <v>294</v>
      </c>
      <c r="C139" s="444">
        <f t="shared" si="99"/>
        <v>0</v>
      </c>
      <c r="D139" s="265"/>
      <c r="E139" s="266"/>
      <c r="F139" s="267">
        <f t="shared" ref="F139:F146" si="177">D139+E139</f>
        <v>0</v>
      </c>
      <c r="G139" s="265"/>
      <c r="H139" s="266"/>
      <c r="I139" s="267">
        <f t="shared" ref="I139:I146" si="178">G139+H139</f>
        <v>0</v>
      </c>
      <c r="J139" s="268"/>
      <c r="K139" s="266"/>
      <c r="L139" s="267">
        <f t="shared" ref="L139:L146" si="179">J139+K139</f>
        <v>0</v>
      </c>
      <c r="M139" s="265"/>
      <c r="N139" s="266"/>
      <c r="O139" s="267">
        <f t="shared" ref="O139:O146" si="180">M139+N139</f>
        <v>0</v>
      </c>
      <c r="P139" s="269"/>
    </row>
    <row r="140" spans="1:16" ht="24" hidden="1" x14ac:dyDescent="0.25">
      <c r="A140" s="127">
        <v>2362</v>
      </c>
      <c r="B140" s="165" t="s">
        <v>295</v>
      </c>
      <c r="C140" s="444">
        <f t="shared" si="99"/>
        <v>0</v>
      </c>
      <c r="D140" s="265"/>
      <c r="E140" s="266"/>
      <c r="F140" s="267">
        <f t="shared" si="177"/>
        <v>0</v>
      </c>
      <c r="G140" s="265"/>
      <c r="H140" s="266"/>
      <c r="I140" s="267">
        <f t="shared" si="178"/>
        <v>0</v>
      </c>
      <c r="J140" s="268"/>
      <c r="K140" s="266"/>
      <c r="L140" s="267">
        <f t="shared" si="179"/>
        <v>0</v>
      </c>
      <c r="M140" s="265"/>
      <c r="N140" s="266"/>
      <c r="O140" s="267">
        <f t="shared" si="180"/>
        <v>0</v>
      </c>
      <c r="P140" s="269"/>
    </row>
    <row r="141" spans="1:16" hidden="1" x14ac:dyDescent="0.25">
      <c r="A141" s="127">
        <v>2363</v>
      </c>
      <c r="B141" s="165" t="s">
        <v>296</v>
      </c>
      <c r="C141" s="444">
        <f t="shared" si="99"/>
        <v>0</v>
      </c>
      <c r="D141" s="265"/>
      <c r="E141" s="266"/>
      <c r="F141" s="267">
        <f t="shared" si="177"/>
        <v>0</v>
      </c>
      <c r="G141" s="265"/>
      <c r="H141" s="266"/>
      <c r="I141" s="267">
        <f t="shared" si="178"/>
        <v>0</v>
      </c>
      <c r="J141" s="268"/>
      <c r="K141" s="266"/>
      <c r="L141" s="267">
        <f t="shared" si="179"/>
        <v>0</v>
      </c>
      <c r="M141" s="265"/>
      <c r="N141" s="266"/>
      <c r="O141" s="267">
        <f t="shared" si="180"/>
        <v>0</v>
      </c>
      <c r="P141" s="269"/>
    </row>
    <row r="142" spans="1:16" hidden="1" x14ac:dyDescent="0.25">
      <c r="A142" s="127">
        <v>2364</v>
      </c>
      <c r="B142" s="165" t="s">
        <v>297</v>
      </c>
      <c r="C142" s="444">
        <f t="shared" si="99"/>
        <v>0</v>
      </c>
      <c r="D142" s="265"/>
      <c r="E142" s="266"/>
      <c r="F142" s="267">
        <f t="shared" si="177"/>
        <v>0</v>
      </c>
      <c r="G142" s="265"/>
      <c r="H142" s="266"/>
      <c r="I142" s="267">
        <f t="shared" si="178"/>
        <v>0</v>
      </c>
      <c r="J142" s="268"/>
      <c r="K142" s="266"/>
      <c r="L142" s="267">
        <f t="shared" si="179"/>
        <v>0</v>
      </c>
      <c r="M142" s="265"/>
      <c r="N142" s="266"/>
      <c r="O142" s="267">
        <f t="shared" si="180"/>
        <v>0</v>
      </c>
      <c r="P142" s="269"/>
    </row>
    <row r="143" spans="1:16" ht="12.75" hidden="1" customHeight="1" x14ac:dyDescent="0.25">
      <c r="A143" s="127">
        <v>2365</v>
      </c>
      <c r="B143" s="165" t="s">
        <v>298</v>
      </c>
      <c r="C143" s="444">
        <f t="shared" si="99"/>
        <v>0</v>
      </c>
      <c r="D143" s="265"/>
      <c r="E143" s="266"/>
      <c r="F143" s="267">
        <f t="shared" si="177"/>
        <v>0</v>
      </c>
      <c r="G143" s="265"/>
      <c r="H143" s="266"/>
      <c r="I143" s="267">
        <f t="shared" si="178"/>
        <v>0</v>
      </c>
      <c r="J143" s="268"/>
      <c r="K143" s="266"/>
      <c r="L143" s="267">
        <f t="shared" si="179"/>
        <v>0</v>
      </c>
      <c r="M143" s="265"/>
      <c r="N143" s="266"/>
      <c r="O143" s="267">
        <f t="shared" si="180"/>
        <v>0</v>
      </c>
      <c r="P143" s="269"/>
    </row>
    <row r="144" spans="1:16" ht="36" hidden="1" x14ac:dyDescent="0.25">
      <c r="A144" s="127">
        <v>2366</v>
      </c>
      <c r="B144" s="165" t="s">
        <v>299</v>
      </c>
      <c r="C144" s="444">
        <f t="shared" si="99"/>
        <v>0</v>
      </c>
      <c r="D144" s="265"/>
      <c r="E144" s="266"/>
      <c r="F144" s="267">
        <f t="shared" si="177"/>
        <v>0</v>
      </c>
      <c r="G144" s="265"/>
      <c r="H144" s="266"/>
      <c r="I144" s="267">
        <f t="shared" si="178"/>
        <v>0</v>
      </c>
      <c r="J144" s="268"/>
      <c r="K144" s="266"/>
      <c r="L144" s="267">
        <f t="shared" si="179"/>
        <v>0</v>
      </c>
      <c r="M144" s="265"/>
      <c r="N144" s="266"/>
      <c r="O144" s="267">
        <f t="shared" si="180"/>
        <v>0</v>
      </c>
      <c r="P144" s="269"/>
    </row>
    <row r="145" spans="1:16" ht="60" hidden="1" x14ac:dyDescent="0.25">
      <c r="A145" s="127">
        <v>2369</v>
      </c>
      <c r="B145" s="165" t="s">
        <v>300</v>
      </c>
      <c r="C145" s="444">
        <f t="shared" si="99"/>
        <v>0</v>
      </c>
      <c r="D145" s="265"/>
      <c r="E145" s="266"/>
      <c r="F145" s="267">
        <f t="shared" si="177"/>
        <v>0</v>
      </c>
      <c r="G145" s="265"/>
      <c r="H145" s="266"/>
      <c r="I145" s="267">
        <f t="shared" si="178"/>
        <v>0</v>
      </c>
      <c r="J145" s="268"/>
      <c r="K145" s="266"/>
      <c r="L145" s="267">
        <f t="shared" si="179"/>
        <v>0</v>
      </c>
      <c r="M145" s="265"/>
      <c r="N145" s="266"/>
      <c r="O145" s="267">
        <f t="shared" si="180"/>
        <v>0</v>
      </c>
      <c r="P145" s="269"/>
    </row>
    <row r="146" spans="1:16" hidden="1" x14ac:dyDescent="0.25">
      <c r="A146" s="256">
        <v>2370</v>
      </c>
      <c r="B146" s="218" t="s">
        <v>301</v>
      </c>
      <c r="C146" s="450">
        <f t="shared" si="99"/>
        <v>0</v>
      </c>
      <c r="D146" s="275"/>
      <c r="E146" s="277"/>
      <c r="F146" s="257">
        <f t="shared" si="177"/>
        <v>0</v>
      </c>
      <c r="G146" s="275"/>
      <c r="H146" s="277"/>
      <c r="I146" s="257">
        <f t="shared" si="178"/>
        <v>0</v>
      </c>
      <c r="J146" s="278"/>
      <c r="K146" s="277"/>
      <c r="L146" s="257">
        <f t="shared" si="179"/>
        <v>0</v>
      </c>
      <c r="M146" s="275"/>
      <c r="N146" s="277"/>
      <c r="O146" s="257">
        <f t="shared" si="180"/>
        <v>0</v>
      </c>
      <c r="P146" s="259"/>
    </row>
    <row r="147" spans="1:16" hidden="1" x14ac:dyDescent="0.25">
      <c r="A147" s="256">
        <v>2380</v>
      </c>
      <c r="B147" s="218" t="s">
        <v>302</v>
      </c>
      <c r="C147" s="450">
        <f t="shared" si="99"/>
        <v>0</v>
      </c>
      <c r="D147" s="223">
        <f t="shared" ref="D147:E147" si="181">SUM(D148:D149)</f>
        <v>0</v>
      </c>
      <c r="E147" s="224">
        <f t="shared" si="181"/>
        <v>0</v>
      </c>
      <c r="F147" s="257">
        <f>SUM(F148:F149)</f>
        <v>0</v>
      </c>
      <c r="G147" s="223">
        <f t="shared" ref="G147:H147" si="182">SUM(G148:G149)</f>
        <v>0</v>
      </c>
      <c r="H147" s="224">
        <f t="shared" si="182"/>
        <v>0</v>
      </c>
      <c r="I147" s="257">
        <f>SUM(I148:I149)</f>
        <v>0</v>
      </c>
      <c r="J147" s="258">
        <f t="shared" ref="J147:K147" si="183">SUM(J148:J149)</f>
        <v>0</v>
      </c>
      <c r="K147" s="224">
        <f t="shared" si="183"/>
        <v>0</v>
      </c>
      <c r="L147" s="257">
        <f>SUM(L148:L149)</f>
        <v>0</v>
      </c>
      <c r="M147" s="223">
        <f t="shared" ref="M147:O147" si="184">SUM(M148:M149)</f>
        <v>0</v>
      </c>
      <c r="N147" s="224">
        <f t="shared" si="184"/>
        <v>0</v>
      </c>
      <c r="O147" s="257">
        <f t="shared" si="184"/>
        <v>0</v>
      </c>
      <c r="P147" s="259"/>
    </row>
    <row r="148" spans="1:16" hidden="1" x14ac:dyDescent="0.25">
      <c r="A148" s="120">
        <v>2381</v>
      </c>
      <c r="B148" s="157" t="s">
        <v>303</v>
      </c>
      <c r="C148" s="443">
        <f t="shared" si="99"/>
        <v>0</v>
      </c>
      <c r="D148" s="260"/>
      <c r="E148" s="261"/>
      <c r="F148" s="262">
        <f t="shared" ref="F148:F151" si="185">D148+E148</f>
        <v>0</v>
      </c>
      <c r="G148" s="260"/>
      <c r="H148" s="261"/>
      <c r="I148" s="262">
        <f t="shared" ref="I148:I151" si="186">G148+H148</f>
        <v>0</v>
      </c>
      <c r="J148" s="263"/>
      <c r="K148" s="261"/>
      <c r="L148" s="262">
        <f t="shared" ref="L148:L151" si="187">J148+K148</f>
        <v>0</v>
      </c>
      <c r="M148" s="260"/>
      <c r="N148" s="261"/>
      <c r="O148" s="262">
        <f t="shared" ref="O148:O151" si="188">M148+N148</f>
        <v>0</v>
      </c>
      <c r="P148" s="264"/>
    </row>
    <row r="149" spans="1:16" ht="24" hidden="1" x14ac:dyDescent="0.25">
      <c r="A149" s="127">
        <v>2389</v>
      </c>
      <c r="B149" s="165" t="s">
        <v>304</v>
      </c>
      <c r="C149" s="444">
        <f t="shared" ref="C149:C212" si="189">F149+I149+L149+O149</f>
        <v>0</v>
      </c>
      <c r="D149" s="265"/>
      <c r="E149" s="266"/>
      <c r="F149" s="267">
        <f t="shared" si="185"/>
        <v>0</v>
      </c>
      <c r="G149" s="265"/>
      <c r="H149" s="266"/>
      <c r="I149" s="267">
        <f t="shared" si="186"/>
        <v>0</v>
      </c>
      <c r="J149" s="268"/>
      <c r="K149" s="266"/>
      <c r="L149" s="267">
        <f t="shared" si="187"/>
        <v>0</v>
      </c>
      <c r="M149" s="265"/>
      <c r="N149" s="266"/>
      <c r="O149" s="267">
        <f t="shared" si="188"/>
        <v>0</v>
      </c>
      <c r="P149" s="269"/>
    </row>
    <row r="150" spans="1:16" hidden="1" x14ac:dyDescent="0.25">
      <c r="A150" s="256">
        <v>2390</v>
      </c>
      <c r="B150" s="218" t="s">
        <v>305</v>
      </c>
      <c r="C150" s="450">
        <f t="shared" si="189"/>
        <v>0</v>
      </c>
      <c r="D150" s="275"/>
      <c r="E150" s="277"/>
      <c r="F150" s="257">
        <f t="shared" si="185"/>
        <v>0</v>
      </c>
      <c r="G150" s="275"/>
      <c r="H150" s="277"/>
      <c r="I150" s="257">
        <f t="shared" si="186"/>
        <v>0</v>
      </c>
      <c r="J150" s="278"/>
      <c r="K150" s="277"/>
      <c r="L150" s="257">
        <f t="shared" si="187"/>
        <v>0</v>
      </c>
      <c r="M150" s="275"/>
      <c r="N150" s="277"/>
      <c r="O150" s="257">
        <f t="shared" si="188"/>
        <v>0</v>
      </c>
      <c r="P150" s="259"/>
    </row>
    <row r="151" spans="1:16" hidden="1" x14ac:dyDescent="0.25">
      <c r="A151" s="145">
        <v>2400</v>
      </c>
      <c r="B151" s="250" t="s">
        <v>306</v>
      </c>
      <c r="C151" s="442">
        <f t="shared" si="189"/>
        <v>0</v>
      </c>
      <c r="D151" s="293"/>
      <c r="E151" s="294"/>
      <c r="F151" s="253">
        <f t="shared" si="185"/>
        <v>0</v>
      </c>
      <c r="G151" s="293"/>
      <c r="H151" s="294"/>
      <c r="I151" s="253">
        <f t="shared" si="186"/>
        <v>0</v>
      </c>
      <c r="J151" s="295"/>
      <c r="K151" s="294"/>
      <c r="L151" s="253">
        <f t="shared" si="187"/>
        <v>0</v>
      </c>
      <c r="M151" s="293"/>
      <c r="N151" s="294"/>
      <c r="O151" s="253">
        <f t="shared" si="188"/>
        <v>0</v>
      </c>
      <c r="P151" s="279"/>
    </row>
    <row r="152" spans="1:16" ht="24" x14ac:dyDescent="0.25">
      <c r="A152" s="145">
        <v>2500</v>
      </c>
      <c r="B152" s="250" t="s">
        <v>307</v>
      </c>
      <c r="C152" s="442">
        <f t="shared" si="189"/>
        <v>2004</v>
      </c>
      <c r="D152" s="251">
        <f t="shared" ref="D152:E152" si="190">SUM(D153,D159)</f>
        <v>0</v>
      </c>
      <c r="E152" s="252">
        <f t="shared" si="190"/>
        <v>0</v>
      </c>
      <c r="F152" s="253">
        <f>SUM(F153,F159)</f>
        <v>0</v>
      </c>
      <c r="G152" s="251">
        <f t="shared" ref="G152:O152" si="191">SUM(G153,G159)</f>
        <v>0</v>
      </c>
      <c r="H152" s="252">
        <f t="shared" si="191"/>
        <v>0</v>
      </c>
      <c r="I152" s="253">
        <f t="shared" si="191"/>
        <v>0</v>
      </c>
      <c r="J152" s="254">
        <f t="shared" si="191"/>
        <v>2004</v>
      </c>
      <c r="K152" s="252">
        <f t="shared" si="191"/>
        <v>0</v>
      </c>
      <c r="L152" s="253">
        <f t="shared" si="191"/>
        <v>2004</v>
      </c>
      <c r="M152" s="251">
        <f t="shared" si="191"/>
        <v>0</v>
      </c>
      <c r="N152" s="252">
        <f t="shared" si="191"/>
        <v>0</v>
      </c>
      <c r="O152" s="253">
        <f t="shared" si="191"/>
        <v>0</v>
      </c>
      <c r="P152" s="255"/>
    </row>
    <row r="153" spans="1:16" ht="24" x14ac:dyDescent="0.25">
      <c r="A153" s="1143">
        <v>2510</v>
      </c>
      <c r="B153" s="157" t="s">
        <v>308</v>
      </c>
      <c r="C153" s="443">
        <f t="shared" si="189"/>
        <v>2004</v>
      </c>
      <c r="D153" s="282">
        <f t="shared" ref="D153:E153" si="192">SUM(D154:D158)</f>
        <v>0</v>
      </c>
      <c r="E153" s="283">
        <f t="shared" si="192"/>
        <v>0</v>
      </c>
      <c r="F153" s="262">
        <f>SUM(F154:F158)</f>
        <v>0</v>
      </c>
      <c r="G153" s="282">
        <f t="shared" ref="G153:O153" si="193">SUM(G154:G158)</f>
        <v>0</v>
      </c>
      <c r="H153" s="283">
        <f t="shared" si="193"/>
        <v>0</v>
      </c>
      <c r="I153" s="262">
        <f t="shared" si="193"/>
        <v>0</v>
      </c>
      <c r="J153" s="284">
        <f t="shared" si="193"/>
        <v>2004</v>
      </c>
      <c r="K153" s="283">
        <f t="shared" si="193"/>
        <v>0</v>
      </c>
      <c r="L153" s="262">
        <f t="shared" si="193"/>
        <v>2004</v>
      </c>
      <c r="M153" s="282">
        <f t="shared" si="193"/>
        <v>0</v>
      </c>
      <c r="N153" s="283">
        <f t="shared" si="193"/>
        <v>0</v>
      </c>
      <c r="O153" s="262">
        <f t="shared" si="193"/>
        <v>0</v>
      </c>
      <c r="P153" s="296"/>
    </row>
    <row r="154" spans="1:16" ht="24" x14ac:dyDescent="0.25">
      <c r="A154" s="128">
        <v>2512</v>
      </c>
      <c r="B154" s="165" t="s">
        <v>309</v>
      </c>
      <c r="C154" s="444">
        <f t="shared" si="189"/>
        <v>2004</v>
      </c>
      <c r="D154" s="265"/>
      <c r="E154" s="266"/>
      <c r="F154" s="267">
        <f t="shared" ref="F154:F159" si="194">D154+E154</f>
        <v>0</v>
      </c>
      <c r="G154" s="265"/>
      <c r="H154" s="266"/>
      <c r="I154" s="267">
        <f t="shared" ref="I154:I159" si="195">G154+H154</f>
        <v>0</v>
      </c>
      <c r="J154" s="268">
        <f>2700-696</f>
        <v>2004</v>
      </c>
      <c r="K154" s="266"/>
      <c r="L154" s="267">
        <f t="shared" ref="L154:L159" si="196">J154+K154</f>
        <v>2004</v>
      </c>
      <c r="M154" s="265"/>
      <c r="N154" s="266"/>
      <c r="O154" s="267">
        <f t="shared" ref="O154:O159" si="197">M154+N154</f>
        <v>0</v>
      </c>
      <c r="P154" s="269"/>
    </row>
    <row r="155" spans="1:16" ht="24" hidden="1" x14ac:dyDescent="0.25">
      <c r="A155" s="128">
        <v>2513</v>
      </c>
      <c r="B155" s="165" t="s">
        <v>310</v>
      </c>
      <c r="C155" s="444">
        <f t="shared" si="189"/>
        <v>0</v>
      </c>
      <c r="D155" s="265"/>
      <c r="E155" s="266"/>
      <c r="F155" s="267">
        <f t="shared" si="194"/>
        <v>0</v>
      </c>
      <c r="G155" s="265"/>
      <c r="H155" s="266"/>
      <c r="I155" s="267">
        <f t="shared" si="195"/>
        <v>0</v>
      </c>
      <c r="J155" s="268"/>
      <c r="K155" s="266"/>
      <c r="L155" s="267">
        <f t="shared" si="196"/>
        <v>0</v>
      </c>
      <c r="M155" s="265"/>
      <c r="N155" s="266"/>
      <c r="O155" s="267">
        <f t="shared" si="197"/>
        <v>0</v>
      </c>
      <c r="P155" s="269"/>
    </row>
    <row r="156" spans="1:16" ht="36" hidden="1" x14ac:dyDescent="0.25">
      <c r="A156" s="128">
        <v>2514</v>
      </c>
      <c r="B156" s="165" t="s">
        <v>311</v>
      </c>
      <c r="C156" s="444">
        <f t="shared" si="189"/>
        <v>0</v>
      </c>
      <c r="D156" s="265"/>
      <c r="E156" s="266"/>
      <c r="F156" s="267">
        <f t="shared" si="194"/>
        <v>0</v>
      </c>
      <c r="G156" s="265"/>
      <c r="H156" s="266"/>
      <c r="I156" s="267">
        <f t="shared" si="195"/>
        <v>0</v>
      </c>
      <c r="J156" s="268"/>
      <c r="K156" s="266"/>
      <c r="L156" s="267">
        <f t="shared" si="196"/>
        <v>0</v>
      </c>
      <c r="M156" s="265"/>
      <c r="N156" s="266"/>
      <c r="O156" s="267">
        <f t="shared" si="197"/>
        <v>0</v>
      </c>
      <c r="P156" s="269"/>
    </row>
    <row r="157" spans="1:16" ht="24" hidden="1" x14ac:dyDescent="0.25">
      <c r="A157" s="128">
        <v>2515</v>
      </c>
      <c r="B157" s="165" t="s">
        <v>312</v>
      </c>
      <c r="C157" s="444">
        <f t="shared" si="189"/>
        <v>0</v>
      </c>
      <c r="D157" s="265"/>
      <c r="E157" s="266"/>
      <c r="F157" s="267">
        <f t="shared" si="194"/>
        <v>0</v>
      </c>
      <c r="G157" s="265"/>
      <c r="H157" s="266"/>
      <c r="I157" s="267">
        <f t="shared" si="195"/>
        <v>0</v>
      </c>
      <c r="J157" s="268"/>
      <c r="K157" s="266"/>
      <c r="L157" s="267">
        <f t="shared" si="196"/>
        <v>0</v>
      </c>
      <c r="M157" s="265"/>
      <c r="N157" s="266"/>
      <c r="O157" s="267">
        <f t="shared" si="197"/>
        <v>0</v>
      </c>
      <c r="P157" s="269"/>
    </row>
    <row r="158" spans="1:16" ht="24" hidden="1" x14ac:dyDescent="0.25">
      <c r="A158" s="128">
        <v>2519</v>
      </c>
      <c r="B158" s="165" t="s">
        <v>313</v>
      </c>
      <c r="C158" s="444">
        <f t="shared" si="189"/>
        <v>0</v>
      </c>
      <c r="D158" s="265"/>
      <c r="E158" s="266"/>
      <c r="F158" s="267">
        <f t="shared" si="194"/>
        <v>0</v>
      </c>
      <c r="G158" s="265"/>
      <c r="H158" s="266"/>
      <c r="I158" s="267">
        <f t="shared" si="195"/>
        <v>0</v>
      </c>
      <c r="J158" s="268"/>
      <c r="K158" s="266"/>
      <c r="L158" s="267">
        <f t="shared" si="196"/>
        <v>0</v>
      </c>
      <c r="M158" s="265"/>
      <c r="N158" s="266"/>
      <c r="O158" s="267">
        <f t="shared" si="197"/>
        <v>0</v>
      </c>
      <c r="P158" s="269"/>
    </row>
    <row r="159" spans="1:16" ht="24" hidden="1" x14ac:dyDescent="0.25">
      <c r="A159" s="270">
        <v>2520</v>
      </c>
      <c r="B159" s="165" t="s">
        <v>314</v>
      </c>
      <c r="C159" s="444">
        <f t="shared" si="189"/>
        <v>0</v>
      </c>
      <c r="D159" s="265"/>
      <c r="E159" s="266"/>
      <c r="F159" s="267">
        <f t="shared" si="194"/>
        <v>0</v>
      </c>
      <c r="G159" s="265"/>
      <c r="H159" s="266"/>
      <c r="I159" s="267">
        <f t="shared" si="195"/>
        <v>0</v>
      </c>
      <c r="J159" s="268"/>
      <c r="K159" s="266"/>
      <c r="L159" s="267">
        <f t="shared" si="196"/>
        <v>0</v>
      </c>
      <c r="M159" s="265"/>
      <c r="N159" s="266"/>
      <c r="O159" s="267">
        <f t="shared" si="197"/>
        <v>0</v>
      </c>
      <c r="P159" s="269"/>
    </row>
    <row r="160" spans="1:16" hidden="1" x14ac:dyDescent="0.25">
      <c r="A160" s="244">
        <v>3000</v>
      </c>
      <c r="B160" s="244" t="s">
        <v>315</v>
      </c>
      <c r="C160" s="453">
        <f t="shared" si="189"/>
        <v>0</v>
      </c>
      <c r="D160" s="245">
        <f t="shared" ref="D160:E160" si="198">SUM(D161,D171)</f>
        <v>0</v>
      </c>
      <c r="E160" s="246">
        <f t="shared" si="198"/>
        <v>0</v>
      </c>
      <c r="F160" s="247">
        <f>SUM(F161,F171)</f>
        <v>0</v>
      </c>
      <c r="G160" s="245">
        <f t="shared" ref="G160:H160" si="199">SUM(G161,G171)</f>
        <v>0</v>
      </c>
      <c r="H160" s="246">
        <f t="shared" si="199"/>
        <v>0</v>
      </c>
      <c r="I160" s="247">
        <f>SUM(I161,I171)</f>
        <v>0</v>
      </c>
      <c r="J160" s="248">
        <f t="shared" ref="J160:K160" si="200">SUM(J161,J171)</f>
        <v>0</v>
      </c>
      <c r="K160" s="246">
        <f t="shared" si="200"/>
        <v>0</v>
      </c>
      <c r="L160" s="247">
        <f>SUM(L161,L171)</f>
        <v>0</v>
      </c>
      <c r="M160" s="245">
        <f t="shared" ref="M160:O160" si="201">SUM(M161,M171)</f>
        <v>0</v>
      </c>
      <c r="N160" s="246">
        <f t="shared" si="201"/>
        <v>0</v>
      </c>
      <c r="O160" s="247">
        <f t="shared" si="201"/>
        <v>0</v>
      </c>
      <c r="P160" s="249"/>
    </row>
    <row r="161" spans="1:16" ht="24" hidden="1" x14ac:dyDescent="0.25">
      <c r="A161" s="145">
        <v>3200</v>
      </c>
      <c r="B161" s="297" t="s">
        <v>316</v>
      </c>
      <c r="C161" s="442">
        <f t="shared" si="189"/>
        <v>0</v>
      </c>
      <c r="D161" s="251">
        <f t="shared" ref="D161:E161" si="202">SUM(D162,D166)</f>
        <v>0</v>
      </c>
      <c r="E161" s="252">
        <f t="shared" si="202"/>
        <v>0</v>
      </c>
      <c r="F161" s="253">
        <f>SUM(F162,F166)</f>
        <v>0</v>
      </c>
      <c r="G161" s="251">
        <f t="shared" ref="G161:O161" si="203">SUM(G162,G166)</f>
        <v>0</v>
      </c>
      <c r="H161" s="252">
        <f t="shared" si="203"/>
        <v>0</v>
      </c>
      <c r="I161" s="253">
        <f t="shared" si="203"/>
        <v>0</v>
      </c>
      <c r="J161" s="254">
        <f t="shared" si="203"/>
        <v>0</v>
      </c>
      <c r="K161" s="252">
        <f t="shared" si="203"/>
        <v>0</v>
      </c>
      <c r="L161" s="253">
        <f t="shared" si="203"/>
        <v>0</v>
      </c>
      <c r="M161" s="251">
        <f t="shared" si="203"/>
        <v>0</v>
      </c>
      <c r="N161" s="252">
        <f t="shared" si="203"/>
        <v>0</v>
      </c>
      <c r="O161" s="253">
        <f t="shared" si="203"/>
        <v>0</v>
      </c>
      <c r="P161" s="255"/>
    </row>
    <row r="162" spans="1:16" ht="36" hidden="1" x14ac:dyDescent="0.25">
      <c r="A162" s="1143">
        <v>3260</v>
      </c>
      <c r="B162" s="157" t="s">
        <v>317</v>
      </c>
      <c r="C162" s="443">
        <f t="shared" si="189"/>
        <v>0</v>
      </c>
      <c r="D162" s="282">
        <f t="shared" ref="D162:E162" si="204">SUM(D163:D165)</f>
        <v>0</v>
      </c>
      <c r="E162" s="283">
        <f t="shared" si="204"/>
        <v>0</v>
      </c>
      <c r="F162" s="262">
        <f>SUM(F163:F165)</f>
        <v>0</v>
      </c>
      <c r="G162" s="282">
        <f t="shared" ref="G162:H162" si="205">SUM(G163:G165)</f>
        <v>0</v>
      </c>
      <c r="H162" s="283">
        <f t="shared" si="205"/>
        <v>0</v>
      </c>
      <c r="I162" s="262">
        <f>SUM(I163:I165)</f>
        <v>0</v>
      </c>
      <c r="J162" s="284">
        <f t="shared" ref="J162:K162" si="206">SUM(J163:J165)</f>
        <v>0</v>
      </c>
      <c r="K162" s="283">
        <f t="shared" si="206"/>
        <v>0</v>
      </c>
      <c r="L162" s="262">
        <f>SUM(L163:L165)</f>
        <v>0</v>
      </c>
      <c r="M162" s="282">
        <f t="shared" ref="M162:O162" si="207">SUM(M163:M165)</f>
        <v>0</v>
      </c>
      <c r="N162" s="283">
        <f t="shared" si="207"/>
        <v>0</v>
      </c>
      <c r="O162" s="262">
        <f t="shared" si="207"/>
        <v>0</v>
      </c>
      <c r="P162" s="264"/>
    </row>
    <row r="163" spans="1:16" ht="24" hidden="1" x14ac:dyDescent="0.25">
      <c r="A163" s="128">
        <v>3261</v>
      </c>
      <c r="B163" s="165" t="s">
        <v>318</v>
      </c>
      <c r="C163" s="444">
        <f t="shared" si="189"/>
        <v>0</v>
      </c>
      <c r="D163" s="265"/>
      <c r="E163" s="266"/>
      <c r="F163" s="267">
        <f t="shared" ref="F163:F165" si="208">D163+E163</f>
        <v>0</v>
      </c>
      <c r="G163" s="265"/>
      <c r="H163" s="266"/>
      <c r="I163" s="267">
        <f t="shared" ref="I163:I165" si="209">G163+H163</f>
        <v>0</v>
      </c>
      <c r="J163" s="268"/>
      <c r="K163" s="266"/>
      <c r="L163" s="267">
        <f t="shared" ref="L163:L165" si="210">J163+K163</f>
        <v>0</v>
      </c>
      <c r="M163" s="265"/>
      <c r="N163" s="266"/>
      <c r="O163" s="267">
        <f t="shared" ref="O163:O165" si="211">M163+N163</f>
        <v>0</v>
      </c>
      <c r="P163" s="269"/>
    </row>
    <row r="164" spans="1:16" ht="36" hidden="1" x14ac:dyDescent="0.25">
      <c r="A164" s="128">
        <v>3262</v>
      </c>
      <c r="B164" s="165" t="s">
        <v>319</v>
      </c>
      <c r="C164" s="444">
        <f t="shared" si="189"/>
        <v>0</v>
      </c>
      <c r="D164" s="265"/>
      <c r="E164" s="266"/>
      <c r="F164" s="267">
        <f t="shared" si="208"/>
        <v>0</v>
      </c>
      <c r="G164" s="265"/>
      <c r="H164" s="266"/>
      <c r="I164" s="267">
        <f t="shared" si="209"/>
        <v>0</v>
      </c>
      <c r="J164" s="268"/>
      <c r="K164" s="266"/>
      <c r="L164" s="267">
        <f t="shared" si="210"/>
        <v>0</v>
      </c>
      <c r="M164" s="265"/>
      <c r="N164" s="266"/>
      <c r="O164" s="267">
        <f t="shared" si="211"/>
        <v>0</v>
      </c>
      <c r="P164" s="269"/>
    </row>
    <row r="165" spans="1:16" ht="24" hidden="1" x14ac:dyDescent="0.25">
      <c r="A165" s="128">
        <v>3263</v>
      </c>
      <c r="B165" s="165" t="s">
        <v>320</v>
      </c>
      <c r="C165" s="444">
        <f t="shared" si="189"/>
        <v>0</v>
      </c>
      <c r="D165" s="265"/>
      <c r="E165" s="266"/>
      <c r="F165" s="267">
        <f t="shared" si="208"/>
        <v>0</v>
      </c>
      <c r="G165" s="265"/>
      <c r="H165" s="266"/>
      <c r="I165" s="267">
        <f t="shared" si="209"/>
        <v>0</v>
      </c>
      <c r="J165" s="268"/>
      <c r="K165" s="266"/>
      <c r="L165" s="267">
        <f t="shared" si="210"/>
        <v>0</v>
      </c>
      <c r="M165" s="265"/>
      <c r="N165" s="266"/>
      <c r="O165" s="267">
        <f t="shared" si="211"/>
        <v>0</v>
      </c>
      <c r="P165" s="269"/>
    </row>
    <row r="166" spans="1:16" ht="84" hidden="1" x14ac:dyDescent="0.25">
      <c r="A166" s="1143">
        <v>3290</v>
      </c>
      <c r="B166" s="157" t="s">
        <v>321</v>
      </c>
      <c r="C166" s="454">
        <f t="shared" si="189"/>
        <v>0</v>
      </c>
      <c r="D166" s="282">
        <f t="shared" ref="D166:E166" si="212">SUM(D167:D170)</f>
        <v>0</v>
      </c>
      <c r="E166" s="283">
        <f t="shared" si="212"/>
        <v>0</v>
      </c>
      <c r="F166" s="262">
        <f>SUM(F167:F170)</f>
        <v>0</v>
      </c>
      <c r="G166" s="282">
        <f t="shared" ref="G166:O166" si="213">SUM(G167:G170)</f>
        <v>0</v>
      </c>
      <c r="H166" s="283">
        <f t="shared" si="213"/>
        <v>0</v>
      </c>
      <c r="I166" s="262">
        <f t="shared" si="213"/>
        <v>0</v>
      </c>
      <c r="J166" s="284">
        <f t="shared" si="213"/>
        <v>0</v>
      </c>
      <c r="K166" s="283">
        <f t="shared" si="213"/>
        <v>0</v>
      </c>
      <c r="L166" s="262">
        <f t="shared" si="213"/>
        <v>0</v>
      </c>
      <c r="M166" s="282">
        <f t="shared" si="213"/>
        <v>0</v>
      </c>
      <c r="N166" s="283">
        <f t="shared" si="213"/>
        <v>0</v>
      </c>
      <c r="O166" s="262">
        <f t="shared" si="213"/>
        <v>0</v>
      </c>
      <c r="P166" s="298"/>
    </row>
    <row r="167" spans="1:16" ht="72" hidden="1" x14ac:dyDescent="0.25">
      <c r="A167" s="128">
        <v>3291</v>
      </c>
      <c r="B167" s="165" t="s">
        <v>322</v>
      </c>
      <c r="C167" s="444">
        <f t="shared" si="189"/>
        <v>0</v>
      </c>
      <c r="D167" s="265"/>
      <c r="E167" s="266"/>
      <c r="F167" s="267">
        <f t="shared" ref="F167:F170" si="214">D167+E167</f>
        <v>0</v>
      </c>
      <c r="G167" s="265"/>
      <c r="H167" s="266"/>
      <c r="I167" s="267">
        <f t="shared" ref="I167:I170" si="215">G167+H167</f>
        <v>0</v>
      </c>
      <c r="J167" s="268"/>
      <c r="K167" s="266"/>
      <c r="L167" s="267">
        <f t="shared" ref="L167:L170" si="216">J167+K167</f>
        <v>0</v>
      </c>
      <c r="M167" s="265"/>
      <c r="N167" s="266"/>
      <c r="O167" s="267">
        <f t="shared" ref="O167:O170" si="217">M167+N167</f>
        <v>0</v>
      </c>
      <c r="P167" s="269"/>
    </row>
    <row r="168" spans="1:16" ht="72" hidden="1" x14ac:dyDescent="0.25">
      <c r="A168" s="128">
        <v>3292</v>
      </c>
      <c r="B168" s="165" t="s">
        <v>323</v>
      </c>
      <c r="C168" s="444">
        <f t="shared" si="189"/>
        <v>0</v>
      </c>
      <c r="D168" s="265"/>
      <c r="E168" s="266"/>
      <c r="F168" s="267">
        <f t="shared" si="214"/>
        <v>0</v>
      </c>
      <c r="G168" s="265"/>
      <c r="H168" s="266"/>
      <c r="I168" s="267">
        <f t="shared" si="215"/>
        <v>0</v>
      </c>
      <c r="J168" s="268"/>
      <c r="K168" s="266"/>
      <c r="L168" s="267">
        <f t="shared" si="216"/>
        <v>0</v>
      </c>
      <c r="M168" s="265"/>
      <c r="N168" s="266"/>
      <c r="O168" s="267">
        <f t="shared" si="217"/>
        <v>0</v>
      </c>
      <c r="P168" s="269"/>
    </row>
    <row r="169" spans="1:16" ht="72" hidden="1" x14ac:dyDescent="0.25">
      <c r="A169" s="128">
        <v>3293</v>
      </c>
      <c r="B169" s="165" t="s">
        <v>324</v>
      </c>
      <c r="C169" s="444">
        <f t="shared" si="189"/>
        <v>0</v>
      </c>
      <c r="D169" s="265"/>
      <c r="E169" s="266"/>
      <c r="F169" s="267">
        <f t="shared" si="214"/>
        <v>0</v>
      </c>
      <c r="G169" s="265"/>
      <c r="H169" s="266"/>
      <c r="I169" s="267">
        <f t="shared" si="215"/>
        <v>0</v>
      </c>
      <c r="J169" s="268"/>
      <c r="K169" s="266"/>
      <c r="L169" s="267">
        <f t="shared" si="216"/>
        <v>0</v>
      </c>
      <c r="M169" s="265"/>
      <c r="N169" s="266"/>
      <c r="O169" s="267">
        <f t="shared" si="217"/>
        <v>0</v>
      </c>
      <c r="P169" s="269"/>
    </row>
    <row r="170" spans="1:16" ht="60" hidden="1" x14ac:dyDescent="0.25">
      <c r="A170" s="299">
        <v>3294</v>
      </c>
      <c r="B170" s="165" t="s">
        <v>325</v>
      </c>
      <c r="C170" s="454">
        <f t="shared" si="189"/>
        <v>0</v>
      </c>
      <c r="D170" s="300"/>
      <c r="E170" s="301"/>
      <c r="F170" s="302">
        <f t="shared" si="214"/>
        <v>0</v>
      </c>
      <c r="G170" s="300"/>
      <c r="H170" s="301"/>
      <c r="I170" s="302">
        <f t="shared" si="215"/>
        <v>0</v>
      </c>
      <c r="J170" s="303"/>
      <c r="K170" s="301"/>
      <c r="L170" s="302">
        <f t="shared" si="216"/>
        <v>0</v>
      </c>
      <c r="M170" s="300"/>
      <c r="N170" s="301"/>
      <c r="O170" s="302">
        <f t="shared" si="217"/>
        <v>0</v>
      </c>
      <c r="P170" s="298"/>
    </row>
    <row r="171" spans="1:16" ht="48" hidden="1" x14ac:dyDescent="0.25">
      <c r="A171" s="304">
        <v>3300</v>
      </c>
      <c r="B171" s="297" t="s">
        <v>326</v>
      </c>
      <c r="C171" s="455">
        <f t="shared" si="189"/>
        <v>0</v>
      </c>
      <c r="D171" s="305">
        <f t="shared" ref="D171:E171" si="218">SUM(D172:D173)</f>
        <v>0</v>
      </c>
      <c r="E171" s="306">
        <f t="shared" si="218"/>
        <v>0</v>
      </c>
      <c r="F171" s="307">
        <f>SUM(F172:F173)</f>
        <v>0</v>
      </c>
      <c r="G171" s="305">
        <f t="shared" ref="G171:O171" si="219">SUM(G172:G173)</f>
        <v>0</v>
      </c>
      <c r="H171" s="306">
        <f t="shared" si="219"/>
        <v>0</v>
      </c>
      <c r="I171" s="307">
        <f t="shared" si="219"/>
        <v>0</v>
      </c>
      <c r="J171" s="308">
        <f t="shared" si="219"/>
        <v>0</v>
      </c>
      <c r="K171" s="306">
        <f t="shared" si="219"/>
        <v>0</v>
      </c>
      <c r="L171" s="307">
        <f t="shared" si="219"/>
        <v>0</v>
      </c>
      <c r="M171" s="305">
        <f t="shared" si="219"/>
        <v>0</v>
      </c>
      <c r="N171" s="306">
        <f t="shared" si="219"/>
        <v>0</v>
      </c>
      <c r="O171" s="307">
        <f t="shared" si="219"/>
        <v>0</v>
      </c>
      <c r="P171" s="255"/>
    </row>
    <row r="172" spans="1:16" ht="48" hidden="1" x14ac:dyDescent="0.25">
      <c r="A172" s="217">
        <v>3310</v>
      </c>
      <c r="B172" s="218" t="s">
        <v>327</v>
      </c>
      <c r="C172" s="450">
        <f t="shared" si="189"/>
        <v>0</v>
      </c>
      <c r="D172" s="275"/>
      <c r="E172" s="277"/>
      <c r="F172" s="257">
        <f t="shared" ref="F172:F173" si="220">D172+E172</f>
        <v>0</v>
      </c>
      <c r="G172" s="275"/>
      <c r="H172" s="277"/>
      <c r="I172" s="257">
        <f t="shared" ref="I172:I173" si="221">G172+H172</f>
        <v>0</v>
      </c>
      <c r="J172" s="278"/>
      <c r="K172" s="277"/>
      <c r="L172" s="257">
        <f t="shared" ref="L172:L173" si="222">J172+K172</f>
        <v>0</v>
      </c>
      <c r="M172" s="275"/>
      <c r="N172" s="277"/>
      <c r="O172" s="257">
        <f t="shared" ref="O172:O173" si="223">M172+N172</f>
        <v>0</v>
      </c>
      <c r="P172" s="259"/>
    </row>
    <row r="173" spans="1:16" ht="48.75" hidden="1" customHeight="1" x14ac:dyDescent="0.25">
      <c r="A173" s="121">
        <v>3320</v>
      </c>
      <c r="B173" s="157" t="s">
        <v>328</v>
      </c>
      <c r="C173" s="443">
        <f t="shared" si="189"/>
        <v>0</v>
      </c>
      <c r="D173" s="260"/>
      <c r="E173" s="261"/>
      <c r="F173" s="262">
        <f t="shared" si="220"/>
        <v>0</v>
      </c>
      <c r="G173" s="260"/>
      <c r="H173" s="261"/>
      <c r="I173" s="262">
        <f t="shared" si="221"/>
        <v>0</v>
      </c>
      <c r="J173" s="263"/>
      <c r="K173" s="261"/>
      <c r="L173" s="262">
        <f t="shared" si="222"/>
        <v>0</v>
      </c>
      <c r="M173" s="260"/>
      <c r="N173" s="261"/>
      <c r="O173" s="262">
        <f t="shared" si="223"/>
        <v>0</v>
      </c>
      <c r="P173" s="264"/>
    </row>
    <row r="174" spans="1:16" hidden="1" x14ac:dyDescent="0.25">
      <c r="A174" s="309">
        <v>4000</v>
      </c>
      <c r="B174" s="244" t="s">
        <v>329</v>
      </c>
      <c r="C174" s="453">
        <f t="shared" si="189"/>
        <v>0</v>
      </c>
      <c r="D174" s="245">
        <f t="shared" ref="D174:E174" si="224">SUM(D175,D178)</f>
        <v>0</v>
      </c>
      <c r="E174" s="246">
        <f t="shared" si="224"/>
        <v>0</v>
      </c>
      <c r="F174" s="247">
        <f>SUM(F175,F178)</f>
        <v>0</v>
      </c>
      <c r="G174" s="245">
        <f t="shared" ref="G174:H174" si="225">SUM(G175,G178)</f>
        <v>0</v>
      </c>
      <c r="H174" s="246">
        <f t="shared" si="225"/>
        <v>0</v>
      </c>
      <c r="I174" s="247">
        <f>SUM(I175,I178)</f>
        <v>0</v>
      </c>
      <c r="J174" s="248">
        <f t="shared" ref="J174:K174" si="226">SUM(J175,J178)</f>
        <v>0</v>
      </c>
      <c r="K174" s="246">
        <f t="shared" si="226"/>
        <v>0</v>
      </c>
      <c r="L174" s="247">
        <f>SUM(L175,L178)</f>
        <v>0</v>
      </c>
      <c r="M174" s="245">
        <f t="shared" ref="M174:O174" si="227">SUM(M175,M178)</f>
        <v>0</v>
      </c>
      <c r="N174" s="246">
        <f t="shared" si="227"/>
        <v>0</v>
      </c>
      <c r="O174" s="247">
        <f t="shared" si="227"/>
        <v>0</v>
      </c>
      <c r="P174" s="249"/>
    </row>
    <row r="175" spans="1:16" ht="24" hidden="1" x14ac:dyDescent="0.25">
      <c r="A175" s="310">
        <v>4200</v>
      </c>
      <c r="B175" s="250" t="s">
        <v>330</v>
      </c>
      <c r="C175" s="442">
        <f t="shared" si="189"/>
        <v>0</v>
      </c>
      <c r="D175" s="251">
        <f t="shared" ref="D175:E175" si="228">SUM(D176,D177)</f>
        <v>0</v>
      </c>
      <c r="E175" s="252">
        <f t="shared" si="228"/>
        <v>0</v>
      </c>
      <c r="F175" s="253">
        <f>SUM(F176,F177)</f>
        <v>0</v>
      </c>
      <c r="G175" s="251">
        <f t="shared" ref="G175:H175" si="229">SUM(G176,G177)</f>
        <v>0</v>
      </c>
      <c r="H175" s="252">
        <f t="shared" si="229"/>
        <v>0</v>
      </c>
      <c r="I175" s="253">
        <f>SUM(I176,I177)</f>
        <v>0</v>
      </c>
      <c r="J175" s="254">
        <f t="shared" ref="J175:K175" si="230">SUM(J176,J177)</f>
        <v>0</v>
      </c>
      <c r="K175" s="252">
        <f t="shared" si="230"/>
        <v>0</v>
      </c>
      <c r="L175" s="253">
        <f>SUM(L176,L177)</f>
        <v>0</v>
      </c>
      <c r="M175" s="251">
        <f t="shared" ref="M175:O175" si="231">SUM(M176,M177)</f>
        <v>0</v>
      </c>
      <c r="N175" s="252">
        <f t="shared" si="231"/>
        <v>0</v>
      </c>
      <c r="O175" s="253">
        <f t="shared" si="231"/>
        <v>0</v>
      </c>
      <c r="P175" s="279"/>
    </row>
    <row r="176" spans="1:16" ht="36" hidden="1" x14ac:dyDescent="0.25">
      <c r="A176" s="1143">
        <v>4240</v>
      </c>
      <c r="B176" s="157" t="s">
        <v>331</v>
      </c>
      <c r="C176" s="443">
        <f t="shared" si="189"/>
        <v>0</v>
      </c>
      <c r="D176" s="260"/>
      <c r="E176" s="261"/>
      <c r="F176" s="262">
        <f t="shared" ref="F176:F177" si="232">D176+E176</f>
        <v>0</v>
      </c>
      <c r="G176" s="260"/>
      <c r="H176" s="261"/>
      <c r="I176" s="262">
        <f t="shared" ref="I176:I177" si="233">G176+H176</f>
        <v>0</v>
      </c>
      <c r="J176" s="263"/>
      <c r="K176" s="261"/>
      <c r="L176" s="262">
        <f t="shared" ref="L176:L177" si="234">J176+K176</f>
        <v>0</v>
      </c>
      <c r="M176" s="260"/>
      <c r="N176" s="261"/>
      <c r="O176" s="262">
        <f t="shared" ref="O176:O177" si="235">M176+N176</f>
        <v>0</v>
      </c>
      <c r="P176" s="264"/>
    </row>
    <row r="177" spans="1:16" ht="24" hidden="1" x14ac:dyDescent="0.25">
      <c r="A177" s="270">
        <v>4250</v>
      </c>
      <c r="B177" s="165" t="s">
        <v>332</v>
      </c>
      <c r="C177" s="444">
        <f t="shared" si="189"/>
        <v>0</v>
      </c>
      <c r="D177" s="265"/>
      <c r="E177" s="266"/>
      <c r="F177" s="267">
        <f t="shared" si="232"/>
        <v>0</v>
      </c>
      <c r="G177" s="265"/>
      <c r="H177" s="266"/>
      <c r="I177" s="267">
        <f t="shared" si="233"/>
        <v>0</v>
      </c>
      <c r="J177" s="268"/>
      <c r="K177" s="266"/>
      <c r="L177" s="267">
        <f t="shared" si="234"/>
        <v>0</v>
      </c>
      <c r="M177" s="265"/>
      <c r="N177" s="266"/>
      <c r="O177" s="267">
        <f t="shared" si="235"/>
        <v>0</v>
      </c>
      <c r="P177" s="269"/>
    </row>
    <row r="178" spans="1:16" hidden="1" x14ac:dyDescent="0.25">
      <c r="A178" s="145">
        <v>4300</v>
      </c>
      <c r="B178" s="250" t="s">
        <v>333</v>
      </c>
      <c r="C178" s="442">
        <f t="shared" si="189"/>
        <v>0</v>
      </c>
      <c r="D178" s="251">
        <f t="shared" ref="D178:E178" si="236">SUM(D179)</f>
        <v>0</v>
      </c>
      <c r="E178" s="252">
        <f t="shared" si="236"/>
        <v>0</v>
      </c>
      <c r="F178" s="253">
        <f>SUM(F179)</f>
        <v>0</v>
      </c>
      <c r="G178" s="251">
        <f t="shared" ref="G178:H178" si="237">SUM(G179)</f>
        <v>0</v>
      </c>
      <c r="H178" s="252">
        <f t="shared" si="237"/>
        <v>0</v>
      </c>
      <c r="I178" s="253">
        <f>SUM(I179)</f>
        <v>0</v>
      </c>
      <c r="J178" s="254">
        <f t="shared" ref="J178:K178" si="238">SUM(J179)</f>
        <v>0</v>
      </c>
      <c r="K178" s="252">
        <f t="shared" si="238"/>
        <v>0</v>
      </c>
      <c r="L178" s="253">
        <f>SUM(L179)</f>
        <v>0</v>
      </c>
      <c r="M178" s="251">
        <f t="shared" ref="M178:O178" si="239">SUM(M179)</f>
        <v>0</v>
      </c>
      <c r="N178" s="252">
        <f t="shared" si="239"/>
        <v>0</v>
      </c>
      <c r="O178" s="253">
        <f t="shared" si="239"/>
        <v>0</v>
      </c>
      <c r="P178" s="279"/>
    </row>
    <row r="179" spans="1:16" ht="24" hidden="1" x14ac:dyDescent="0.25">
      <c r="A179" s="1143">
        <v>4310</v>
      </c>
      <c r="B179" s="157" t="s">
        <v>334</v>
      </c>
      <c r="C179" s="443">
        <f t="shared" si="189"/>
        <v>0</v>
      </c>
      <c r="D179" s="282">
        <f t="shared" ref="D179:E179" si="240">SUM(D180:D180)</f>
        <v>0</v>
      </c>
      <c r="E179" s="283">
        <f t="shared" si="240"/>
        <v>0</v>
      </c>
      <c r="F179" s="262">
        <f>SUM(F180:F180)</f>
        <v>0</v>
      </c>
      <c r="G179" s="282">
        <f t="shared" ref="G179:H179" si="241">SUM(G180:G180)</f>
        <v>0</v>
      </c>
      <c r="H179" s="283">
        <f t="shared" si="241"/>
        <v>0</v>
      </c>
      <c r="I179" s="262">
        <f>SUM(I180:I180)</f>
        <v>0</v>
      </c>
      <c r="J179" s="284">
        <f t="shared" ref="J179:K179" si="242">SUM(J180:J180)</f>
        <v>0</v>
      </c>
      <c r="K179" s="283">
        <f t="shared" si="242"/>
        <v>0</v>
      </c>
      <c r="L179" s="262">
        <f>SUM(L180:L180)</f>
        <v>0</v>
      </c>
      <c r="M179" s="282">
        <f t="shared" ref="M179:O179" si="243">SUM(M180:M180)</f>
        <v>0</v>
      </c>
      <c r="N179" s="283">
        <f t="shared" si="243"/>
        <v>0</v>
      </c>
      <c r="O179" s="262">
        <f t="shared" si="243"/>
        <v>0</v>
      </c>
      <c r="P179" s="264"/>
    </row>
    <row r="180" spans="1:16" ht="36" hidden="1" x14ac:dyDescent="0.25">
      <c r="A180" s="128">
        <v>4311</v>
      </c>
      <c r="B180" s="165" t="s">
        <v>335</v>
      </c>
      <c r="C180" s="444">
        <f t="shared" si="189"/>
        <v>0</v>
      </c>
      <c r="D180" s="265"/>
      <c r="E180" s="266"/>
      <c r="F180" s="267">
        <f>D180+E180</f>
        <v>0</v>
      </c>
      <c r="G180" s="265"/>
      <c r="H180" s="266"/>
      <c r="I180" s="267">
        <f>G180+H180</f>
        <v>0</v>
      </c>
      <c r="J180" s="268"/>
      <c r="K180" s="266"/>
      <c r="L180" s="267">
        <f>J180+K180</f>
        <v>0</v>
      </c>
      <c r="M180" s="265"/>
      <c r="N180" s="266"/>
      <c r="O180" s="267">
        <f t="shared" ref="O180" si="244">M180+N180</f>
        <v>0</v>
      </c>
      <c r="P180" s="269"/>
    </row>
    <row r="181" spans="1:16" s="105" customFormat="1" ht="24" x14ac:dyDescent="0.25">
      <c r="A181" s="311"/>
      <c r="B181" s="97" t="s">
        <v>336</v>
      </c>
      <c r="C181" s="451">
        <f t="shared" si="189"/>
        <v>19500</v>
      </c>
      <c r="D181" s="225">
        <f t="shared" ref="D181:O181" si="245">SUM(D182,D211,D252,D265)</f>
        <v>19500</v>
      </c>
      <c r="E181" s="226">
        <f t="shared" si="245"/>
        <v>0</v>
      </c>
      <c r="F181" s="227">
        <f t="shared" si="245"/>
        <v>19500</v>
      </c>
      <c r="G181" s="225">
        <f t="shared" si="245"/>
        <v>0</v>
      </c>
      <c r="H181" s="226">
        <f t="shared" si="245"/>
        <v>0</v>
      </c>
      <c r="I181" s="227">
        <f t="shared" si="245"/>
        <v>0</v>
      </c>
      <c r="J181" s="228">
        <f t="shared" si="245"/>
        <v>0</v>
      </c>
      <c r="K181" s="226">
        <f t="shared" si="245"/>
        <v>0</v>
      </c>
      <c r="L181" s="227">
        <f t="shared" si="245"/>
        <v>0</v>
      </c>
      <c r="M181" s="225">
        <f t="shared" si="245"/>
        <v>0</v>
      </c>
      <c r="N181" s="226">
        <f t="shared" si="245"/>
        <v>0</v>
      </c>
      <c r="O181" s="227">
        <f t="shared" si="245"/>
        <v>0</v>
      </c>
      <c r="P181" s="312"/>
    </row>
    <row r="182" spans="1:16" hidden="1" x14ac:dyDescent="0.25">
      <c r="A182" s="244">
        <v>5000</v>
      </c>
      <c r="B182" s="244" t="s">
        <v>337</v>
      </c>
      <c r="C182" s="453">
        <f t="shared" si="189"/>
        <v>0</v>
      </c>
      <c r="D182" s="245">
        <f t="shared" ref="D182:E182" si="246">D183+D187</f>
        <v>0</v>
      </c>
      <c r="E182" s="246">
        <f t="shared" si="246"/>
        <v>0</v>
      </c>
      <c r="F182" s="247">
        <f>F183+F187</f>
        <v>0</v>
      </c>
      <c r="G182" s="245">
        <f t="shared" ref="G182:H182" si="247">G183+G187</f>
        <v>0</v>
      </c>
      <c r="H182" s="246">
        <f t="shared" si="247"/>
        <v>0</v>
      </c>
      <c r="I182" s="247">
        <f>I183+I187</f>
        <v>0</v>
      </c>
      <c r="J182" s="248">
        <f t="shared" ref="J182:K182" si="248">J183+J187</f>
        <v>0</v>
      </c>
      <c r="K182" s="246">
        <f t="shared" si="248"/>
        <v>0</v>
      </c>
      <c r="L182" s="247">
        <f>L183+L187</f>
        <v>0</v>
      </c>
      <c r="M182" s="245">
        <f t="shared" ref="M182:O182" si="249">M183+M187</f>
        <v>0</v>
      </c>
      <c r="N182" s="246">
        <f t="shared" si="249"/>
        <v>0</v>
      </c>
      <c r="O182" s="247">
        <f t="shared" si="249"/>
        <v>0</v>
      </c>
      <c r="P182" s="249"/>
    </row>
    <row r="183" spans="1:16" hidden="1" x14ac:dyDescent="0.25">
      <c r="A183" s="145">
        <v>5100</v>
      </c>
      <c r="B183" s="250" t="s">
        <v>338</v>
      </c>
      <c r="C183" s="442">
        <f t="shared" si="189"/>
        <v>0</v>
      </c>
      <c r="D183" s="251">
        <f t="shared" ref="D183:E183" si="250">SUM(D184:D186)</f>
        <v>0</v>
      </c>
      <c r="E183" s="252">
        <f t="shared" si="250"/>
        <v>0</v>
      </c>
      <c r="F183" s="253">
        <f>SUM(F184:F186)</f>
        <v>0</v>
      </c>
      <c r="G183" s="251">
        <f t="shared" ref="G183:H183" si="251">SUM(G184:G186)</f>
        <v>0</v>
      </c>
      <c r="H183" s="252">
        <f t="shared" si="251"/>
        <v>0</v>
      </c>
      <c r="I183" s="253">
        <f>SUM(I184:I186)</f>
        <v>0</v>
      </c>
      <c r="J183" s="254">
        <f t="shared" ref="J183:K183" si="252">SUM(J184:J186)</f>
        <v>0</v>
      </c>
      <c r="K183" s="252">
        <f t="shared" si="252"/>
        <v>0</v>
      </c>
      <c r="L183" s="253">
        <f>SUM(L184:L186)</f>
        <v>0</v>
      </c>
      <c r="M183" s="251">
        <f t="shared" ref="M183:O183" si="253">SUM(M184:M186)</f>
        <v>0</v>
      </c>
      <c r="N183" s="252">
        <f t="shared" si="253"/>
        <v>0</v>
      </c>
      <c r="O183" s="253">
        <f t="shared" si="253"/>
        <v>0</v>
      </c>
      <c r="P183" s="279"/>
    </row>
    <row r="184" spans="1:16" hidden="1" x14ac:dyDescent="0.25">
      <c r="A184" s="1143">
        <v>5110</v>
      </c>
      <c r="B184" s="157" t="s">
        <v>339</v>
      </c>
      <c r="C184" s="443">
        <f t="shared" si="189"/>
        <v>0</v>
      </c>
      <c r="D184" s="260"/>
      <c r="E184" s="261"/>
      <c r="F184" s="262">
        <f t="shared" ref="F184:F186" si="254">D184+E184</f>
        <v>0</v>
      </c>
      <c r="G184" s="260"/>
      <c r="H184" s="261"/>
      <c r="I184" s="262">
        <f t="shared" ref="I184:I186" si="255">G184+H184</f>
        <v>0</v>
      </c>
      <c r="J184" s="263"/>
      <c r="K184" s="261"/>
      <c r="L184" s="262">
        <f t="shared" ref="L184:L186" si="256">J184+K184</f>
        <v>0</v>
      </c>
      <c r="M184" s="260"/>
      <c r="N184" s="261"/>
      <c r="O184" s="262">
        <f t="shared" ref="O184:O186" si="257">M184+N184</f>
        <v>0</v>
      </c>
      <c r="P184" s="264"/>
    </row>
    <row r="185" spans="1:16" ht="24" hidden="1" x14ac:dyDescent="0.25">
      <c r="A185" s="270">
        <v>5120</v>
      </c>
      <c r="B185" s="165" t="s">
        <v>340</v>
      </c>
      <c r="C185" s="444">
        <f t="shared" si="189"/>
        <v>0</v>
      </c>
      <c r="D185" s="265"/>
      <c r="E185" s="266"/>
      <c r="F185" s="267">
        <f t="shared" si="254"/>
        <v>0</v>
      </c>
      <c r="G185" s="265"/>
      <c r="H185" s="266"/>
      <c r="I185" s="267">
        <f t="shared" si="255"/>
        <v>0</v>
      </c>
      <c r="J185" s="268"/>
      <c r="K185" s="266"/>
      <c r="L185" s="267">
        <f t="shared" si="256"/>
        <v>0</v>
      </c>
      <c r="M185" s="265"/>
      <c r="N185" s="266"/>
      <c r="O185" s="267">
        <f t="shared" si="257"/>
        <v>0</v>
      </c>
      <c r="P185" s="269"/>
    </row>
    <row r="186" spans="1:16" hidden="1" x14ac:dyDescent="0.25">
      <c r="A186" s="270">
        <v>5140</v>
      </c>
      <c r="B186" s="165" t="s">
        <v>341</v>
      </c>
      <c r="C186" s="444">
        <f t="shared" si="189"/>
        <v>0</v>
      </c>
      <c r="D186" s="265"/>
      <c r="E186" s="266"/>
      <c r="F186" s="267">
        <f t="shared" si="254"/>
        <v>0</v>
      </c>
      <c r="G186" s="265"/>
      <c r="H186" s="266"/>
      <c r="I186" s="267">
        <f t="shared" si="255"/>
        <v>0</v>
      </c>
      <c r="J186" s="268"/>
      <c r="K186" s="266"/>
      <c r="L186" s="267">
        <f t="shared" si="256"/>
        <v>0</v>
      </c>
      <c r="M186" s="265"/>
      <c r="N186" s="266"/>
      <c r="O186" s="267">
        <f t="shared" si="257"/>
        <v>0</v>
      </c>
      <c r="P186" s="269"/>
    </row>
    <row r="187" spans="1:16" ht="24" hidden="1" x14ac:dyDescent="0.25">
      <c r="A187" s="145">
        <v>5200</v>
      </c>
      <c r="B187" s="250" t="s">
        <v>342</v>
      </c>
      <c r="C187" s="442">
        <f t="shared" si="189"/>
        <v>0</v>
      </c>
      <c r="D187" s="251">
        <f t="shared" ref="D187:E187" si="258">D188+D198+D199+D206+D207+D208+D210</f>
        <v>0</v>
      </c>
      <c r="E187" s="252">
        <f t="shared" si="258"/>
        <v>0</v>
      </c>
      <c r="F187" s="253">
        <f>F188+F198+F199+F206+F207+F208+F210</f>
        <v>0</v>
      </c>
      <c r="G187" s="251">
        <f t="shared" ref="G187:H187" si="259">G188+G198+G199+G206+G207+G208+G210</f>
        <v>0</v>
      </c>
      <c r="H187" s="252">
        <f t="shared" si="259"/>
        <v>0</v>
      </c>
      <c r="I187" s="253">
        <f>I188+I198+I199+I206+I207+I208+I210</f>
        <v>0</v>
      </c>
      <c r="J187" s="254">
        <f t="shared" ref="J187:K187" si="260">J188+J198+J199+J206+J207+J208+J210</f>
        <v>0</v>
      </c>
      <c r="K187" s="252">
        <f t="shared" si="260"/>
        <v>0</v>
      </c>
      <c r="L187" s="253">
        <f>L188+L198+L199+L206+L207+L208+L210</f>
        <v>0</v>
      </c>
      <c r="M187" s="251">
        <f t="shared" ref="M187:O187" si="261">M188+M198+M199+M206+M207+M208+M210</f>
        <v>0</v>
      </c>
      <c r="N187" s="252">
        <f t="shared" si="261"/>
        <v>0</v>
      </c>
      <c r="O187" s="253">
        <f t="shared" si="261"/>
        <v>0</v>
      </c>
      <c r="P187" s="279"/>
    </row>
    <row r="188" spans="1:16" hidden="1" x14ac:dyDescent="0.25">
      <c r="A188" s="256">
        <v>5210</v>
      </c>
      <c r="B188" s="218" t="s">
        <v>343</v>
      </c>
      <c r="C188" s="450">
        <f t="shared" si="189"/>
        <v>0</v>
      </c>
      <c r="D188" s="223">
        <f t="shared" ref="D188:E188" si="262">SUM(D189:D197)</f>
        <v>0</v>
      </c>
      <c r="E188" s="224">
        <f t="shared" si="262"/>
        <v>0</v>
      </c>
      <c r="F188" s="257">
        <f>SUM(F189:F197)</f>
        <v>0</v>
      </c>
      <c r="G188" s="223">
        <f t="shared" ref="G188:H188" si="263">SUM(G189:G197)</f>
        <v>0</v>
      </c>
      <c r="H188" s="224">
        <f t="shared" si="263"/>
        <v>0</v>
      </c>
      <c r="I188" s="257">
        <f>SUM(I189:I197)</f>
        <v>0</v>
      </c>
      <c r="J188" s="258">
        <f t="shared" ref="J188:K188" si="264">SUM(J189:J197)</f>
        <v>0</v>
      </c>
      <c r="K188" s="224">
        <f t="shared" si="264"/>
        <v>0</v>
      </c>
      <c r="L188" s="257">
        <f>SUM(L189:L197)</f>
        <v>0</v>
      </c>
      <c r="M188" s="223">
        <f t="shared" ref="M188:O188" si="265">SUM(M189:M197)</f>
        <v>0</v>
      </c>
      <c r="N188" s="224">
        <f t="shared" si="265"/>
        <v>0</v>
      </c>
      <c r="O188" s="257">
        <f t="shared" si="265"/>
        <v>0</v>
      </c>
      <c r="P188" s="259"/>
    </row>
    <row r="189" spans="1:16" hidden="1" x14ac:dyDescent="0.25">
      <c r="A189" s="121">
        <v>5211</v>
      </c>
      <c r="B189" s="157" t="s">
        <v>344</v>
      </c>
      <c r="C189" s="443">
        <f t="shared" si="189"/>
        <v>0</v>
      </c>
      <c r="D189" s="260"/>
      <c r="E189" s="261"/>
      <c r="F189" s="262">
        <f t="shared" ref="F189:F198" si="266">D189+E189</f>
        <v>0</v>
      </c>
      <c r="G189" s="260"/>
      <c r="H189" s="261"/>
      <c r="I189" s="262">
        <f t="shared" ref="I189:I198" si="267">G189+H189</f>
        <v>0</v>
      </c>
      <c r="J189" s="263"/>
      <c r="K189" s="261"/>
      <c r="L189" s="262">
        <f t="shared" ref="L189:L198" si="268">J189+K189</f>
        <v>0</v>
      </c>
      <c r="M189" s="260"/>
      <c r="N189" s="261"/>
      <c r="O189" s="262">
        <f t="shared" ref="O189:O198" si="269">M189+N189</f>
        <v>0</v>
      </c>
      <c r="P189" s="264"/>
    </row>
    <row r="190" spans="1:16" hidden="1" x14ac:dyDescent="0.25">
      <c r="A190" s="128">
        <v>5212</v>
      </c>
      <c r="B190" s="165" t="s">
        <v>345</v>
      </c>
      <c r="C190" s="444">
        <f t="shared" si="189"/>
        <v>0</v>
      </c>
      <c r="D190" s="265"/>
      <c r="E190" s="266"/>
      <c r="F190" s="267">
        <f t="shared" si="266"/>
        <v>0</v>
      </c>
      <c r="G190" s="265"/>
      <c r="H190" s="266"/>
      <c r="I190" s="267">
        <f t="shared" si="267"/>
        <v>0</v>
      </c>
      <c r="J190" s="268"/>
      <c r="K190" s="266"/>
      <c r="L190" s="267">
        <f t="shared" si="268"/>
        <v>0</v>
      </c>
      <c r="M190" s="265"/>
      <c r="N190" s="266"/>
      <c r="O190" s="267">
        <f t="shared" si="269"/>
        <v>0</v>
      </c>
      <c r="P190" s="269"/>
    </row>
    <row r="191" spans="1:16" hidden="1" x14ac:dyDescent="0.25">
      <c r="A191" s="128">
        <v>5213</v>
      </c>
      <c r="B191" s="165" t="s">
        <v>346</v>
      </c>
      <c r="C191" s="444">
        <f t="shared" si="189"/>
        <v>0</v>
      </c>
      <c r="D191" s="265"/>
      <c r="E191" s="266"/>
      <c r="F191" s="267">
        <f t="shared" si="266"/>
        <v>0</v>
      </c>
      <c r="G191" s="265"/>
      <c r="H191" s="266"/>
      <c r="I191" s="267">
        <f t="shared" si="267"/>
        <v>0</v>
      </c>
      <c r="J191" s="268"/>
      <c r="K191" s="266"/>
      <c r="L191" s="267">
        <f t="shared" si="268"/>
        <v>0</v>
      </c>
      <c r="M191" s="265"/>
      <c r="N191" s="266"/>
      <c r="O191" s="267">
        <f t="shared" si="269"/>
        <v>0</v>
      </c>
      <c r="P191" s="269"/>
    </row>
    <row r="192" spans="1:16" hidden="1" x14ac:dyDescent="0.25">
      <c r="A192" s="128">
        <v>5214</v>
      </c>
      <c r="B192" s="165" t="s">
        <v>347</v>
      </c>
      <c r="C192" s="444">
        <f t="shared" si="189"/>
        <v>0</v>
      </c>
      <c r="D192" s="265"/>
      <c r="E192" s="266"/>
      <c r="F192" s="267">
        <f t="shared" si="266"/>
        <v>0</v>
      </c>
      <c r="G192" s="265"/>
      <c r="H192" s="266"/>
      <c r="I192" s="267">
        <f t="shared" si="267"/>
        <v>0</v>
      </c>
      <c r="J192" s="268"/>
      <c r="K192" s="266"/>
      <c r="L192" s="267">
        <f t="shared" si="268"/>
        <v>0</v>
      </c>
      <c r="M192" s="265"/>
      <c r="N192" s="266"/>
      <c r="O192" s="267">
        <f t="shared" si="269"/>
        <v>0</v>
      </c>
      <c r="P192" s="269"/>
    </row>
    <row r="193" spans="1:16" hidden="1" x14ac:dyDescent="0.25">
      <c r="A193" s="128">
        <v>5215</v>
      </c>
      <c r="B193" s="165" t="s">
        <v>348</v>
      </c>
      <c r="C193" s="444">
        <f t="shared" si="189"/>
        <v>0</v>
      </c>
      <c r="D193" s="265"/>
      <c r="E193" s="266"/>
      <c r="F193" s="267">
        <f t="shared" si="266"/>
        <v>0</v>
      </c>
      <c r="G193" s="265"/>
      <c r="H193" s="266"/>
      <c r="I193" s="267">
        <f t="shared" si="267"/>
        <v>0</v>
      </c>
      <c r="J193" s="268"/>
      <c r="K193" s="266"/>
      <c r="L193" s="267">
        <f t="shared" si="268"/>
        <v>0</v>
      </c>
      <c r="M193" s="265"/>
      <c r="N193" s="266"/>
      <c r="O193" s="267">
        <f t="shared" si="269"/>
        <v>0</v>
      </c>
      <c r="P193" s="269"/>
    </row>
    <row r="194" spans="1:16" ht="14.25" hidden="1" customHeight="1" x14ac:dyDescent="0.25">
      <c r="A194" s="128">
        <v>5216</v>
      </c>
      <c r="B194" s="165" t="s">
        <v>349</v>
      </c>
      <c r="C194" s="444">
        <f t="shared" si="189"/>
        <v>0</v>
      </c>
      <c r="D194" s="265"/>
      <c r="E194" s="266"/>
      <c r="F194" s="267">
        <f t="shared" si="266"/>
        <v>0</v>
      </c>
      <c r="G194" s="265"/>
      <c r="H194" s="266"/>
      <c r="I194" s="267">
        <f t="shared" si="267"/>
        <v>0</v>
      </c>
      <c r="J194" s="268"/>
      <c r="K194" s="266"/>
      <c r="L194" s="267">
        <f t="shared" si="268"/>
        <v>0</v>
      </c>
      <c r="M194" s="265"/>
      <c r="N194" s="266"/>
      <c r="O194" s="267">
        <f t="shared" si="269"/>
        <v>0</v>
      </c>
      <c r="P194" s="269"/>
    </row>
    <row r="195" spans="1:16" hidden="1" x14ac:dyDescent="0.25">
      <c r="A195" s="128">
        <v>5217</v>
      </c>
      <c r="B195" s="165" t="s">
        <v>350</v>
      </c>
      <c r="C195" s="444">
        <f t="shared" si="189"/>
        <v>0</v>
      </c>
      <c r="D195" s="265"/>
      <c r="E195" s="266"/>
      <c r="F195" s="267">
        <f t="shared" si="266"/>
        <v>0</v>
      </c>
      <c r="G195" s="265"/>
      <c r="H195" s="266"/>
      <c r="I195" s="267">
        <f t="shared" si="267"/>
        <v>0</v>
      </c>
      <c r="J195" s="268"/>
      <c r="K195" s="266"/>
      <c r="L195" s="267">
        <f t="shared" si="268"/>
        <v>0</v>
      </c>
      <c r="M195" s="265"/>
      <c r="N195" s="266"/>
      <c r="O195" s="267">
        <f t="shared" si="269"/>
        <v>0</v>
      </c>
      <c r="P195" s="269"/>
    </row>
    <row r="196" spans="1:16" hidden="1" x14ac:dyDescent="0.25">
      <c r="A196" s="128">
        <v>5218</v>
      </c>
      <c r="B196" s="165" t="s">
        <v>351</v>
      </c>
      <c r="C196" s="444">
        <f t="shared" si="189"/>
        <v>0</v>
      </c>
      <c r="D196" s="265"/>
      <c r="E196" s="266"/>
      <c r="F196" s="267">
        <f t="shared" si="266"/>
        <v>0</v>
      </c>
      <c r="G196" s="265"/>
      <c r="H196" s="266"/>
      <c r="I196" s="267">
        <f t="shared" si="267"/>
        <v>0</v>
      </c>
      <c r="J196" s="268"/>
      <c r="K196" s="266"/>
      <c r="L196" s="267">
        <f t="shared" si="268"/>
        <v>0</v>
      </c>
      <c r="M196" s="265"/>
      <c r="N196" s="266"/>
      <c r="O196" s="267">
        <f t="shared" si="269"/>
        <v>0</v>
      </c>
      <c r="P196" s="269"/>
    </row>
    <row r="197" spans="1:16" hidden="1" x14ac:dyDescent="0.25">
      <c r="A197" s="128">
        <v>5219</v>
      </c>
      <c r="B197" s="165" t="s">
        <v>352</v>
      </c>
      <c r="C197" s="444">
        <f t="shared" si="189"/>
        <v>0</v>
      </c>
      <c r="D197" s="265"/>
      <c r="E197" s="266"/>
      <c r="F197" s="267">
        <f t="shared" si="266"/>
        <v>0</v>
      </c>
      <c r="G197" s="265"/>
      <c r="H197" s="266"/>
      <c r="I197" s="267">
        <f t="shared" si="267"/>
        <v>0</v>
      </c>
      <c r="J197" s="268"/>
      <c r="K197" s="266"/>
      <c r="L197" s="267">
        <f t="shared" si="268"/>
        <v>0</v>
      </c>
      <c r="M197" s="265"/>
      <c r="N197" s="266"/>
      <c r="O197" s="267">
        <f t="shared" si="269"/>
        <v>0</v>
      </c>
      <c r="P197" s="269"/>
    </row>
    <row r="198" spans="1:16" ht="13.5" hidden="1" customHeight="1" x14ac:dyDescent="0.25">
      <c r="A198" s="270">
        <v>5220</v>
      </c>
      <c r="B198" s="165" t="s">
        <v>353</v>
      </c>
      <c r="C198" s="444">
        <f t="shared" si="189"/>
        <v>0</v>
      </c>
      <c r="D198" s="265"/>
      <c r="E198" s="266"/>
      <c r="F198" s="267">
        <f t="shared" si="266"/>
        <v>0</v>
      </c>
      <c r="G198" s="265"/>
      <c r="H198" s="266"/>
      <c r="I198" s="267">
        <f t="shared" si="267"/>
        <v>0</v>
      </c>
      <c r="J198" s="268"/>
      <c r="K198" s="266"/>
      <c r="L198" s="267">
        <f t="shared" si="268"/>
        <v>0</v>
      </c>
      <c r="M198" s="265"/>
      <c r="N198" s="266"/>
      <c r="O198" s="267">
        <f t="shared" si="269"/>
        <v>0</v>
      </c>
      <c r="P198" s="269"/>
    </row>
    <row r="199" spans="1:16" hidden="1" x14ac:dyDescent="0.25">
      <c r="A199" s="270">
        <v>5230</v>
      </c>
      <c r="B199" s="165" t="s">
        <v>354</v>
      </c>
      <c r="C199" s="444">
        <f t="shared" si="189"/>
        <v>0</v>
      </c>
      <c r="D199" s="271">
        <f t="shared" ref="D199:E199" si="270">SUM(D200:D205)</f>
        <v>0</v>
      </c>
      <c r="E199" s="272">
        <f t="shared" si="270"/>
        <v>0</v>
      </c>
      <c r="F199" s="267">
        <f>SUM(F200:F205)</f>
        <v>0</v>
      </c>
      <c r="G199" s="271">
        <f t="shared" ref="G199:H199" si="271">SUM(G200:G205)</f>
        <v>0</v>
      </c>
      <c r="H199" s="272">
        <f t="shared" si="271"/>
        <v>0</v>
      </c>
      <c r="I199" s="267">
        <f>SUM(I200:I205)</f>
        <v>0</v>
      </c>
      <c r="J199" s="273">
        <f t="shared" ref="J199:K199" si="272">SUM(J200:J205)</f>
        <v>0</v>
      </c>
      <c r="K199" s="272">
        <f t="shared" si="272"/>
        <v>0</v>
      </c>
      <c r="L199" s="267">
        <f>SUM(L200:L205)</f>
        <v>0</v>
      </c>
      <c r="M199" s="271">
        <f t="shared" ref="M199:O199" si="273">SUM(M200:M205)</f>
        <v>0</v>
      </c>
      <c r="N199" s="272">
        <f t="shared" si="273"/>
        <v>0</v>
      </c>
      <c r="O199" s="267">
        <f t="shared" si="273"/>
        <v>0</v>
      </c>
      <c r="P199" s="269"/>
    </row>
    <row r="200" spans="1:16" hidden="1" x14ac:dyDescent="0.25">
      <c r="A200" s="128">
        <v>5231</v>
      </c>
      <c r="B200" s="165" t="s">
        <v>355</v>
      </c>
      <c r="C200" s="444">
        <f t="shared" si="189"/>
        <v>0</v>
      </c>
      <c r="D200" s="265"/>
      <c r="E200" s="266"/>
      <c r="F200" s="267">
        <f t="shared" ref="F200:F207" si="274">D200+E200</f>
        <v>0</v>
      </c>
      <c r="G200" s="265"/>
      <c r="H200" s="266"/>
      <c r="I200" s="267">
        <f t="shared" ref="I200:I207" si="275">G200+H200</f>
        <v>0</v>
      </c>
      <c r="J200" s="268"/>
      <c r="K200" s="266"/>
      <c r="L200" s="267">
        <f t="shared" ref="L200:L207" si="276">J200+K200</f>
        <v>0</v>
      </c>
      <c r="M200" s="265"/>
      <c r="N200" s="266"/>
      <c r="O200" s="267">
        <f t="shared" ref="O200:O207" si="277">M200+N200</f>
        <v>0</v>
      </c>
      <c r="P200" s="269"/>
    </row>
    <row r="201" spans="1:16" hidden="1" x14ac:dyDescent="0.25">
      <c r="A201" s="128">
        <v>5233</v>
      </c>
      <c r="B201" s="165" t="s">
        <v>356</v>
      </c>
      <c r="C201" s="444">
        <f t="shared" si="189"/>
        <v>0</v>
      </c>
      <c r="D201" s="265"/>
      <c r="E201" s="266"/>
      <c r="F201" s="267">
        <f t="shared" si="274"/>
        <v>0</v>
      </c>
      <c r="G201" s="265"/>
      <c r="H201" s="266"/>
      <c r="I201" s="267">
        <f t="shared" si="275"/>
        <v>0</v>
      </c>
      <c r="J201" s="268"/>
      <c r="K201" s="266"/>
      <c r="L201" s="267">
        <f t="shared" si="276"/>
        <v>0</v>
      </c>
      <c r="M201" s="265"/>
      <c r="N201" s="266"/>
      <c r="O201" s="267">
        <f t="shared" si="277"/>
        <v>0</v>
      </c>
      <c r="P201" s="269"/>
    </row>
    <row r="202" spans="1:16" ht="24" hidden="1" x14ac:dyDescent="0.25">
      <c r="A202" s="128">
        <v>5234</v>
      </c>
      <c r="B202" s="165" t="s">
        <v>357</v>
      </c>
      <c r="C202" s="444">
        <f t="shared" si="189"/>
        <v>0</v>
      </c>
      <c r="D202" s="265"/>
      <c r="E202" s="266"/>
      <c r="F202" s="267">
        <f t="shared" si="274"/>
        <v>0</v>
      </c>
      <c r="G202" s="265"/>
      <c r="H202" s="266"/>
      <c r="I202" s="267">
        <f t="shared" si="275"/>
        <v>0</v>
      </c>
      <c r="J202" s="268"/>
      <c r="K202" s="266"/>
      <c r="L202" s="267">
        <f t="shared" si="276"/>
        <v>0</v>
      </c>
      <c r="M202" s="265"/>
      <c r="N202" s="266"/>
      <c r="O202" s="267">
        <f t="shared" si="277"/>
        <v>0</v>
      </c>
      <c r="P202" s="269"/>
    </row>
    <row r="203" spans="1:16" ht="14.25" hidden="1" customHeight="1" x14ac:dyDescent="0.25">
      <c r="A203" s="128">
        <v>5236</v>
      </c>
      <c r="B203" s="165" t="s">
        <v>358</v>
      </c>
      <c r="C203" s="444">
        <f t="shared" si="189"/>
        <v>0</v>
      </c>
      <c r="D203" s="265"/>
      <c r="E203" s="266"/>
      <c r="F203" s="267">
        <f t="shared" si="274"/>
        <v>0</v>
      </c>
      <c r="G203" s="265"/>
      <c r="H203" s="266"/>
      <c r="I203" s="267">
        <f t="shared" si="275"/>
        <v>0</v>
      </c>
      <c r="J203" s="268"/>
      <c r="K203" s="266"/>
      <c r="L203" s="267">
        <f t="shared" si="276"/>
        <v>0</v>
      </c>
      <c r="M203" s="265"/>
      <c r="N203" s="266"/>
      <c r="O203" s="267">
        <f t="shared" si="277"/>
        <v>0</v>
      </c>
      <c r="P203" s="269"/>
    </row>
    <row r="204" spans="1:16" ht="24" hidden="1" x14ac:dyDescent="0.25">
      <c r="A204" s="128">
        <v>5238</v>
      </c>
      <c r="B204" s="165" t="s">
        <v>359</v>
      </c>
      <c r="C204" s="444">
        <f t="shared" si="189"/>
        <v>0</v>
      </c>
      <c r="D204" s="265"/>
      <c r="E204" s="266"/>
      <c r="F204" s="267">
        <f t="shared" si="274"/>
        <v>0</v>
      </c>
      <c r="G204" s="265"/>
      <c r="H204" s="266"/>
      <c r="I204" s="267">
        <f t="shared" si="275"/>
        <v>0</v>
      </c>
      <c r="J204" s="268"/>
      <c r="K204" s="266"/>
      <c r="L204" s="267">
        <f t="shared" si="276"/>
        <v>0</v>
      </c>
      <c r="M204" s="265"/>
      <c r="N204" s="266"/>
      <c r="O204" s="267">
        <f t="shared" si="277"/>
        <v>0</v>
      </c>
      <c r="P204" s="269"/>
    </row>
    <row r="205" spans="1:16" ht="24" hidden="1" x14ac:dyDescent="0.25">
      <c r="A205" s="128">
        <v>5239</v>
      </c>
      <c r="B205" s="165" t="s">
        <v>360</v>
      </c>
      <c r="C205" s="444">
        <f t="shared" si="189"/>
        <v>0</v>
      </c>
      <c r="D205" s="265"/>
      <c r="E205" s="266"/>
      <c r="F205" s="267">
        <f t="shared" si="274"/>
        <v>0</v>
      </c>
      <c r="G205" s="265"/>
      <c r="H205" s="266"/>
      <c r="I205" s="267">
        <f t="shared" si="275"/>
        <v>0</v>
      </c>
      <c r="J205" s="268"/>
      <c r="K205" s="266"/>
      <c r="L205" s="267">
        <f t="shared" si="276"/>
        <v>0</v>
      </c>
      <c r="M205" s="265"/>
      <c r="N205" s="266"/>
      <c r="O205" s="267">
        <f t="shared" si="277"/>
        <v>0</v>
      </c>
      <c r="P205" s="269"/>
    </row>
    <row r="206" spans="1:16" ht="24" hidden="1" x14ac:dyDescent="0.25">
      <c r="A206" s="270">
        <v>5240</v>
      </c>
      <c r="B206" s="165" t="s">
        <v>361</v>
      </c>
      <c r="C206" s="444">
        <f t="shared" si="189"/>
        <v>0</v>
      </c>
      <c r="D206" s="265"/>
      <c r="E206" s="266"/>
      <c r="F206" s="267">
        <f t="shared" si="274"/>
        <v>0</v>
      </c>
      <c r="G206" s="265"/>
      <c r="H206" s="266"/>
      <c r="I206" s="267">
        <f t="shared" si="275"/>
        <v>0</v>
      </c>
      <c r="J206" s="268"/>
      <c r="K206" s="266"/>
      <c r="L206" s="267">
        <f t="shared" si="276"/>
        <v>0</v>
      </c>
      <c r="M206" s="265"/>
      <c r="N206" s="266"/>
      <c r="O206" s="267">
        <f t="shared" si="277"/>
        <v>0</v>
      </c>
      <c r="P206" s="269"/>
    </row>
    <row r="207" spans="1:16" hidden="1" x14ac:dyDescent="0.25">
      <c r="A207" s="270">
        <v>5250</v>
      </c>
      <c r="B207" s="165" t="s">
        <v>362</v>
      </c>
      <c r="C207" s="444">
        <f t="shared" si="189"/>
        <v>0</v>
      </c>
      <c r="D207" s="265"/>
      <c r="E207" s="266"/>
      <c r="F207" s="267">
        <f t="shared" si="274"/>
        <v>0</v>
      </c>
      <c r="G207" s="265"/>
      <c r="H207" s="266"/>
      <c r="I207" s="267">
        <f t="shared" si="275"/>
        <v>0</v>
      </c>
      <c r="J207" s="268"/>
      <c r="K207" s="266"/>
      <c r="L207" s="267">
        <f t="shared" si="276"/>
        <v>0</v>
      </c>
      <c r="M207" s="265"/>
      <c r="N207" s="266"/>
      <c r="O207" s="267">
        <f t="shared" si="277"/>
        <v>0</v>
      </c>
      <c r="P207" s="269"/>
    </row>
    <row r="208" spans="1:16" hidden="1" x14ac:dyDescent="0.25">
      <c r="A208" s="270">
        <v>5260</v>
      </c>
      <c r="B208" s="165" t="s">
        <v>363</v>
      </c>
      <c r="C208" s="444">
        <f t="shared" si="189"/>
        <v>0</v>
      </c>
      <c r="D208" s="271">
        <f t="shared" ref="D208:E208" si="278">SUM(D209)</f>
        <v>0</v>
      </c>
      <c r="E208" s="272">
        <f t="shared" si="278"/>
        <v>0</v>
      </c>
      <c r="F208" s="267">
        <f>SUM(F209)</f>
        <v>0</v>
      </c>
      <c r="G208" s="271">
        <f t="shared" ref="G208:H208" si="279">SUM(G209)</f>
        <v>0</v>
      </c>
      <c r="H208" s="272">
        <f t="shared" si="279"/>
        <v>0</v>
      </c>
      <c r="I208" s="267">
        <f>SUM(I209)</f>
        <v>0</v>
      </c>
      <c r="J208" s="273">
        <f t="shared" ref="J208:K208" si="280">SUM(J209)</f>
        <v>0</v>
      </c>
      <c r="K208" s="272">
        <f t="shared" si="280"/>
        <v>0</v>
      </c>
      <c r="L208" s="267">
        <f>SUM(L209)</f>
        <v>0</v>
      </c>
      <c r="M208" s="271">
        <f t="shared" ref="M208:O208" si="281">SUM(M209)</f>
        <v>0</v>
      </c>
      <c r="N208" s="272">
        <f t="shared" si="281"/>
        <v>0</v>
      </c>
      <c r="O208" s="267">
        <f t="shared" si="281"/>
        <v>0</v>
      </c>
      <c r="P208" s="269"/>
    </row>
    <row r="209" spans="1:16" ht="24" hidden="1" x14ac:dyDescent="0.25">
      <c r="A209" s="128">
        <v>5269</v>
      </c>
      <c r="B209" s="165" t="s">
        <v>364</v>
      </c>
      <c r="C209" s="444">
        <f t="shared" si="189"/>
        <v>0</v>
      </c>
      <c r="D209" s="265"/>
      <c r="E209" s="266"/>
      <c r="F209" s="267">
        <f t="shared" ref="F209:F210" si="282">D209+E209</f>
        <v>0</v>
      </c>
      <c r="G209" s="265"/>
      <c r="H209" s="266"/>
      <c r="I209" s="267">
        <f t="shared" ref="I209:I210" si="283">G209+H209</f>
        <v>0</v>
      </c>
      <c r="J209" s="268"/>
      <c r="K209" s="266"/>
      <c r="L209" s="267">
        <f t="shared" ref="L209:L210" si="284">J209+K209</f>
        <v>0</v>
      </c>
      <c r="M209" s="265"/>
      <c r="N209" s="266"/>
      <c r="O209" s="267">
        <f t="shared" ref="O209:O210" si="285">M209+N209</f>
        <v>0</v>
      </c>
      <c r="P209" s="269"/>
    </row>
    <row r="210" spans="1:16" ht="24" hidden="1" x14ac:dyDescent="0.25">
      <c r="A210" s="256">
        <v>5270</v>
      </c>
      <c r="B210" s="218" t="s">
        <v>365</v>
      </c>
      <c r="C210" s="450">
        <f t="shared" si="189"/>
        <v>0</v>
      </c>
      <c r="D210" s="275"/>
      <c r="E210" s="277"/>
      <c r="F210" s="257">
        <f t="shared" si="282"/>
        <v>0</v>
      </c>
      <c r="G210" s="275"/>
      <c r="H210" s="277"/>
      <c r="I210" s="257">
        <f t="shared" si="283"/>
        <v>0</v>
      </c>
      <c r="J210" s="278"/>
      <c r="K210" s="277"/>
      <c r="L210" s="257">
        <f t="shared" si="284"/>
        <v>0</v>
      </c>
      <c r="M210" s="275"/>
      <c r="N210" s="277"/>
      <c r="O210" s="257">
        <f t="shared" si="285"/>
        <v>0</v>
      </c>
      <c r="P210" s="259"/>
    </row>
    <row r="211" spans="1:16" ht="24" x14ac:dyDescent="0.25">
      <c r="A211" s="244">
        <v>6000</v>
      </c>
      <c r="B211" s="244" t="s">
        <v>366</v>
      </c>
      <c r="C211" s="453">
        <f t="shared" si="189"/>
        <v>19500</v>
      </c>
      <c r="D211" s="245">
        <f t="shared" ref="D211:O211" si="286">D212+D232+D240+D250</f>
        <v>19500</v>
      </c>
      <c r="E211" s="246">
        <f t="shared" si="286"/>
        <v>0</v>
      </c>
      <c r="F211" s="247">
        <f t="shared" si="286"/>
        <v>19500</v>
      </c>
      <c r="G211" s="245">
        <f t="shared" si="286"/>
        <v>0</v>
      </c>
      <c r="H211" s="246">
        <f t="shared" si="286"/>
        <v>0</v>
      </c>
      <c r="I211" s="247">
        <f t="shared" si="286"/>
        <v>0</v>
      </c>
      <c r="J211" s="248">
        <f t="shared" si="286"/>
        <v>0</v>
      </c>
      <c r="K211" s="246">
        <f t="shared" si="286"/>
        <v>0</v>
      </c>
      <c r="L211" s="247">
        <f t="shared" si="286"/>
        <v>0</v>
      </c>
      <c r="M211" s="245">
        <f t="shared" si="286"/>
        <v>0</v>
      </c>
      <c r="N211" s="246">
        <f t="shared" si="286"/>
        <v>0</v>
      </c>
      <c r="O211" s="247">
        <f t="shared" si="286"/>
        <v>0</v>
      </c>
      <c r="P211" s="249"/>
    </row>
    <row r="212" spans="1:16" ht="14.25" hidden="1" customHeight="1" x14ac:dyDescent="0.25">
      <c r="A212" s="304">
        <v>6200</v>
      </c>
      <c r="B212" s="297" t="s">
        <v>367</v>
      </c>
      <c r="C212" s="455">
        <f t="shared" si="189"/>
        <v>0</v>
      </c>
      <c r="D212" s="305">
        <f t="shared" ref="D212:E212" si="287">SUM(D213,D214,D216,D219,D225,D226,D227)</f>
        <v>0</v>
      </c>
      <c r="E212" s="306">
        <f t="shared" si="287"/>
        <v>0</v>
      </c>
      <c r="F212" s="307">
        <f>SUM(F213,F214,F216,F219,F225,F226,F227)</f>
        <v>0</v>
      </c>
      <c r="G212" s="305">
        <f t="shared" ref="G212:H212" si="288">SUM(G213,G214,G216,G219,G225,G226,G227)</f>
        <v>0</v>
      </c>
      <c r="H212" s="306">
        <f t="shared" si="288"/>
        <v>0</v>
      </c>
      <c r="I212" s="307">
        <f>SUM(I213,I214,I216,I219,I225,I226,I227)</f>
        <v>0</v>
      </c>
      <c r="J212" s="308">
        <f t="shared" ref="J212:K212" si="289">SUM(J213,J214,J216,J219,J225,J226,J227)</f>
        <v>0</v>
      </c>
      <c r="K212" s="306">
        <f t="shared" si="289"/>
        <v>0</v>
      </c>
      <c r="L212" s="307">
        <f>SUM(L213,L214,L216,L219,L225,L226,L227)</f>
        <v>0</v>
      </c>
      <c r="M212" s="305">
        <f t="shared" ref="M212:O212" si="290">SUM(M213,M214,M216,M219,M225,M226,M227)</f>
        <v>0</v>
      </c>
      <c r="N212" s="306">
        <f t="shared" si="290"/>
        <v>0</v>
      </c>
      <c r="O212" s="307">
        <f t="shared" si="290"/>
        <v>0</v>
      </c>
      <c r="P212" s="255"/>
    </row>
    <row r="213" spans="1:16" ht="24" hidden="1" x14ac:dyDescent="0.25">
      <c r="A213" s="1143">
        <v>6220</v>
      </c>
      <c r="B213" s="157" t="s">
        <v>368</v>
      </c>
      <c r="C213" s="443">
        <f t="shared" ref="C213:C276" si="291">F213+I213+L213+O213</f>
        <v>0</v>
      </c>
      <c r="D213" s="260"/>
      <c r="E213" s="261"/>
      <c r="F213" s="262">
        <f>D213+E213</f>
        <v>0</v>
      </c>
      <c r="G213" s="260"/>
      <c r="H213" s="261"/>
      <c r="I213" s="262">
        <f>G213+H213</f>
        <v>0</v>
      </c>
      <c r="J213" s="263"/>
      <c r="K213" s="261"/>
      <c r="L213" s="262">
        <f>J213+K213</f>
        <v>0</v>
      </c>
      <c r="M213" s="260"/>
      <c r="N213" s="261"/>
      <c r="O213" s="262">
        <f t="shared" ref="O213" si="292">M213+N213</f>
        <v>0</v>
      </c>
      <c r="P213" s="264"/>
    </row>
    <row r="214" spans="1:16" hidden="1" x14ac:dyDescent="0.25">
      <c r="A214" s="270">
        <v>6230</v>
      </c>
      <c r="B214" s="165" t="s">
        <v>369</v>
      </c>
      <c r="C214" s="444">
        <f t="shared" si="291"/>
        <v>0</v>
      </c>
      <c r="D214" s="271">
        <f t="shared" ref="D214:O214" si="293">SUM(D215)</f>
        <v>0</v>
      </c>
      <c r="E214" s="272">
        <f t="shared" si="293"/>
        <v>0</v>
      </c>
      <c r="F214" s="267">
        <f t="shared" si="293"/>
        <v>0</v>
      </c>
      <c r="G214" s="271">
        <f t="shared" si="293"/>
        <v>0</v>
      </c>
      <c r="H214" s="272">
        <f t="shared" si="293"/>
        <v>0</v>
      </c>
      <c r="I214" s="267">
        <f t="shared" si="293"/>
        <v>0</v>
      </c>
      <c r="J214" s="273">
        <f t="shared" si="293"/>
        <v>0</v>
      </c>
      <c r="K214" s="272">
        <f t="shared" si="293"/>
        <v>0</v>
      </c>
      <c r="L214" s="267">
        <f t="shared" si="293"/>
        <v>0</v>
      </c>
      <c r="M214" s="271">
        <f t="shared" si="293"/>
        <v>0</v>
      </c>
      <c r="N214" s="272">
        <f t="shared" si="293"/>
        <v>0</v>
      </c>
      <c r="O214" s="267">
        <f t="shared" si="293"/>
        <v>0</v>
      </c>
      <c r="P214" s="269"/>
    </row>
    <row r="215" spans="1:16" ht="24" hidden="1" x14ac:dyDescent="0.25">
      <c r="A215" s="128">
        <v>6239</v>
      </c>
      <c r="B215" s="157" t="s">
        <v>370</v>
      </c>
      <c r="C215" s="444">
        <f t="shared" si="291"/>
        <v>0</v>
      </c>
      <c r="D215" s="260"/>
      <c r="E215" s="261"/>
      <c r="F215" s="262">
        <f>D215+E215</f>
        <v>0</v>
      </c>
      <c r="G215" s="260"/>
      <c r="H215" s="261"/>
      <c r="I215" s="262">
        <f>G215+H215</f>
        <v>0</v>
      </c>
      <c r="J215" s="263"/>
      <c r="K215" s="261"/>
      <c r="L215" s="262">
        <f>J215+K215</f>
        <v>0</v>
      </c>
      <c r="M215" s="260"/>
      <c r="N215" s="261"/>
      <c r="O215" s="262">
        <f t="shared" ref="O215" si="294">M215+N215</f>
        <v>0</v>
      </c>
      <c r="P215" s="264"/>
    </row>
    <row r="216" spans="1:16" ht="24" hidden="1" x14ac:dyDescent="0.25">
      <c r="A216" s="270">
        <v>6240</v>
      </c>
      <c r="B216" s="165" t="s">
        <v>371</v>
      </c>
      <c r="C216" s="444">
        <f t="shared" si="291"/>
        <v>0</v>
      </c>
      <c r="D216" s="271">
        <f t="shared" ref="D216:E216" si="295">SUM(D217:D218)</f>
        <v>0</v>
      </c>
      <c r="E216" s="272">
        <f t="shared" si="295"/>
        <v>0</v>
      </c>
      <c r="F216" s="267">
        <f>SUM(F217:F218)</f>
        <v>0</v>
      </c>
      <c r="G216" s="271">
        <f t="shared" ref="G216:H216" si="296">SUM(G217:G218)</f>
        <v>0</v>
      </c>
      <c r="H216" s="272">
        <f t="shared" si="296"/>
        <v>0</v>
      </c>
      <c r="I216" s="267">
        <f>SUM(I217:I218)</f>
        <v>0</v>
      </c>
      <c r="J216" s="273">
        <f t="shared" ref="J216:K216" si="297">SUM(J217:J218)</f>
        <v>0</v>
      </c>
      <c r="K216" s="272">
        <f t="shared" si="297"/>
        <v>0</v>
      </c>
      <c r="L216" s="267">
        <f>SUM(L217:L218)</f>
        <v>0</v>
      </c>
      <c r="M216" s="271">
        <f t="shared" ref="M216:O216" si="298">SUM(M217:M218)</f>
        <v>0</v>
      </c>
      <c r="N216" s="272">
        <f t="shared" si="298"/>
        <v>0</v>
      </c>
      <c r="O216" s="267">
        <f t="shared" si="298"/>
        <v>0</v>
      </c>
      <c r="P216" s="269"/>
    </row>
    <row r="217" spans="1:16" hidden="1" x14ac:dyDescent="0.25">
      <c r="A217" s="128">
        <v>6241</v>
      </c>
      <c r="B217" s="165" t="s">
        <v>372</v>
      </c>
      <c r="C217" s="444">
        <f t="shared" si="291"/>
        <v>0</v>
      </c>
      <c r="D217" s="265"/>
      <c r="E217" s="266"/>
      <c r="F217" s="267">
        <f t="shared" ref="F217:F218" si="299">D217+E217</f>
        <v>0</v>
      </c>
      <c r="G217" s="265"/>
      <c r="H217" s="266"/>
      <c r="I217" s="267">
        <f t="shared" ref="I217:I218" si="300">G217+H217</f>
        <v>0</v>
      </c>
      <c r="J217" s="268"/>
      <c r="K217" s="266"/>
      <c r="L217" s="267">
        <f t="shared" ref="L217:L218" si="301">J217+K217</f>
        <v>0</v>
      </c>
      <c r="M217" s="265"/>
      <c r="N217" s="266"/>
      <c r="O217" s="267">
        <f t="shared" ref="O217:O218" si="302">M217+N217</f>
        <v>0</v>
      </c>
      <c r="P217" s="269"/>
    </row>
    <row r="218" spans="1:16" hidden="1" x14ac:dyDescent="0.25">
      <c r="A218" s="128">
        <v>6242</v>
      </c>
      <c r="B218" s="165" t="s">
        <v>373</v>
      </c>
      <c r="C218" s="444">
        <f t="shared" si="291"/>
        <v>0</v>
      </c>
      <c r="D218" s="265"/>
      <c r="E218" s="266"/>
      <c r="F218" s="267">
        <f t="shared" si="299"/>
        <v>0</v>
      </c>
      <c r="G218" s="265"/>
      <c r="H218" s="266"/>
      <c r="I218" s="267">
        <f t="shared" si="300"/>
        <v>0</v>
      </c>
      <c r="J218" s="268"/>
      <c r="K218" s="266"/>
      <c r="L218" s="267">
        <f t="shared" si="301"/>
        <v>0</v>
      </c>
      <c r="M218" s="265"/>
      <c r="N218" s="266"/>
      <c r="O218" s="267">
        <f t="shared" si="302"/>
        <v>0</v>
      </c>
      <c r="P218" s="269"/>
    </row>
    <row r="219" spans="1:16" ht="25.5" hidden="1" customHeight="1" x14ac:dyDescent="0.25">
      <c r="A219" s="270">
        <v>6250</v>
      </c>
      <c r="B219" s="165" t="s">
        <v>374</v>
      </c>
      <c r="C219" s="444">
        <f t="shared" si="291"/>
        <v>0</v>
      </c>
      <c r="D219" s="271">
        <f t="shared" ref="D219:E219" si="303">SUM(D220:D224)</f>
        <v>0</v>
      </c>
      <c r="E219" s="272">
        <f t="shared" si="303"/>
        <v>0</v>
      </c>
      <c r="F219" s="267">
        <f>SUM(F220:F224)</f>
        <v>0</v>
      </c>
      <c r="G219" s="271">
        <f t="shared" ref="G219:H219" si="304">SUM(G220:G224)</f>
        <v>0</v>
      </c>
      <c r="H219" s="272">
        <f t="shared" si="304"/>
        <v>0</v>
      </c>
      <c r="I219" s="267">
        <f>SUM(I220:I224)</f>
        <v>0</v>
      </c>
      <c r="J219" s="273">
        <f t="shared" ref="J219:K219" si="305">SUM(J220:J224)</f>
        <v>0</v>
      </c>
      <c r="K219" s="272">
        <f t="shared" si="305"/>
        <v>0</v>
      </c>
      <c r="L219" s="267">
        <f>SUM(L220:L224)</f>
        <v>0</v>
      </c>
      <c r="M219" s="271">
        <f t="shared" ref="M219:O219" si="306">SUM(M220:M224)</f>
        <v>0</v>
      </c>
      <c r="N219" s="272">
        <f t="shared" si="306"/>
        <v>0</v>
      </c>
      <c r="O219" s="267">
        <f t="shared" si="306"/>
        <v>0</v>
      </c>
      <c r="P219" s="269"/>
    </row>
    <row r="220" spans="1:16" ht="14.25" hidden="1" customHeight="1" x14ac:dyDescent="0.25">
      <c r="A220" s="128">
        <v>6252</v>
      </c>
      <c r="B220" s="165" t="s">
        <v>375</v>
      </c>
      <c r="C220" s="444">
        <f t="shared" si="291"/>
        <v>0</v>
      </c>
      <c r="D220" s="265"/>
      <c r="E220" s="266"/>
      <c r="F220" s="267">
        <f t="shared" ref="F220:F226" si="307">D220+E220</f>
        <v>0</v>
      </c>
      <c r="G220" s="265"/>
      <c r="H220" s="266"/>
      <c r="I220" s="267">
        <f t="shared" ref="I220:I226" si="308">G220+H220</f>
        <v>0</v>
      </c>
      <c r="J220" s="268"/>
      <c r="K220" s="266"/>
      <c r="L220" s="267">
        <f t="shared" ref="L220:L226" si="309">J220+K220</f>
        <v>0</v>
      </c>
      <c r="M220" s="265"/>
      <c r="N220" s="266"/>
      <c r="O220" s="267">
        <f t="shared" ref="O220:O226" si="310">M220+N220</f>
        <v>0</v>
      </c>
      <c r="P220" s="269"/>
    </row>
    <row r="221" spans="1:16" ht="14.25" hidden="1" customHeight="1" x14ac:dyDescent="0.25">
      <c r="A221" s="128">
        <v>6253</v>
      </c>
      <c r="B221" s="165" t="s">
        <v>376</v>
      </c>
      <c r="C221" s="444">
        <f t="shared" si="291"/>
        <v>0</v>
      </c>
      <c r="D221" s="265"/>
      <c r="E221" s="266"/>
      <c r="F221" s="267">
        <f t="shared" si="307"/>
        <v>0</v>
      </c>
      <c r="G221" s="265"/>
      <c r="H221" s="266"/>
      <c r="I221" s="267">
        <f t="shared" si="308"/>
        <v>0</v>
      </c>
      <c r="J221" s="268"/>
      <c r="K221" s="266"/>
      <c r="L221" s="267">
        <f t="shared" si="309"/>
        <v>0</v>
      </c>
      <c r="M221" s="265"/>
      <c r="N221" s="266"/>
      <c r="O221" s="267">
        <f t="shared" si="310"/>
        <v>0</v>
      </c>
      <c r="P221" s="269"/>
    </row>
    <row r="222" spans="1:16" ht="24" hidden="1" x14ac:dyDescent="0.25">
      <c r="A222" s="128">
        <v>6254</v>
      </c>
      <c r="B222" s="165" t="s">
        <v>377</v>
      </c>
      <c r="C222" s="444">
        <f t="shared" si="291"/>
        <v>0</v>
      </c>
      <c r="D222" s="265"/>
      <c r="E222" s="266"/>
      <c r="F222" s="267">
        <f t="shared" si="307"/>
        <v>0</v>
      </c>
      <c r="G222" s="265"/>
      <c r="H222" s="266"/>
      <c r="I222" s="267">
        <f t="shared" si="308"/>
        <v>0</v>
      </c>
      <c r="J222" s="268"/>
      <c r="K222" s="266"/>
      <c r="L222" s="267">
        <f t="shared" si="309"/>
        <v>0</v>
      </c>
      <c r="M222" s="265"/>
      <c r="N222" s="266"/>
      <c r="O222" s="267">
        <f t="shared" si="310"/>
        <v>0</v>
      </c>
      <c r="P222" s="269"/>
    </row>
    <row r="223" spans="1:16" ht="24" hidden="1" x14ac:dyDescent="0.25">
      <c r="A223" s="128">
        <v>6255</v>
      </c>
      <c r="B223" s="165" t="s">
        <v>378</v>
      </c>
      <c r="C223" s="444">
        <f t="shared" si="291"/>
        <v>0</v>
      </c>
      <c r="D223" s="265"/>
      <c r="E223" s="266"/>
      <c r="F223" s="267">
        <f t="shared" si="307"/>
        <v>0</v>
      </c>
      <c r="G223" s="265"/>
      <c r="H223" s="266"/>
      <c r="I223" s="267">
        <f t="shared" si="308"/>
        <v>0</v>
      </c>
      <c r="J223" s="268"/>
      <c r="K223" s="266"/>
      <c r="L223" s="267">
        <f t="shared" si="309"/>
        <v>0</v>
      </c>
      <c r="M223" s="265"/>
      <c r="N223" s="266"/>
      <c r="O223" s="267">
        <f t="shared" si="310"/>
        <v>0</v>
      </c>
      <c r="P223" s="269"/>
    </row>
    <row r="224" spans="1:16" hidden="1" x14ac:dyDescent="0.25">
      <c r="A224" s="128">
        <v>6259</v>
      </c>
      <c r="B224" s="165" t="s">
        <v>379</v>
      </c>
      <c r="C224" s="444">
        <f t="shared" si="291"/>
        <v>0</v>
      </c>
      <c r="D224" s="265"/>
      <c r="E224" s="266"/>
      <c r="F224" s="267">
        <f t="shared" si="307"/>
        <v>0</v>
      </c>
      <c r="G224" s="265"/>
      <c r="H224" s="266"/>
      <c r="I224" s="267">
        <f t="shared" si="308"/>
        <v>0</v>
      </c>
      <c r="J224" s="268"/>
      <c r="K224" s="266"/>
      <c r="L224" s="267">
        <f t="shared" si="309"/>
        <v>0</v>
      </c>
      <c r="M224" s="265"/>
      <c r="N224" s="266"/>
      <c r="O224" s="267">
        <f t="shared" si="310"/>
        <v>0</v>
      </c>
      <c r="P224" s="269"/>
    </row>
    <row r="225" spans="1:16" ht="24" hidden="1" x14ac:dyDescent="0.25">
      <c r="A225" s="270">
        <v>6260</v>
      </c>
      <c r="B225" s="165" t="s">
        <v>380</v>
      </c>
      <c r="C225" s="444">
        <f t="shared" si="291"/>
        <v>0</v>
      </c>
      <c r="D225" s="265"/>
      <c r="E225" s="266"/>
      <c r="F225" s="267">
        <f t="shared" si="307"/>
        <v>0</v>
      </c>
      <c r="G225" s="265"/>
      <c r="H225" s="266"/>
      <c r="I225" s="267">
        <f t="shared" si="308"/>
        <v>0</v>
      </c>
      <c r="J225" s="268"/>
      <c r="K225" s="266"/>
      <c r="L225" s="267">
        <f t="shared" si="309"/>
        <v>0</v>
      </c>
      <c r="M225" s="265"/>
      <c r="N225" s="266"/>
      <c r="O225" s="267">
        <f t="shared" si="310"/>
        <v>0</v>
      </c>
      <c r="P225" s="269"/>
    </row>
    <row r="226" spans="1:16" hidden="1" x14ac:dyDescent="0.25">
      <c r="A226" s="270">
        <v>6270</v>
      </c>
      <c r="B226" s="165" t="s">
        <v>381</v>
      </c>
      <c r="C226" s="444">
        <f t="shared" si="291"/>
        <v>0</v>
      </c>
      <c r="D226" s="265"/>
      <c r="E226" s="266"/>
      <c r="F226" s="267">
        <f t="shared" si="307"/>
        <v>0</v>
      </c>
      <c r="G226" s="265"/>
      <c r="H226" s="266"/>
      <c r="I226" s="267">
        <f t="shared" si="308"/>
        <v>0</v>
      </c>
      <c r="J226" s="268"/>
      <c r="K226" s="266"/>
      <c r="L226" s="267">
        <f t="shared" si="309"/>
        <v>0</v>
      </c>
      <c r="M226" s="265"/>
      <c r="N226" s="266"/>
      <c r="O226" s="267">
        <f t="shared" si="310"/>
        <v>0</v>
      </c>
      <c r="P226" s="269"/>
    </row>
    <row r="227" spans="1:16" ht="24" hidden="1" x14ac:dyDescent="0.25">
      <c r="A227" s="1143">
        <v>6290</v>
      </c>
      <c r="B227" s="157" t="s">
        <v>382</v>
      </c>
      <c r="C227" s="454">
        <f t="shared" si="291"/>
        <v>0</v>
      </c>
      <c r="D227" s="282">
        <f t="shared" ref="D227:E227" si="311">SUM(D228:D231)</f>
        <v>0</v>
      </c>
      <c r="E227" s="283">
        <f t="shared" si="311"/>
        <v>0</v>
      </c>
      <c r="F227" s="262">
        <f>SUM(F228:F231)</f>
        <v>0</v>
      </c>
      <c r="G227" s="282">
        <f t="shared" ref="G227:O227" si="312">SUM(G228:G231)</f>
        <v>0</v>
      </c>
      <c r="H227" s="283">
        <f t="shared" si="312"/>
        <v>0</v>
      </c>
      <c r="I227" s="262">
        <f t="shared" si="312"/>
        <v>0</v>
      </c>
      <c r="J227" s="284">
        <f t="shared" si="312"/>
        <v>0</v>
      </c>
      <c r="K227" s="283">
        <f t="shared" si="312"/>
        <v>0</v>
      </c>
      <c r="L227" s="262">
        <f t="shared" si="312"/>
        <v>0</v>
      </c>
      <c r="M227" s="282">
        <f t="shared" si="312"/>
        <v>0</v>
      </c>
      <c r="N227" s="283">
        <f t="shared" si="312"/>
        <v>0</v>
      </c>
      <c r="O227" s="262">
        <f t="shared" si="312"/>
        <v>0</v>
      </c>
      <c r="P227" s="298"/>
    </row>
    <row r="228" spans="1:16" hidden="1" x14ac:dyDescent="0.25">
      <c r="A228" s="128">
        <v>6291</v>
      </c>
      <c r="B228" s="165" t="s">
        <v>383</v>
      </c>
      <c r="C228" s="444">
        <f t="shared" si="291"/>
        <v>0</v>
      </c>
      <c r="D228" s="265"/>
      <c r="E228" s="266"/>
      <c r="F228" s="267">
        <f t="shared" ref="F228:F231" si="313">D228+E228</f>
        <v>0</v>
      </c>
      <c r="G228" s="265"/>
      <c r="H228" s="266"/>
      <c r="I228" s="267">
        <f t="shared" ref="I228:I231" si="314">G228+H228</f>
        <v>0</v>
      </c>
      <c r="J228" s="268"/>
      <c r="K228" s="266"/>
      <c r="L228" s="267">
        <f t="shared" ref="L228:L231" si="315">J228+K228</f>
        <v>0</v>
      </c>
      <c r="M228" s="265"/>
      <c r="N228" s="266"/>
      <c r="O228" s="267">
        <f t="shared" ref="O228:O231" si="316">M228+N228</f>
        <v>0</v>
      </c>
      <c r="P228" s="269"/>
    </row>
    <row r="229" spans="1:16" hidden="1" x14ac:dyDescent="0.25">
      <c r="A229" s="128">
        <v>6292</v>
      </c>
      <c r="B229" s="165" t="s">
        <v>384</v>
      </c>
      <c r="C229" s="444">
        <f t="shared" si="291"/>
        <v>0</v>
      </c>
      <c r="D229" s="265"/>
      <c r="E229" s="266"/>
      <c r="F229" s="267">
        <f t="shared" si="313"/>
        <v>0</v>
      </c>
      <c r="G229" s="265"/>
      <c r="H229" s="266"/>
      <c r="I229" s="267">
        <f t="shared" si="314"/>
        <v>0</v>
      </c>
      <c r="J229" s="268"/>
      <c r="K229" s="266"/>
      <c r="L229" s="267">
        <f t="shared" si="315"/>
        <v>0</v>
      </c>
      <c r="M229" s="265"/>
      <c r="N229" s="266"/>
      <c r="O229" s="267">
        <f t="shared" si="316"/>
        <v>0</v>
      </c>
      <c r="P229" s="269"/>
    </row>
    <row r="230" spans="1:16" ht="72" hidden="1" x14ac:dyDescent="0.25">
      <c r="A230" s="128">
        <v>6296</v>
      </c>
      <c r="B230" s="165" t="s">
        <v>385</v>
      </c>
      <c r="C230" s="444">
        <f t="shared" si="291"/>
        <v>0</v>
      </c>
      <c r="D230" s="265"/>
      <c r="E230" s="266"/>
      <c r="F230" s="267">
        <f t="shared" si="313"/>
        <v>0</v>
      </c>
      <c r="G230" s="265"/>
      <c r="H230" s="266"/>
      <c r="I230" s="267">
        <f t="shared" si="314"/>
        <v>0</v>
      </c>
      <c r="J230" s="268"/>
      <c r="K230" s="266"/>
      <c r="L230" s="267">
        <f t="shared" si="315"/>
        <v>0</v>
      </c>
      <c r="M230" s="265"/>
      <c r="N230" s="266"/>
      <c r="O230" s="267">
        <f t="shared" si="316"/>
        <v>0</v>
      </c>
      <c r="P230" s="269"/>
    </row>
    <row r="231" spans="1:16" ht="39.75" hidden="1" customHeight="1" x14ac:dyDescent="0.25">
      <c r="A231" s="128">
        <v>6299</v>
      </c>
      <c r="B231" s="165" t="s">
        <v>386</v>
      </c>
      <c r="C231" s="444">
        <f t="shared" si="291"/>
        <v>0</v>
      </c>
      <c r="D231" s="265"/>
      <c r="E231" s="266"/>
      <c r="F231" s="267">
        <f t="shared" si="313"/>
        <v>0</v>
      </c>
      <c r="G231" s="265"/>
      <c r="H231" s="266"/>
      <c r="I231" s="267">
        <f t="shared" si="314"/>
        <v>0</v>
      </c>
      <c r="J231" s="268"/>
      <c r="K231" s="266"/>
      <c r="L231" s="267">
        <f t="shared" si="315"/>
        <v>0</v>
      </c>
      <c r="M231" s="265"/>
      <c r="N231" s="266"/>
      <c r="O231" s="267">
        <f t="shared" si="316"/>
        <v>0</v>
      </c>
      <c r="P231" s="269"/>
    </row>
    <row r="232" spans="1:16" hidden="1" x14ac:dyDescent="0.25">
      <c r="A232" s="145">
        <v>6300</v>
      </c>
      <c r="B232" s="250" t="s">
        <v>387</v>
      </c>
      <c r="C232" s="442">
        <f t="shared" si="291"/>
        <v>0</v>
      </c>
      <c r="D232" s="251">
        <f t="shared" ref="D232:E232" si="317">SUM(D233,D238,D239)</f>
        <v>0</v>
      </c>
      <c r="E232" s="252">
        <f t="shared" si="317"/>
        <v>0</v>
      </c>
      <c r="F232" s="253">
        <f>SUM(F233,F238,F239)</f>
        <v>0</v>
      </c>
      <c r="G232" s="251">
        <f t="shared" ref="G232:O232" si="318">SUM(G233,G238,G239)</f>
        <v>0</v>
      </c>
      <c r="H232" s="252">
        <f t="shared" si="318"/>
        <v>0</v>
      </c>
      <c r="I232" s="253">
        <f t="shared" si="318"/>
        <v>0</v>
      </c>
      <c r="J232" s="254">
        <f t="shared" si="318"/>
        <v>0</v>
      </c>
      <c r="K232" s="252">
        <f t="shared" si="318"/>
        <v>0</v>
      </c>
      <c r="L232" s="253">
        <f t="shared" si="318"/>
        <v>0</v>
      </c>
      <c r="M232" s="251">
        <f t="shared" si="318"/>
        <v>0</v>
      </c>
      <c r="N232" s="252">
        <f t="shared" si="318"/>
        <v>0</v>
      </c>
      <c r="O232" s="253">
        <f t="shared" si="318"/>
        <v>0</v>
      </c>
      <c r="P232" s="285"/>
    </row>
    <row r="233" spans="1:16" ht="24" hidden="1" x14ac:dyDescent="0.25">
      <c r="A233" s="1143">
        <v>6320</v>
      </c>
      <c r="B233" s="157" t="s">
        <v>388</v>
      </c>
      <c r="C233" s="454">
        <f t="shared" si="291"/>
        <v>0</v>
      </c>
      <c r="D233" s="282">
        <f t="shared" ref="D233:E233" si="319">SUM(D234:D237)</f>
        <v>0</v>
      </c>
      <c r="E233" s="283">
        <f t="shared" si="319"/>
        <v>0</v>
      </c>
      <c r="F233" s="262">
        <f>SUM(F234:F237)</f>
        <v>0</v>
      </c>
      <c r="G233" s="282">
        <f t="shared" ref="G233:O233" si="320">SUM(G234:G237)</f>
        <v>0</v>
      </c>
      <c r="H233" s="283">
        <f t="shared" si="320"/>
        <v>0</v>
      </c>
      <c r="I233" s="262">
        <f t="shared" si="320"/>
        <v>0</v>
      </c>
      <c r="J233" s="284">
        <f t="shared" si="320"/>
        <v>0</v>
      </c>
      <c r="K233" s="283">
        <f t="shared" si="320"/>
        <v>0</v>
      </c>
      <c r="L233" s="262">
        <f t="shared" si="320"/>
        <v>0</v>
      </c>
      <c r="M233" s="282">
        <f t="shared" si="320"/>
        <v>0</v>
      </c>
      <c r="N233" s="283">
        <f t="shared" si="320"/>
        <v>0</v>
      </c>
      <c r="O233" s="262">
        <f t="shared" si="320"/>
        <v>0</v>
      </c>
      <c r="P233" s="264"/>
    </row>
    <row r="234" spans="1:16" hidden="1" x14ac:dyDescent="0.25">
      <c r="A234" s="128">
        <v>6322</v>
      </c>
      <c r="B234" s="165" t="s">
        <v>389</v>
      </c>
      <c r="C234" s="444">
        <f t="shared" si="291"/>
        <v>0</v>
      </c>
      <c r="D234" s="265"/>
      <c r="E234" s="266"/>
      <c r="F234" s="267">
        <f t="shared" ref="F234:F239" si="321">D234+E234</f>
        <v>0</v>
      </c>
      <c r="G234" s="265"/>
      <c r="H234" s="266"/>
      <c r="I234" s="267">
        <f t="shared" ref="I234:I239" si="322">G234+H234</f>
        <v>0</v>
      </c>
      <c r="J234" s="268"/>
      <c r="K234" s="266"/>
      <c r="L234" s="267">
        <f t="shared" ref="L234:L239" si="323">J234+K234</f>
        <v>0</v>
      </c>
      <c r="M234" s="265"/>
      <c r="N234" s="266"/>
      <c r="O234" s="267">
        <f t="shared" ref="O234:O239" si="324">M234+N234</f>
        <v>0</v>
      </c>
      <c r="P234" s="269"/>
    </row>
    <row r="235" spans="1:16" ht="24" hidden="1" x14ac:dyDescent="0.25">
      <c r="A235" s="128">
        <v>6323</v>
      </c>
      <c r="B235" s="165" t="s">
        <v>390</v>
      </c>
      <c r="C235" s="444">
        <f t="shared" si="291"/>
        <v>0</v>
      </c>
      <c r="D235" s="265"/>
      <c r="E235" s="266"/>
      <c r="F235" s="267">
        <f t="shared" si="321"/>
        <v>0</v>
      </c>
      <c r="G235" s="265"/>
      <c r="H235" s="266"/>
      <c r="I235" s="267">
        <f t="shared" si="322"/>
        <v>0</v>
      </c>
      <c r="J235" s="268"/>
      <c r="K235" s="266"/>
      <c r="L235" s="267">
        <f t="shared" si="323"/>
        <v>0</v>
      </c>
      <c r="M235" s="265"/>
      <c r="N235" s="266"/>
      <c r="O235" s="267">
        <f t="shared" si="324"/>
        <v>0</v>
      </c>
      <c r="P235" s="269"/>
    </row>
    <row r="236" spans="1:16" ht="24" hidden="1" x14ac:dyDescent="0.25">
      <c r="A236" s="128">
        <v>6324</v>
      </c>
      <c r="B236" s="165" t="s">
        <v>391</v>
      </c>
      <c r="C236" s="444">
        <f t="shared" si="291"/>
        <v>0</v>
      </c>
      <c r="D236" s="265"/>
      <c r="E236" s="266"/>
      <c r="F236" s="267">
        <f t="shared" si="321"/>
        <v>0</v>
      </c>
      <c r="G236" s="265"/>
      <c r="H236" s="266"/>
      <c r="I236" s="267">
        <f t="shared" si="322"/>
        <v>0</v>
      </c>
      <c r="J236" s="268"/>
      <c r="K236" s="266"/>
      <c r="L236" s="267">
        <f t="shared" si="323"/>
        <v>0</v>
      </c>
      <c r="M236" s="265"/>
      <c r="N236" s="266"/>
      <c r="O236" s="267">
        <f t="shared" si="324"/>
        <v>0</v>
      </c>
      <c r="P236" s="269"/>
    </row>
    <row r="237" spans="1:16" hidden="1" x14ac:dyDescent="0.25">
      <c r="A237" s="121">
        <v>6329</v>
      </c>
      <c r="B237" s="157" t="s">
        <v>392</v>
      </c>
      <c r="C237" s="443">
        <f t="shared" si="291"/>
        <v>0</v>
      </c>
      <c r="D237" s="260"/>
      <c r="E237" s="261"/>
      <c r="F237" s="262">
        <f t="shared" si="321"/>
        <v>0</v>
      </c>
      <c r="G237" s="260"/>
      <c r="H237" s="261"/>
      <c r="I237" s="262">
        <f t="shared" si="322"/>
        <v>0</v>
      </c>
      <c r="J237" s="263"/>
      <c r="K237" s="261"/>
      <c r="L237" s="262">
        <f t="shared" si="323"/>
        <v>0</v>
      </c>
      <c r="M237" s="260"/>
      <c r="N237" s="261"/>
      <c r="O237" s="262">
        <f t="shared" si="324"/>
        <v>0</v>
      </c>
      <c r="P237" s="264"/>
    </row>
    <row r="238" spans="1:16" ht="24" hidden="1" x14ac:dyDescent="0.25">
      <c r="A238" s="1142">
        <v>6330</v>
      </c>
      <c r="B238" s="314" t="s">
        <v>393</v>
      </c>
      <c r="C238" s="454">
        <f t="shared" si="291"/>
        <v>0</v>
      </c>
      <c r="D238" s="300"/>
      <c r="E238" s="301"/>
      <c r="F238" s="302">
        <f t="shared" si="321"/>
        <v>0</v>
      </c>
      <c r="G238" s="300"/>
      <c r="H238" s="301"/>
      <c r="I238" s="302">
        <f t="shared" si="322"/>
        <v>0</v>
      </c>
      <c r="J238" s="303"/>
      <c r="K238" s="301"/>
      <c r="L238" s="302">
        <f t="shared" si="323"/>
        <v>0</v>
      </c>
      <c r="M238" s="300"/>
      <c r="N238" s="301"/>
      <c r="O238" s="302">
        <f t="shared" si="324"/>
        <v>0</v>
      </c>
      <c r="P238" s="298"/>
    </row>
    <row r="239" spans="1:16" hidden="1" x14ac:dyDescent="0.25">
      <c r="A239" s="270">
        <v>6360</v>
      </c>
      <c r="B239" s="165" t="s">
        <v>394</v>
      </c>
      <c r="C239" s="444">
        <f t="shared" si="291"/>
        <v>0</v>
      </c>
      <c r="D239" s="265"/>
      <c r="E239" s="266"/>
      <c r="F239" s="267">
        <f t="shared" si="321"/>
        <v>0</v>
      </c>
      <c r="G239" s="265"/>
      <c r="H239" s="266"/>
      <c r="I239" s="267">
        <f t="shared" si="322"/>
        <v>0</v>
      </c>
      <c r="J239" s="268"/>
      <c r="K239" s="266"/>
      <c r="L239" s="267">
        <f t="shared" si="323"/>
        <v>0</v>
      </c>
      <c r="M239" s="265"/>
      <c r="N239" s="266"/>
      <c r="O239" s="267">
        <f t="shared" si="324"/>
        <v>0</v>
      </c>
      <c r="P239" s="269"/>
    </row>
    <row r="240" spans="1:16" ht="36" x14ac:dyDescent="0.25">
      <c r="A240" s="145">
        <v>6400</v>
      </c>
      <c r="B240" s="250" t="s">
        <v>395</v>
      </c>
      <c r="C240" s="442">
        <f t="shared" si="291"/>
        <v>19500</v>
      </c>
      <c r="D240" s="251">
        <f t="shared" ref="D240:E240" si="325">SUM(D241,D245)</f>
        <v>19500</v>
      </c>
      <c r="E240" s="252">
        <f t="shared" si="325"/>
        <v>0</v>
      </c>
      <c r="F240" s="253">
        <f>SUM(F241,F245)</f>
        <v>19500</v>
      </c>
      <c r="G240" s="251">
        <f t="shared" ref="G240:O240" si="326">SUM(G241,G245)</f>
        <v>0</v>
      </c>
      <c r="H240" s="252">
        <f t="shared" si="326"/>
        <v>0</v>
      </c>
      <c r="I240" s="253">
        <f t="shared" si="326"/>
        <v>0</v>
      </c>
      <c r="J240" s="254">
        <f t="shared" si="326"/>
        <v>0</v>
      </c>
      <c r="K240" s="252">
        <f t="shared" si="326"/>
        <v>0</v>
      </c>
      <c r="L240" s="253">
        <f t="shared" si="326"/>
        <v>0</v>
      </c>
      <c r="M240" s="251">
        <f t="shared" si="326"/>
        <v>0</v>
      </c>
      <c r="N240" s="252">
        <f t="shared" si="326"/>
        <v>0</v>
      </c>
      <c r="O240" s="253">
        <f t="shared" si="326"/>
        <v>0</v>
      </c>
      <c r="P240" s="285"/>
    </row>
    <row r="241" spans="1:17" ht="24" hidden="1" x14ac:dyDescent="0.25">
      <c r="A241" s="1143">
        <v>6410</v>
      </c>
      <c r="B241" s="157" t="s">
        <v>396</v>
      </c>
      <c r="C241" s="443">
        <f t="shared" si="291"/>
        <v>0</v>
      </c>
      <c r="D241" s="282">
        <f t="shared" ref="D241:E241" si="327">SUM(D242:D244)</f>
        <v>0</v>
      </c>
      <c r="E241" s="283">
        <f t="shared" si="327"/>
        <v>0</v>
      </c>
      <c r="F241" s="262">
        <f>SUM(F242:F244)</f>
        <v>0</v>
      </c>
      <c r="G241" s="282">
        <f t="shared" ref="G241:O241" si="328">SUM(G242:G244)</f>
        <v>0</v>
      </c>
      <c r="H241" s="283">
        <f t="shared" si="328"/>
        <v>0</v>
      </c>
      <c r="I241" s="262">
        <f t="shared" si="328"/>
        <v>0</v>
      </c>
      <c r="J241" s="284">
        <f t="shared" si="328"/>
        <v>0</v>
      </c>
      <c r="K241" s="283">
        <f t="shared" si="328"/>
        <v>0</v>
      </c>
      <c r="L241" s="262">
        <f t="shared" si="328"/>
        <v>0</v>
      </c>
      <c r="M241" s="282">
        <f t="shared" si="328"/>
        <v>0</v>
      </c>
      <c r="N241" s="283">
        <f t="shared" si="328"/>
        <v>0</v>
      </c>
      <c r="O241" s="262">
        <f t="shared" si="328"/>
        <v>0</v>
      </c>
      <c r="P241" s="296"/>
    </row>
    <row r="242" spans="1:17" hidden="1" x14ac:dyDescent="0.25">
      <c r="A242" s="128">
        <v>6411</v>
      </c>
      <c r="B242" s="287" t="s">
        <v>397</v>
      </c>
      <c r="C242" s="444">
        <f t="shared" si="291"/>
        <v>0</v>
      </c>
      <c r="D242" s="265"/>
      <c r="E242" s="266"/>
      <c r="F242" s="267">
        <f t="shared" ref="F242:F244" si="329">D242+E242</f>
        <v>0</v>
      </c>
      <c r="G242" s="265"/>
      <c r="H242" s="266"/>
      <c r="I242" s="267">
        <f t="shared" ref="I242:I244" si="330">G242+H242</f>
        <v>0</v>
      </c>
      <c r="J242" s="268"/>
      <c r="K242" s="266"/>
      <c r="L242" s="267">
        <f t="shared" ref="L242:L244" si="331">J242+K242</f>
        <v>0</v>
      </c>
      <c r="M242" s="265"/>
      <c r="N242" s="266"/>
      <c r="O242" s="267">
        <f t="shared" ref="O242:O244" si="332">M242+N242</f>
        <v>0</v>
      </c>
      <c r="P242" s="269"/>
    </row>
    <row r="243" spans="1:17" ht="36" hidden="1" x14ac:dyDescent="0.25">
      <c r="A243" s="128">
        <v>6412</v>
      </c>
      <c r="B243" s="165" t="s">
        <v>398</v>
      </c>
      <c r="C243" s="444">
        <f t="shared" si="291"/>
        <v>0</v>
      </c>
      <c r="D243" s="265"/>
      <c r="E243" s="266"/>
      <c r="F243" s="267">
        <f t="shared" si="329"/>
        <v>0</v>
      </c>
      <c r="G243" s="265"/>
      <c r="H243" s="266"/>
      <c r="I243" s="267">
        <f t="shared" si="330"/>
        <v>0</v>
      </c>
      <c r="J243" s="268"/>
      <c r="K243" s="266"/>
      <c r="L243" s="267">
        <f t="shared" si="331"/>
        <v>0</v>
      </c>
      <c r="M243" s="265"/>
      <c r="N243" s="266"/>
      <c r="O243" s="267">
        <f t="shared" si="332"/>
        <v>0</v>
      </c>
      <c r="P243" s="269"/>
    </row>
    <row r="244" spans="1:17" ht="36" hidden="1" x14ac:dyDescent="0.25">
      <c r="A244" s="128">
        <v>6419</v>
      </c>
      <c r="B244" s="165" t="s">
        <v>399</v>
      </c>
      <c r="C244" s="444">
        <f t="shared" si="291"/>
        <v>0</v>
      </c>
      <c r="D244" s="265"/>
      <c r="E244" s="266"/>
      <c r="F244" s="267">
        <f t="shared" si="329"/>
        <v>0</v>
      </c>
      <c r="G244" s="265"/>
      <c r="H244" s="266"/>
      <c r="I244" s="267">
        <f t="shared" si="330"/>
        <v>0</v>
      </c>
      <c r="J244" s="268"/>
      <c r="K244" s="266"/>
      <c r="L244" s="267">
        <f t="shared" si="331"/>
        <v>0</v>
      </c>
      <c r="M244" s="265"/>
      <c r="N244" s="266"/>
      <c r="O244" s="267">
        <f t="shared" si="332"/>
        <v>0</v>
      </c>
      <c r="P244" s="269"/>
    </row>
    <row r="245" spans="1:17" ht="48" x14ac:dyDescent="0.25">
      <c r="A245" s="270">
        <v>6420</v>
      </c>
      <c r="B245" s="165" t="s">
        <v>400</v>
      </c>
      <c r="C245" s="444">
        <f t="shared" si="291"/>
        <v>19500</v>
      </c>
      <c r="D245" s="271">
        <f t="shared" ref="D245:E245" si="333">SUM(D246:D249)</f>
        <v>19500</v>
      </c>
      <c r="E245" s="272">
        <f t="shared" si="333"/>
        <v>0</v>
      </c>
      <c r="F245" s="267">
        <f>SUM(F246:F249)</f>
        <v>19500</v>
      </c>
      <c r="G245" s="271">
        <f t="shared" ref="G245:H245" si="334">SUM(G246:G249)</f>
        <v>0</v>
      </c>
      <c r="H245" s="272">
        <f t="shared" si="334"/>
        <v>0</v>
      </c>
      <c r="I245" s="267">
        <f>SUM(I246:I249)</f>
        <v>0</v>
      </c>
      <c r="J245" s="273">
        <f t="shared" ref="J245:K245" si="335">SUM(J246:J249)</f>
        <v>0</v>
      </c>
      <c r="K245" s="272">
        <f t="shared" si="335"/>
        <v>0</v>
      </c>
      <c r="L245" s="267">
        <f>SUM(L246:L249)</f>
        <v>0</v>
      </c>
      <c r="M245" s="271">
        <f t="shared" ref="M245:O245" si="336">SUM(M246:M249)</f>
        <v>0</v>
      </c>
      <c r="N245" s="272">
        <f t="shared" si="336"/>
        <v>0</v>
      </c>
      <c r="O245" s="267">
        <f t="shared" si="336"/>
        <v>0</v>
      </c>
      <c r="P245" s="269"/>
    </row>
    <row r="246" spans="1:17" ht="36" hidden="1" x14ac:dyDescent="0.25">
      <c r="A246" s="128">
        <v>6421</v>
      </c>
      <c r="B246" s="165" t="s">
        <v>401</v>
      </c>
      <c r="C246" s="444">
        <f t="shared" si="291"/>
        <v>0</v>
      </c>
      <c r="D246" s="265"/>
      <c r="E246" s="266"/>
      <c r="F246" s="267">
        <f t="shared" ref="F246:F249" si="337">D246+E246</f>
        <v>0</v>
      </c>
      <c r="G246" s="265"/>
      <c r="H246" s="266"/>
      <c r="I246" s="267">
        <f t="shared" ref="I246:I249" si="338">G246+H246</f>
        <v>0</v>
      </c>
      <c r="J246" s="268"/>
      <c r="K246" s="266"/>
      <c r="L246" s="267">
        <f t="shared" ref="L246:L249" si="339">J246+K246</f>
        <v>0</v>
      </c>
      <c r="M246" s="265"/>
      <c r="N246" s="266"/>
      <c r="O246" s="267">
        <f t="shared" ref="O246:O249" si="340">M246+N246</f>
        <v>0</v>
      </c>
      <c r="P246" s="269"/>
    </row>
    <row r="247" spans="1:17" x14ac:dyDescent="0.25">
      <c r="A247" s="128">
        <v>6422</v>
      </c>
      <c r="B247" s="165" t="s">
        <v>402</v>
      </c>
      <c r="C247" s="444">
        <f t="shared" si="291"/>
        <v>19500</v>
      </c>
      <c r="D247" s="265">
        <v>19500</v>
      </c>
      <c r="E247" s="266"/>
      <c r="F247" s="267">
        <f t="shared" si="337"/>
        <v>19500</v>
      </c>
      <c r="G247" s="265"/>
      <c r="H247" s="266"/>
      <c r="I247" s="267">
        <f t="shared" si="338"/>
        <v>0</v>
      </c>
      <c r="J247" s="268"/>
      <c r="K247" s="266"/>
      <c r="L247" s="267">
        <f t="shared" si="339"/>
        <v>0</v>
      </c>
      <c r="M247" s="265"/>
      <c r="N247" s="266"/>
      <c r="O247" s="267">
        <f t="shared" si="340"/>
        <v>0</v>
      </c>
      <c r="P247" s="269"/>
    </row>
    <row r="248" spans="1:17" ht="13.5" hidden="1" customHeight="1" x14ac:dyDescent="0.25">
      <c r="A248" s="128">
        <v>6423</v>
      </c>
      <c r="B248" s="165" t="s">
        <v>403</v>
      </c>
      <c r="C248" s="444">
        <f t="shared" si="291"/>
        <v>0</v>
      </c>
      <c r="D248" s="265"/>
      <c r="E248" s="266"/>
      <c r="F248" s="267">
        <f t="shared" si="337"/>
        <v>0</v>
      </c>
      <c r="G248" s="265"/>
      <c r="H248" s="266"/>
      <c r="I248" s="267">
        <f t="shared" si="338"/>
        <v>0</v>
      </c>
      <c r="J248" s="268"/>
      <c r="K248" s="266"/>
      <c r="L248" s="267">
        <f t="shared" si="339"/>
        <v>0</v>
      </c>
      <c r="M248" s="265"/>
      <c r="N248" s="266"/>
      <c r="O248" s="267">
        <f t="shared" si="340"/>
        <v>0</v>
      </c>
      <c r="P248" s="269"/>
    </row>
    <row r="249" spans="1:17" ht="36" hidden="1" x14ac:dyDescent="0.25">
      <c r="A249" s="128">
        <v>6424</v>
      </c>
      <c r="B249" s="165" t="s">
        <v>404</v>
      </c>
      <c r="C249" s="444">
        <f t="shared" si="291"/>
        <v>0</v>
      </c>
      <c r="D249" s="265"/>
      <c r="E249" s="266"/>
      <c r="F249" s="267">
        <f t="shared" si="337"/>
        <v>0</v>
      </c>
      <c r="G249" s="265"/>
      <c r="H249" s="266"/>
      <c r="I249" s="267">
        <f t="shared" si="338"/>
        <v>0</v>
      </c>
      <c r="J249" s="268"/>
      <c r="K249" s="266"/>
      <c r="L249" s="267">
        <f t="shared" si="339"/>
        <v>0</v>
      </c>
      <c r="M249" s="265"/>
      <c r="N249" s="266"/>
      <c r="O249" s="267">
        <f t="shared" si="340"/>
        <v>0</v>
      </c>
      <c r="P249" s="269"/>
      <c r="Q249" s="315"/>
    </row>
    <row r="250" spans="1:17" ht="60" hidden="1" x14ac:dyDescent="0.25">
      <c r="A250" s="145">
        <v>6500</v>
      </c>
      <c r="B250" s="250" t="s">
        <v>405</v>
      </c>
      <c r="C250" s="446">
        <f t="shared" si="291"/>
        <v>0</v>
      </c>
      <c r="D250" s="289">
        <f t="shared" ref="D250:O250" si="341">SUM(D251)</f>
        <v>0</v>
      </c>
      <c r="E250" s="290">
        <f t="shared" si="341"/>
        <v>0</v>
      </c>
      <c r="F250" s="291">
        <f t="shared" si="341"/>
        <v>0</v>
      </c>
      <c r="G250" s="201">
        <f t="shared" si="341"/>
        <v>0</v>
      </c>
      <c r="H250" s="202">
        <f t="shared" si="341"/>
        <v>0</v>
      </c>
      <c r="I250" s="291">
        <f t="shared" si="341"/>
        <v>0</v>
      </c>
      <c r="J250" s="316">
        <f t="shared" si="341"/>
        <v>0</v>
      </c>
      <c r="K250" s="202">
        <f t="shared" si="341"/>
        <v>0</v>
      </c>
      <c r="L250" s="291">
        <f t="shared" si="341"/>
        <v>0</v>
      </c>
      <c r="M250" s="201">
        <f t="shared" si="341"/>
        <v>0</v>
      </c>
      <c r="N250" s="202">
        <f t="shared" si="341"/>
        <v>0</v>
      </c>
      <c r="O250" s="291">
        <f t="shared" si="341"/>
        <v>0</v>
      </c>
      <c r="P250" s="285"/>
      <c r="Q250" s="315"/>
    </row>
    <row r="251" spans="1:17" ht="48" hidden="1" x14ac:dyDescent="0.25">
      <c r="A251" s="128">
        <v>6510</v>
      </c>
      <c r="B251" s="165" t="s">
        <v>406</v>
      </c>
      <c r="C251" s="444">
        <f t="shared" si="291"/>
        <v>0</v>
      </c>
      <c r="D251" s="275"/>
      <c r="E251" s="277"/>
      <c r="F251" s="317">
        <f>D251+E251</f>
        <v>0</v>
      </c>
      <c r="G251" s="318"/>
      <c r="H251" s="319"/>
      <c r="I251" s="317">
        <f>G251+H251</f>
        <v>0</v>
      </c>
      <c r="J251" s="320"/>
      <c r="K251" s="319"/>
      <c r="L251" s="317">
        <f>J251+K251</f>
        <v>0</v>
      </c>
      <c r="M251" s="318"/>
      <c r="N251" s="319"/>
      <c r="O251" s="317">
        <f t="shared" ref="O251" si="342">M251+N251</f>
        <v>0</v>
      </c>
      <c r="P251" s="296"/>
      <c r="Q251" s="315"/>
    </row>
    <row r="252" spans="1:17" ht="48" hidden="1" x14ac:dyDescent="0.25">
      <c r="A252" s="321">
        <v>7000</v>
      </c>
      <c r="B252" s="321" t="s">
        <v>407</v>
      </c>
      <c r="C252" s="456">
        <f t="shared" si="291"/>
        <v>0</v>
      </c>
      <c r="D252" s="322">
        <f t="shared" ref="D252:E252" si="343">SUM(D253,D263)</f>
        <v>0</v>
      </c>
      <c r="E252" s="323">
        <f t="shared" si="343"/>
        <v>0</v>
      </c>
      <c r="F252" s="324">
        <f>SUM(F253,F263)</f>
        <v>0</v>
      </c>
      <c r="G252" s="322">
        <f t="shared" ref="G252:H252" si="344">SUM(G253,G263)</f>
        <v>0</v>
      </c>
      <c r="H252" s="323">
        <f t="shared" si="344"/>
        <v>0</v>
      </c>
      <c r="I252" s="324">
        <f>SUM(I253,I263)</f>
        <v>0</v>
      </c>
      <c r="J252" s="325">
        <f t="shared" ref="J252:K252" si="345">SUM(J253,J263)</f>
        <v>0</v>
      </c>
      <c r="K252" s="323">
        <f t="shared" si="345"/>
        <v>0</v>
      </c>
      <c r="L252" s="324">
        <f>SUM(L253,L263)</f>
        <v>0</v>
      </c>
      <c r="M252" s="322">
        <f t="shared" ref="M252:O252" si="346">SUM(M253,M263)</f>
        <v>0</v>
      </c>
      <c r="N252" s="323">
        <f t="shared" si="346"/>
        <v>0</v>
      </c>
      <c r="O252" s="324">
        <f t="shared" si="346"/>
        <v>0</v>
      </c>
      <c r="P252" s="326"/>
    </row>
    <row r="253" spans="1:17" ht="24" hidden="1" x14ac:dyDescent="0.25">
      <c r="A253" s="145">
        <v>7200</v>
      </c>
      <c r="B253" s="250" t="s">
        <v>408</v>
      </c>
      <c r="C253" s="442">
        <f t="shared" si="291"/>
        <v>0</v>
      </c>
      <c r="D253" s="251">
        <f t="shared" ref="D253:O253" si="347">SUM(D254,D255,D256,D257,D261,D262)</f>
        <v>0</v>
      </c>
      <c r="E253" s="252">
        <f t="shared" si="347"/>
        <v>0</v>
      </c>
      <c r="F253" s="253">
        <f t="shared" si="347"/>
        <v>0</v>
      </c>
      <c r="G253" s="251">
        <f t="shared" si="347"/>
        <v>0</v>
      </c>
      <c r="H253" s="252">
        <f t="shared" si="347"/>
        <v>0</v>
      </c>
      <c r="I253" s="253">
        <f t="shared" si="347"/>
        <v>0</v>
      </c>
      <c r="J253" s="254">
        <f t="shared" si="347"/>
        <v>0</v>
      </c>
      <c r="K253" s="252">
        <f t="shared" si="347"/>
        <v>0</v>
      </c>
      <c r="L253" s="253">
        <f t="shared" si="347"/>
        <v>0</v>
      </c>
      <c r="M253" s="251">
        <f t="shared" si="347"/>
        <v>0</v>
      </c>
      <c r="N253" s="252">
        <f t="shared" si="347"/>
        <v>0</v>
      </c>
      <c r="O253" s="253">
        <f t="shared" si="347"/>
        <v>0</v>
      </c>
      <c r="P253" s="255"/>
    </row>
    <row r="254" spans="1:17" ht="24" hidden="1" x14ac:dyDescent="0.25">
      <c r="A254" s="1143">
        <v>7210</v>
      </c>
      <c r="B254" s="157" t="s">
        <v>409</v>
      </c>
      <c r="C254" s="443">
        <f t="shared" si="291"/>
        <v>0</v>
      </c>
      <c r="D254" s="260"/>
      <c r="E254" s="261"/>
      <c r="F254" s="262">
        <f t="shared" ref="F254:F256" si="348">D254+E254</f>
        <v>0</v>
      </c>
      <c r="G254" s="260"/>
      <c r="H254" s="261"/>
      <c r="I254" s="262">
        <f t="shared" ref="I254:I256" si="349">G254+H254</f>
        <v>0</v>
      </c>
      <c r="J254" s="263"/>
      <c r="K254" s="261"/>
      <c r="L254" s="262">
        <f t="shared" ref="L254:L256" si="350">J254+K254</f>
        <v>0</v>
      </c>
      <c r="M254" s="260"/>
      <c r="N254" s="261"/>
      <c r="O254" s="262">
        <f t="shared" ref="O254:O256" si="351">M254+N254</f>
        <v>0</v>
      </c>
      <c r="P254" s="264"/>
    </row>
    <row r="255" spans="1:17" s="315" customFormat="1" ht="36" hidden="1" x14ac:dyDescent="0.25">
      <c r="A255" s="270">
        <v>7220</v>
      </c>
      <c r="B255" s="165" t="s">
        <v>410</v>
      </c>
      <c r="C255" s="444">
        <f t="shared" si="291"/>
        <v>0</v>
      </c>
      <c r="D255" s="265"/>
      <c r="E255" s="266"/>
      <c r="F255" s="267">
        <f t="shared" si="348"/>
        <v>0</v>
      </c>
      <c r="G255" s="265"/>
      <c r="H255" s="266"/>
      <c r="I255" s="267">
        <f t="shared" si="349"/>
        <v>0</v>
      </c>
      <c r="J255" s="268"/>
      <c r="K255" s="266"/>
      <c r="L255" s="267">
        <f t="shared" si="350"/>
        <v>0</v>
      </c>
      <c r="M255" s="265"/>
      <c r="N255" s="266"/>
      <c r="O255" s="267">
        <f t="shared" si="351"/>
        <v>0</v>
      </c>
      <c r="P255" s="269"/>
    </row>
    <row r="256" spans="1:17" ht="24" hidden="1" x14ac:dyDescent="0.25">
      <c r="A256" s="270">
        <v>7230</v>
      </c>
      <c r="B256" s="165" t="s">
        <v>179</v>
      </c>
      <c r="C256" s="444">
        <f t="shared" si="291"/>
        <v>0</v>
      </c>
      <c r="D256" s="265"/>
      <c r="E256" s="266"/>
      <c r="F256" s="267">
        <f t="shared" si="348"/>
        <v>0</v>
      </c>
      <c r="G256" s="265"/>
      <c r="H256" s="266"/>
      <c r="I256" s="267">
        <f t="shared" si="349"/>
        <v>0</v>
      </c>
      <c r="J256" s="268"/>
      <c r="K256" s="266"/>
      <c r="L256" s="267">
        <f t="shared" si="350"/>
        <v>0</v>
      </c>
      <c r="M256" s="265"/>
      <c r="N256" s="266"/>
      <c r="O256" s="267">
        <f t="shared" si="351"/>
        <v>0</v>
      </c>
      <c r="P256" s="269"/>
    </row>
    <row r="257" spans="1:16" ht="24" hidden="1" x14ac:dyDescent="0.25">
      <c r="A257" s="270">
        <v>7240</v>
      </c>
      <c r="B257" s="165" t="s">
        <v>411</v>
      </c>
      <c r="C257" s="444">
        <f t="shared" si="291"/>
        <v>0</v>
      </c>
      <c r="D257" s="271">
        <f t="shared" ref="D257:K257" si="352">SUM(D258:D260)</f>
        <v>0</v>
      </c>
      <c r="E257" s="272">
        <f t="shared" si="352"/>
        <v>0</v>
      </c>
      <c r="F257" s="267">
        <f t="shared" si="352"/>
        <v>0</v>
      </c>
      <c r="G257" s="271">
        <f t="shared" si="352"/>
        <v>0</v>
      </c>
      <c r="H257" s="272">
        <f t="shared" si="352"/>
        <v>0</v>
      </c>
      <c r="I257" s="267">
        <f t="shared" si="352"/>
        <v>0</v>
      </c>
      <c r="J257" s="273">
        <f t="shared" si="352"/>
        <v>0</v>
      </c>
      <c r="K257" s="272">
        <f t="shared" si="352"/>
        <v>0</v>
      </c>
      <c r="L257" s="267">
        <f>SUM(L258:L260)</f>
        <v>0</v>
      </c>
      <c r="M257" s="271">
        <f t="shared" ref="M257:O257" si="353">SUM(M258:M260)</f>
        <v>0</v>
      </c>
      <c r="N257" s="272">
        <f t="shared" si="353"/>
        <v>0</v>
      </c>
      <c r="O257" s="267">
        <f t="shared" si="353"/>
        <v>0</v>
      </c>
      <c r="P257" s="269"/>
    </row>
    <row r="258" spans="1:16" ht="48" hidden="1" x14ac:dyDescent="0.25">
      <c r="A258" s="128">
        <v>7245</v>
      </c>
      <c r="B258" s="165" t="s">
        <v>412</v>
      </c>
      <c r="C258" s="444">
        <f t="shared" si="291"/>
        <v>0</v>
      </c>
      <c r="D258" s="265"/>
      <c r="E258" s="266"/>
      <c r="F258" s="267">
        <f t="shared" ref="F258:F262" si="354">D258+E258</f>
        <v>0</v>
      </c>
      <c r="G258" s="265"/>
      <c r="H258" s="266"/>
      <c r="I258" s="267">
        <f t="shared" ref="I258:I262" si="355">G258+H258</f>
        <v>0</v>
      </c>
      <c r="J258" s="268"/>
      <c r="K258" s="266"/>
      <c r="L258" s="267">
        <f t="shared" ref="L258:L262" si="356">J258+K258</f>
        <v>0</v>
      </c>
      <c r="M258" s="265"/>
      <c r="N258" s="266"/>
      <c r="O258" s="267">
        <f t="shared" ref="O258:O262" si="357">M258+N258</f>
        <v>0</v>
      </c>
      <c r="P258" s="269"/>
    </row>
    <row r="259" spans="1:16" ht="84.75" hidden="1" customHeight="1" x14ac:dyDescent="0.25">
      <c r="A259" s="128">
        <v>7246</v>
      </c>
      <c r="B259" s="165" t="s">
        <v>413</v>
      </c>
      <c r="C259" s="444">
        <f t="shared" si="291"/>
        <v>0</v>
      </c>
      <c r="D259" s="265"/>
      <c r="E259" s="266"/>
      <c r="F259" s="267">
        <f t="shared" si="354"/>
        <v>0</v>
      </c>
      <c r="G259" s="265"/>
      <c r="H259" s="266"/>
      <c r="I259" s="267">
        <f t="shared" si="355"/>
        <v>0</v>
      </c>
      <c r="J259" s="268"/>
      <c r="K259" s="266"/>
      <c r="L259" s="267">
        <f t="shared" si="356"/>
        <v>0</v>
      </c>
      <c r="M259" s="265"/>
      <c r="N259" s="266"/>
      <c r="O259" s="267">
        <f t="shared" si="357"/>
        <v>0</v>
      </c>
      <c r="P259" s="269"/>
    </row>
    <row r="260" spans="1:16" ht="36" hidden="1" x14ac:dyDescent="0.25">
      <c r="A260" s="128">
        <v>7247</v>
      </c>
      <c r="B260" s="165" t="s">
        <v>414</v>
      </c>
      <c r="C260" s="444">
        <f t="shared" si="291"/>
        <v>0</v>
      </c>
      <c r="D260" s="265"/>
      <c r="E260" s="266"/>
      <c r="F260" s="267">
        <f t="shared" si="354"/>
        <v>0</v>
      </c>
      <c r="G260" s="265"/>
      <c r="H260" s="266"/>
      <c r="I260" s="267">
        <f t="shared" si="355"/>
        <v>0</v>
      </c>
      <c r="J260" s="268"/>
      <c r="K260" s="266"/>
      <c r="L260" s="267">
        <f t="shared" si="356"/>
        <v>0</v>
      </c>
      <c r="M260" s="265"/>
      <c r="N260" s="266"/>
      <c r="O260" s="267">
        <f t="shared" si="357"/>
        <v>0</v>
      </c>
      <c r="P260" s="269"/>
    </row>
    <row r="261" spans="1:16" ht="24" hidden="1" x14ac:dyDescent="0.25">
      <c r="A261" s="270">
        <v>7260</v>
      </c>
      <c r="B261" s="165" t="s">
        <v>415</v>
      </c>
      <c r="C261" s="444">
        <f t="shared" si="291"/>
        <v>0</v>
      </c>
      <c r="D261" s="265"/>
      <c r="E261" s="266"/>
      <c r="F261" s="267">
        <f t="shared" si="354"/>
        <v>0</v>
      </c>
      <c r="G261" s="265"/>
      <c r="H261" s="266"/>
      <c r="I261" s="267">
        <f t="shared" si="355"/>
        <v>0</v>
      </c>
      <c r="J261" s="268"/>
      <c r="K261" s="266"/>
      <c r="L261" s="267">
        <f t="shared" si="356"/>
        <v>0</v>
      </c>
      <c r="M261" s="265"/>
      <c r="N261" s="266"/>
      <c r="O261" s="267">
        <f t="shared" si="357"/>
        <v>0</v>
      </c>
      <c r="P261" s="269"/>
    </row>
    <row r="262" spans="1:16" ht="60" hidden="1" x14ac:dyDescent="0.25">
      <c r="A262" s="270">
        <v>7270</v>
      </c>
      <c r="B262" s="165" t="s">
        <v>416</v>
      </c>
      <c r="C262" s="444">
        <f t="shared" si="291"/>
        <v>0</v>
      </c>
      <c r="D262" s="265"/>
      <c r="E262" s="266"/>
      <c r="F262" s="267">
        <f t="shared" si="354"/>
        <v>0</v>
      </c>
      <c r="G262" s="265"/>
      <c r="H262" s="266"/>
      <c r="I262" s="267">
        <f t="shared" si="355"/>
        <v>0</v>
      </c>
      <c r="J262" s="268"/>
      <c r="K262" s="266"/>
      <c r="L262" s="267">
        <f t="shared" si="356"/>
        <v>0</v>
      </c>
      <c r="M262" s="265"/>
      <c r="N262" s="266"/>
      <c r="O262" s="267">
        <f t="shared" si="357"/>
        <v>0</v>
      </c>
      <c r="P262" s="269"/>
    </row>
    <row r="263" spans="1:16" hidden="1" x14ac:dyDescent="0.25">
      <c r="A263" s="213">
        <v>7700</v>
      </c>
      <c r="B263" s="183" t="s">
        <v>417</v>
      </c>
      <c r="C263" s="446">
        <f t="shared" si="291"/>
        <v>0</v>
      </c>
      <c r="D263" s="289">
        <f t="shared" ref="D263:O263" si="358">D264</f>
        <v>0</v>
      </c>
      <c r="E263" s="290">
        <f t="shared" si="358"/>
        <v>0</v>
      </c>
      <c r="F263" s="291">
        <f t="shared" si="358"/>
        <v>0</v>
      </c>
      <c r="G263" s="289">
        <f t="shared" si="358"/>
        <v>0</v>
      </c>
      <c r="H263" s="290">
        <f t="shared" si="358"/>
        <v>0</v>
      </c>
      <c r="I263" s="291">
        <f t="shared" si="358"/>
        <v>0</v>
      </c>
      <c r="J263" s="292">
        <f t="shared" si="358"/>
        <v>0</v>
      </c>
      <c r="K263" s="290">
        <f t="shared" si="358"/>
        <v>0</v>
      </c>
      <c r="L263" s="291">
        <f t="shared" si="358"/>
        <v>0</v>
      </c>
      <c r="M263" s="289">
        <f t="shared" si="358"/>
        <v>0</v>
      </c>
      <c r="N263" s="290">
        <f t="shared" si="358"/>
        <v>0</v>
      </c>
      <c r="O263" s="291">
        <f t="shared" si="358"/>
        <v>0</v>
      </c>
      <c r="P263" s="285"/>
    </row>
    <row r="264" spans="1:16" hidden="1" x14ac:dyDescent="0.25">
      <c r="A264" s="256">
        <v>7720</v>
      </c>
      <c r="B264" s="157" t="s">
        <v>418</v>
      </c>
      <c r="C264" s="445">
        <f t="shared" si="291"/>
        <v>0</v>
      </c>
      <c r="D264" s="318"/>
      <c r="E264" s="319"/>
      <c r="F264" s="317">
        <f>D264+E264</f>
        <v>0</v>
      </c>
      <c r="G264" s="318"/>
      <c r="H264" s="319"/>
      <c r="I264" s="317">
        <f>G264+H264</f>
        <v>0</v>
      </c>
      <c r="J264" s="320"/>
      <c r="K264" s="319"/>
      <c r="L264" s="317">
        <f>J264+K264</f>
        <v>0</v>
      </c>
      <c r="M264" s="318"/>
      <c r="N264" s="319"/>
      <c r="O264" s="317">
        <f t="shared" ref="O264" si="359">M264+N264</f>
        <v>0</v>
      </c>
      <c r="P264" s="296"/>
    </row>
    <row r="265" spans="1:16" hidden="1" x14ac:dyDescent="0.25">
      <c r="A265" s="327">
        <v>9000</v>
      </c>
      <c r="B265" s="328" t="s">
        <v>419</v>
      </c>
      <c r="C265" s="457">
        <f t="shared" si="291"/>
        <v>0</v>
      </c>
      <c r="D265" s="329">
        <f t="shared" ref="D265:O266" si="360">D266</f>
        <v>0</v>
      </c>
      <c r="E265" s="330">
        <f t="shared" si="360"/>
        <v>0</v>
      </c>
      <c r="F265" s="331">
        <f t="shared" si="360"/>
        <v>0</v>
      </c>
      <c r="G265" s="329">
        <f t="shared" si="360"/>
        <v>0</v>
      </c>
      <c r="H265" s="330">
        <f t="shared" si="360"/>
        <v>0</v>
      </c>
      <c r="I265" s="331">
        <f>I266</f>
        <v>0</v>
      </c>
      <c r="J265" s="332">
        <f t="shared" si="360"/>
        <v>0</v>
      </c>
      <c r="K265" s="330">
        <f t="shared" si="360"/>
        <v>0</v>
      </c>
      <c r="L265" s="331">
        <f t="shared" si="360"/>
        <v>0</v>
      </c>
      <c r="M265" s="329">
        <f t="shared" si="360"/>
        <v>0</v>
      </c>
      <c r="N265" s="330">
        <f t="shared" si="360"/>
        <v>0</v>
      </c>
      <c r="O265" s="331">
        <f t="shared" si="360"/>
        <v>0</v>
      </c>
      <c r="P265" s="333"/>
    </row>
    <row r="266" spans="1:16" ht="24" hidden="1" x14ac:dyDescent="0.25">
      <c r="A266" s="334">
        <v>9200</v>
      </c>
      <c r="B266" s="165" t="s">
        <v>420</v>
      </c>
      <c r="C266" s="450">
        <f t="shared" si="291"/>
        <v>0</v>
      </c>
      <c r="D266" s="223">
        <f t="shared" si="360"/>
        <v>0</v>
      </c>
      <c r="E266" s="224">
        <f t="shared" si="360"/>
        <v>0</v>
      </c>
      <c r="F266" s="257">
        <f t="shared" si="360"/>
        <v>0</v>
      </c>
      <c r="G266" s="223">
        <f t="shared" si="360"/>
        <v>0</v>
      </c>
      <c r="H266" s="224">
        <f t="shared" si="360"/>
        <v>0</v>
      </c>
      <c r="I266" s="257">
        <f t="shared" si="360"/>
        <v>0</v>
      </c>
      <c r="J266" s="258">
        <f t="shared" si="360"/>
        <v>0</v>
      </c>
      <c r="K266" s="224">
        <f t="shared" si="360"/>
        <v>0</v>
      </c>
      <c r="L266" s="257">
        <f t="shared" si="360"/>
        <v>0</v>
      </c>
      <c r="M266" s="223">
        <f t="shared" si="360"/>
        <v>0</v>
      </c>
      <c r="N266" s="224">
        <f t="shared" si="360"/>
        <v>0</v>
      </c>
      <c r="O266" s="257">
        <f t="shared" si="360"/>
        <v>0</v>
      </c>
      <c r="P266" s="259"/>
    </row>
    <row r="267" spans="1:16" ht="24" hidden="1" x14ac:dyDescent="0.25">
      <c r="A267" s="335">
        <v>9260</v>
      </c>
      <c r="B267" s="165" t="s">
        <v>421</v>
      </c>
      <c r="C267" s="450">
        <f t="shared" si="291"/>
        <v>0</v>
      </c>
      <c r="D267" s="223">
        <f t="shared" ref="D267:O267" si="361">SUM(D268)</f>
        <v>0</v>
      </c>
      <c r="E267" s="224">
        <f t="shared" si="361"/>
        <v>0</v>
      </c>
      <c r="F267" s="257">
        <f t="shared" si="361"/>
        <v>0</v>
      </c>
      <c r="G267" s="223">
        <f t="shared" si="361"/>
        <v>0</v>
      </c>
      <c r="H267" s="224">
        <f t="shared" si="361"/>
        <v>0</v>
      </c>
      <c r="I267" s="257">
        <f t="shared" si="361"/>
        <v>0</v>
      </c>
      <c r="J267" s="258">
        <f t="shared" si="361"/>
        <v>0</v>
      </c>
      <c r="K267" s="224">
        <f t="shared" si="361"/>
        <v>0</v>
      </c>
      <c r="L267" s="257">
        <f t="shared" si="361"/>
        <v>0</v>
      </c>
      <c r="M267" s="223">
        <f t="shared" si="361"/>
        <v>0</v>
      </c>
      <c r="N267" s="224">
        <f t="shared" si="361"/>
        <v>0</v>
      </c>
      <c r="O267" s="257">
        <f t="shared" si="361"/>
        <v>0</v>
      </c>
      <c r="P267" s="259"/>
    </row>
    <row r="268" spans="1:16" ht="87" hidden="1" customHeight="1" x14ac:dyDescent="0.25">
      <c r="A268" s="336">
        <v>9263</v>
      </c>
      <c r="B268" s="165" t="s">
        <v>422</v>
      </c>
      <c r="C268" s="450">
        <f t="shared" si="291"/>
        <v>0</v>
      </c>
      <c r="D268" s="275"/>
      <c r="E268" s="277"/>
      <c r="F268" s="257">
        <f>D268+E268</f>
        <v>0</v>
      </c>
      <c r="G268" s="275"/>
      <c r="H268" s="277"/>
      <c r="I268" s="257">
        <f>G268+H268</f>
        <v>0</v>
      </c>
      <c r="J268" s="278"/>
      <c r="K268" s="277"/>
      <c r="L268" s="257">
        <f>J268+K268</f>
        <v>0</v>
      </c>
      <c r="M268" s="275"/>
      <c r="N268" s="277"/>
      <c r="O268" s="257">
        <f t="shared" ref="O268" si="362">M268+N268</f>
        <v>0</v>
      </c>
      <c r="P268" s="259"/>
    </row>
    <row r="269" spans="1:16" hidden="1" x14ac:dyDescent="0.25">
      <c r="A269" s="287"/>
      <c r="B269" s="165" t="s">
        <v>423</v>
      </c>
      <c r="C269" s="444">
        <f t="shared" si="291"/>
        <v>0</v>
      </c>
      <c r="D269" s="271">
        <f t="shared" ref="D269:E269" si="363">SUM(D270:D271)</f>
        <v>0</v>
      </c>
      <c r="E269" s="272">
        <f t="shared" si="363"/>
        <v>0</v>
      </c>
      <c r="F269" s="267">
        <f>SUM(F270:F271)</f>
        <v>0</v>
      </c>
      <c r="G269" s="271">
        <f t="shared" ref="G269:H269" si="364">SUM(G270:G271)</f>
        <v>0</v>
      </c>
      <c r="H269" s="272">
        <f t="shared" si="364"/>
        <v>0</v>
      </c>
      <c r="I269" s="267">
        <f>SUM(I270:I271)</f>
        <v>0</v>
      </c>
      <c r="J269" s="273">
        <f t="shared" ref="J269:K269" si="365">SUM(J270:J271)</f>
        <v>0</v>
      </c>
      <c r="K269" s="272">
        <f t="shared" si="365"/>
        <v>0</v>
      </c>
      <c r="L269" s="267">
        <f>SUM(L270:L271)</f>
        <v>0</v>
      </c>
      <c r="M269" s="271">
        <f t="shared" ref="M269:O269" si="366">SUM(M270:M271)</f>
        <v>0</v>
      </c>
      <c r="N269" s="272">
        <f t="shared" si="366"/>
        <v>0</v>
      </c>
      <c r="O269" s="267">
        <f t="shared" si="366"/>
        <v>0</v>
      </c>
      <c r="P269" s="269"/>
    </row>
    <row r="270" spans="1:16" hidden="1" x14ac:dyDescent="0.25">
      <c r="A270" s="287" t="s">
        <v>424</v>
      </c>
      <c r="B270" s="128" t="s">
        <v>425</v>
      </c>
      <c r="C270" s="444">
        <f t="shared" si="291"/>
        <v>0</v>
      </c>
      <c r="D270" s="265"/>
      <c r="E270" s="266"/>
      <c r="F270" s="267">
        <f t="shared" ref="F270:F271" si="367">D270+E270</f>
        <v>0</v>
      </c>
      <c r="G270" s="265"/>
      <c r="H270" s="266"/>
      <c r="I270" s="267">
        <f t="shared" ref="I270:I271" si="368">G270+H270</f>
        <v>0</v>
      </c>
      <c r="J270" s="268"/>
      <c r="K270" s="266"/>
      <c r="L270" s="267">
        <f t="shared" ref="L270:L271" si="369">J270+K270</f>
        <v>0</v>
      </c>
      <c r="M270" s="265"/>
      <c r="N270" s="266"/>
      <c r="O270" s="267">
        <f t="shared" ref="O270:O271" si="370">M270+N270</f>
        <v>0</v>
      </c>
      <c r="P270" s="269"/>
    </row>
    <row r="271" spans="1:16" ht="24" hidden="1" x14ac:dyDescent="0.25">
      <c r="A271" s="287" t="s">
        <v>426</v>
      </c>
      <c r="B271" s="337" t="s">
        <v>427</v>
      </c>
      <c r="C271" s="443">
        <f t="shared" si="291"/>
        <v>0</v>
      </c>
      <c r="D271" s="260"/>
      <c r="E271" s="261"/>
      <c r="F271" s="262">
        <f t="shared" si="367"/>
        <v>0</v>
      </c>
      <c r="G271" s="260"/>
      <c r="H271" s="261"/>
      <c r="I271" s="262">
        <f t="shared" si="368"/>
        <v>0</v>
      </c>
      <c r="J271" s="263"/>
      <c r="K271" s="261"/>
      <c r="L271" s="262">
        <f t="shared" si="369"/>
        <v>0</v>
      </c>
      <c r="M271" s="260"/>
      <c r="N271" s="261"/>
      <c r="O271" s="262">
        <f t="shared" si="370"/>
        <v>0</v>
      </c>
      <c r="P271" s="264"/>
    </row>
    <row r="272" spans="1:16" ht="12.75" thickBot="1" x14ac:dyDescent="0.3">
      <c r="A272" s="338"/>
      <c r="B272" s="338" t="s">
        <v>428</v>
      </c>
      <c r="C272" s="458">
        <f t="shared" si="291"/>
        <v>954954</v>
      </c>
      <c r="D272" s="339">
        <f>SUM(D269,D265,D252,D211,D182,D174,D160,D75,D53)</f>
        <v>931470</v>
      </c>
      <c r="E272" s="340">
        <f t="shared" ref="E272:O272" si="371">SUM(E269,E265,E252,E211,E182,E174,E160,E75,E53)</f>
        <v>0</v>
      </c>
      <c r="F272" s="341">
        <f t="shared" si="371"/>
        <v>931470</v>
      </c>
      <c r="G272" s="339">
        <f t="shared" si="371"/>
        <v>0</v>
      </c>
      <c r="H272" s="340">
        <f t="shared" si="371"/>
        <v>0</v>
      </c>
      <c r="I272" s="341">
        <f t="shared" si="371"/>
        <v>0</v>
      </c>
      <c r="J272" s="342">
        <f t="shared" si="371"/>
        <v>23484</v>
      </c>
      <c r="K272" s="340">
        <f t="shared" si="371"/>
        <v>0</v>
      </c>
      <c r="L272" s="341">
        <f t="shared" si="371"/>
        <v>23484</v>
      </c>
      <c r="M272" s="339">
        <f t="shared" si="371"/>
        <v>0</v>
      </c>
      <c r="N272" s="340">
        <f t="shared" si="371"/>
        <v>0</v>
      </c>
      <c r="O272" s="341">
        <f t="shared" si="371"/>
        <v>0</v>
      </c>
      <c r="P272" s="343"/>
    </row>
    <row r="273" spans="1:16" s="105" customFormat="1" ht="13.5" thickTop="1" thickBot="1" x14ac:dyDescent="0.3">
      <c r="A273" s="1301" t="s">
        <v>429</v>
      </c>
      <c r="B273" s="1302"/>
      <c r="C273" s="459">
        <f t="shared" si="291"/>
        <v>-10367</v>
      </c>
      <c r="D273" s="344">
        <f>SUM(D24,D25,D41,D43)-D51</f>
        <v>0</v>
      </c>
      <c r="E273" s="345">
        <f t="shared" ref="E273:F273" si="372">SUM(E24,E25,E41,E43)-E51</f>
        <v>0</v>
      </c>
      <c r="F273" s="346">
        <f t="shared" si="372"/>
        <v>0</v>
      </c>
      <c r="G273" s="344">
        <f>SUM(G24,G25,G43)-G51</f>
        <v>0</v>
      </c>
      <c r="H273" s="345">
        <f t="shared" ref="H273:I273" si="373">SUM(H24,H25,H43)-H51</f>
        <v>0</v>
      </c>
      <c r="I273" s="346">
        <f t="shared" si="373"/>
        <v>0</v>
      </c>
      <c r="J273" s="347">
        <f t="shared" ref="J273:K273" si="374">(J26+J43)-J51</f>
        <v>-10367</v>
      </c>
      <c r="K273" s="345">
        <f t="shared" si="374"/>
        <v>0</v>
      </c>
      <c r="L273" s="346">
        <f>(L26+L43)-L51</f>
        <v>-10367</v>
      </c>
      <c r="M273" s="344">
        <f t="shared" ref="M273:O273" si="375">M45-M51</f>
        <v>0</v>
      </c>
      <c r="N273" s="345">
        <f t="shared" si="375"/>
        <v>0</v>
      </c>
      <c r="O273" s="346">
        <f t="shared" si="375"/>
        <v>0</v>
      </c>
      <c r="P273" s="348"/>
    </row>
    <row r="274" spans="1:16" s="105" customFormat="1" ht="12.75" thickTop="1" x14ac:dyDescent="0.25">
      <c r="A274" s="1303" t="s">
        <v>430</v>
      </c>
      <c r="B274" s="1304"/>
      <c r="C274" s="435">
        <f t="shared" si="291"/>
        <v>10367</v>
      </c>
      <c r="D274" s="349">
        <f t="shared" ref="D274:O274" si="376">SUM(D275,D276)-D283+D284</f>
        <v>0</v>
      </c>
      <c r="E274" s="350">
        <f t="shared" si="376"/>
        <v>0</v>
      </c>
      <c r="F274" s="351">
        <f t="shared" si="376"/>
        <v>0</v>
      </c>
      <c r="G274" s="349">
        <f t="shared" si="376"/>
        <v>0</v>
      </c>
      <c r="H274" s="350">
        <f t="shared" si="376"/>
        <v>0</v>
      </c>
      <c r="I274" s="351">
        <f t="shared" si="376"/>
        <v>0</v>
      </c>
      <c r="J274" s="352">
        <f t="shared" si="376"/>
        <v>10367</v>
      </c>
      <c r="K274" s="350">
        <f t="shared" si="376"/>
        <v>0</v>
      </c>
      <c r="L274" s="351">
        <f t="shared" si="376"/>
        <v>10367</v>
      </c>
      <c r="M274" s="349">
        <f t="shared" si="376"/>
        <v>0</v>
      </c>
      <c r="N274" s="350">
        <f t="shared" si="376"/>
        <v>0</v>
      </c>
      <c r="O274" s="351">
        <f t="shared" si="376"/>
        <v>0</v>
      </c>
      <c r="P274" s="353"/>
    </row>
    <row r="275" spans="1:16" s="105" customFormat="1" ht="12.75" thickBot="1" x14ac:dyDescent="0.3">
      <c r="A275" s="230" t="s">
        <v>431</v>
      </c>
      <c r="B275" s="230" t="s">
        <v>432</v>
      </c>
      <c r="C275" s="436">
        <f t="shared" si="291"/>
        <v>10367</v>
      </c>
      <c r="D275" s="231">
        <f>D21-D269</f>
        <v>0</v>
      </c>
      <c r="E275" s="231">
        <f t="shared" ref="E275:O275" si="377">E21-E269</f>
        <v>0</v>
      </c>
      <c r="F275" s="231">
        <f t="shared" si="377"/>
        <v>0</v>
      </c>
      <c r="G275" s="231">
        <f t="shared" si="377"/>
        <v>0</v>
      </c>
      <c r="H275" s="231">
        <f t="shared" si="377"/>
        <v>0</v>
      </c>
      <c r="I275" s="231">
        <f t="shared" si="377"/>
        <v>0</v>
      </c>
      <c r="J275" s="231">
        <f t="shared" si="377"/>
        <v>10367</v>
      </c>
      <c r="K275" s="231">
        <f t="shared" si="377"/>
        <v>0</v>
      </c>
      <c r="L275" s="436">
        <f t="shared" si="377"/>
        <v>10367</v>
      </c>
      <c r="M275" s="231">
        <f t="shared" si="377"/>
        <v>0</v>
      </c>
      <c r="N275" s="231">
        <f t="shared" si="377"/>
        <v>0</v>
      </c>
      <c r="O275" s="436">
        <f t="shared" si="377"/>
        <v>0</v>
      </c>
      <c r="P275" s="460"/>
    </row>
    <row r="276" spans="1:16" s="105" customFormat="1" ht="12.75" hidden="1" thickTop="1" x14ac:dyDescent="0.25">
      <c r="A276" s="354" t="s">
        <v>433</v>
      </c>
      <c r="B276" s="354" t="s">
        <v>434</v>
      </c>
      <c r="C276" s="435">
        <f t="shared" si="291"/>
        <v>0</v>
      </c>
      <c r="D276" s="349">
        <f t="shared" ref="D276:O276" si="378">SUM(D277,D279,D281)-SUM(D278,D280,D282)</f>
        <v>0</v>
      </c>
      <c r="E276" s="350">
        <f t="shared" si="378"/>
        <v>0</v>
      </c>
      <c r="F276" s="351">
        <f t="shared" si="378"/>
        <v>0</v>
      </c>
      <c r="G276" s="349">
        <f t="shared" si="378"/>
        <v>0</v>
      </c>
      <c r="H276" s="350">
        <f t="shared" si="378"/>
        <v>0</v>
      </c>
      <c r="I276" s="351">
        <f t="shared" si="378"/>
        <v>0</v>
      </c>
      <c r="J276" s="352">
        <f t="shared" si="378"/>
        <v>0</v>
      </c>
      <c r="K276" s="350">
        <f t="shared" si="378"/>
        <v>0</v>
      </c>
      <c r="L276" s="351">
        <f t="shared" si="378"/>
        <v>0</v>
      </c>
      <c r="M276" s="349">
        <f t="shared" si="378"/>
        <v>0</v>
      </c>
      <c r="N276" s="350">
        <f t="shared" si="378"/>
        <v>0</v>
      </c>
      <c r="O276" s="351">
        <f t="shared" si="378"/>
        <v>0</v>
      </c>
      <c r="P276" s="353"/>
    </row>
    <row r="277" spans="1:16" ht="12.75" hidden="1" thickTop="1" x14ac:dyDescent="0.25">
      <c r="A277" s="355" t="s">
        <v>435</v>
      </c>
      <c r="B277" s="222" t="s">
        <v>436</v>
      </c>
      <c r="C277" s="445">
        <f t="shared" ref="C277:C284" si="379">F277+I277+L277+O277</f>
        <v>0</v>
      </c>
      <c r="D277" s="318"/>
      <c r="E277" s="319"/>
      <c r="F277" s="317">
        <f t="shared" ref="F277:F284" si="380">D277+E277</f>
        <v>0</v>
      </c>
      <c r="G277" s="318"/>
      <c r="H277" s="319"/>
      <c r="I277" s="317">
        <f t="shared" ref="I277:I284" si="381">G277+H277</f>
        <v>0</v>
      </c>
      <c r="J277" s="320"/>
      <c r="K277" s="319"/>
      <c r="L277" s="317">
        <f t="shared" ref="L277:L284" si="382">J277+K277</f>
        <v>0</v>
      </c>
      <c r="M277" s="318"/>
      <c r="N277" s="319"/>
      <c r="O277" s="317">
        <f t="shared" ref="O277:O284" si="383">M277+N277</f>
        <v>0</v>
      </c>
      <c r="P277" s="296"/>
    </row>
    <row r="278" spans="1:16" ht="24.75" hidden="1" thickTop="1" x14ac:dyDescent="0.25">
      <c r="A278" s="287" t="s">
        <v>437</v>
      </c>
      <c r="B278" s="127" t="s">
        <v>438</v>
      </c>
      <c r="C278" s="444">
        <f t="shared" si="379"/>
        <v>0</v>
      </c>
      <c r="D278" s="265"/>
      <c r="E278" s="266"/>
      <c r="F278" s="267">
        <f t="shared" si="380"/>
        <v>0</v>
      </c>
      <c r="G278" s="265"/>
      <c r="H278" s="266"/>
      <c r="I278" s="267">
        <f t="shared" si="381"/>
        <v>0</v>
      </c>
      <c r="J278" s="268"/>
      <c r="K278" s="266"/>
      <c r="L278" s="267">
        <f t="shared" si="382"/>
        <v>0</v>
      </c>
      <c r="M278" s="265"/>
      <c r="N278" s="266"/>
      <c r="O278" s="267">
        <f t="shared" si="383"/>
        <v>0</v>
      </c>
      <c r="P278" s="269"/>
    </row>
    <row r="279" spans="1:16" ht="12.75" hidden="1" thickTop="1" x14ac:dyDescent="0.25">
      <c r="A279" s="287" t="s">
        <v>439</v>
      </c>
      <c r="B279" s="127" t="s">
        <v>440</v>
      </c>
      <c r="C279" s="444">
        <f t="shared" si="379"/>
        <v>0</v>
      </c>
      <c r="D279" s="265"/>
      <c r="E279" s="266"/>
      <c r="F279" s="267">
        <f t="shared" si="380"/>
        <v>0</v>
      </c>
      <c r="G279" s="265"/>
      <c r="H279" s="266"/>
      <c r="I279" s="267">
        <f t="shared" si="381"/>
        <v>0</v>
      </c>
      <c r="J279" s="268"/>
      <c r="K279" s="266"/>
      <c r="L279" s="267">
        <f t="shared" si="382"/>
        <v>0</v>
      </c>
      <c r="M279" s="265"/>
      <c r="N279" s="266"/>
      <c r="O279" s="267">
        <f t="shared" si="383"/>
        <v>0</v>
      </c>
      <c r="P279" s="269"/>
    </row>
    <row r="280" spans="1:16" ht="24.75" hidden="1" thickTop="1" x14ac:dyDescent="0.25">
      <c r="A280" s="287" t="s">
        <v>441</v>
      </c>
      <c r="B280" s="127" t="s">
        <v>442</v>
      </c>
      <c r="C280" s="444">
        <f t="shared" si="379"/>
        <v>0</v>
      </c>
      <c r="D280" s="265"/>
      <c r="E280" s="266"/>
      <c r="F280" s="267">
        <f t="shared" si="380"/>
        <v>0</v>
      </c>
      <c r="G280" s="265"/>
      <c r="H280" s="266"/>
      <c r="I280" s="267">
        <f t="shared" si="381"/>
        <v>0</v>
      </c>
      <c r="J280" s="268"/>
      <c r="K280" s="266"/>
      <c r="L280" s="267">
        <f t="shared" si="382"/>
        <v>0</v>
      </c>
      <c r="M280" s="265"/>
      <c r="N280" s="266"/>
      <c r="O280" s="267">
        <f t="shared" si="383"/>
        <v>0</v>
      </c>
      <c r="P280" s="269"/>
    </row>
    <row r="281" spans="1:16" ht="12.75" hidden="1" thickTop="1" x14ac:dyDescent="0.25">
      <c r="A281" s="287" t="s">
        <v>443</v>
      </c>
      <c r="B281" s="127" t="s">
        <v>444</v>
      </c>
      <c r="C281" s="444">
        <f t="shared" si="379"/>
        <v>0</v>
      </c>
      <c r="D281" s="265"/>
      <c r="E281" s="266"/>
      <c r="F281" s="267">
        <f t="shared" si="380"/>
        <v>0</v>
      </c>
      <c r="G281" s="265"/>
      <c r="H281" s="266"/>
      <c r="I281" s="267">
        <f t="shared" si="381"/>
        <v>0</v>
      </c>
      <c r="J281" s="268"/>
      <c r="K281" s="266"/>
      <c r="L281" s="267">
        <f t="shared" si="382"/>
        <v>0</v>
      </c>
      <c r="M281" s="265"/>
      <c r="N281" s="266"/>
      <c r="O281" s="267">
        <f t="shared" si="383"/>
        <v>0</v>
      </c>
      <c r="P281" s="269"/>
    </row>
    <row r="282" spans="1:16" ht="24.75" hidden="1" thickTop="1" x14ac:dyDescent="0.25">
      <c r="A282" s="356" t="s">
        <v>445</v>
      </c>
      <c r="B282" s="357" t="s">
        <v>446</v>
      </c>
      <c r="C282" s="454">
        <f t="shared" si="379"/>
        <v>0</v>
      </c>
      <c r="D282" s="300"/>
      <c r="E282" s="301"/>
      <c r="F282" s="302">
        <f t="shared" si="380"/>
        <v>0</v>
      </c>
      <c r="G282" s="300"/>
      <c r="H282" s="301"/>
      <c r="I282" s="302">
        <f t="shared" si="381"/>
        <v>0</v>
      </c>
      <c r="J282" s="303"/>
      <c r="K282" s="301"/>
      <c r="L282" s="302">
        <f t="shared" si="382"/>
        <v>0</v>
      </c>
      <c r="M282" s="300"/>
      <c r="N282" s="301"/>
      <c r="O282" s="302">
        <f t="shared" si="383"/>
        <v>0</v>
      </c>
      <c r="P282" s="298"/>
    </row>
    <row r="283" spans="1:16" s="105" customFormat="1" ht="13.5" hidden="1" thickTop="1" thickBot="1" x14ac:dyDescent="0.3">
      <c r="A283" s="358" t="s">
        <v>447</v>
      </c>
      <c r="B283" s="358" t="s">
        <v>448</v>
      </c>
      <c r="C283" s="459">
        <f t="shared" si="379"/>
        <v>0</v>
      </c>
      <c r="D283" s="359"/>
      <c r="E283" s="360"/>
      <c r="F283" s="346">
        <f t="shared" si="380"/>
        <v>0</v>
      </c>
      <c r="G283" s="359"/>
      <c r="H283" s="360"/>
      <c r="I283" s="346">
        <f t="shared" si="381"/>
        <v>0</v>
      </c>
      <c r="J283" s="361"/>
      <c r="K283" s="360"/>
      <c r="L283" s="346">
        <f t="shared" si="382"/>
        <v>0</v>
      </c>
      <c r="M283" s="359"/>
      <c r="N283" s="360"/>
      <c r="O283" s="346">
        <f t="shared" si="383"/>
        <v>0</v>
      </c>
      <c r="P283" s="348"/>
    </row>
    <row r="284" spans="1:16" s="105" customFormat="1" ht="48.75" hidden="1" thickTop="1" x14ac:dyDescent="0.25">
      <c r="A284" s="354" t="s">
        <v>449</v>
      </c>
      <c r="B284" s="362" t="s">
        <v>450</v>
      </c>
      <c r="C284" s="435">
        <f t="shared" si="379"/>
        <v>0</v>
      </c>
      <c r="D284" s="363"/>
      <c r="E284" s="364"/>
      <c r="F284" s="253">
        <f t="shared" si="380"/>
        <v>0</v>
      </c>
      <c r="G284" s="293"/>
      <c r="H284" s="294"/>
      <c r="I284" s="253">
        <f t="shared" si="381"/>
        <v>0</v>
      </c>
      <c r="J284" s="295"/>
      <c r="K284" s="294"/>
      <c r="L284" s="253">
        <f t="shared" si="382"/>
        <v>0</v>
      </c>
      <c r="M284" s="293"/>
      <c r="N284" s="294"/>
      <c r="O284" s="253">
        <f t="shared" si="383"/>
        <v>0</v>
      </c>
      <c r="P284" s="279"/>
    </row>
    <row r="285" spans="1:16" ht="12.75" thickTop="1" x14ac:dyDescent="0.25"/>
  </sheetData>
  <sheetProtection algorithmName="SHA-512" hashValue="G62Lw/T+f7PHPlanDOfahM0Xk4fdQdtfK5o+6a5bMY+BkHTr+dhyvYUpvHfXeiRclZvhBYQWyR3iYSQJmgHXVw==" saltValue="KqL3D6ypQK5enFeyatDRmA==" spinCount="100000" sheet="1" objects="1" scenarios="1" formatCells="0" formatColumns="0" formatRows="0" sort="0"/>
  <autoFilter ref="A18:P284">
    <filterColumn colId="2">
      <filters>
        <filter val="1 300"/>
        <filter val="10 367"/>
        <filter val="-10 367"/>
        <filter val="11 000"/>
        <filter val="13 100"/>
        <filter val="13 117"/>
        <filter val="146 074"/>
        <filter val="15 500"/>
        <filter val="162 015"/>
        <filter val="175 371"/>
        <filter val="181 253"/>
        <filter val="19 354"/>
        <filter val="19 500"/>
        <filter val="19 880"/>
        <filter val="2 004"/>
        <filter val="2 600"/>
        <filter val="245"/>
        <filter val="29 297"/>
        <filter val="3 098"/>
        <filter val="3 843"/>
        <filter val="30 785"/>
        <filter val="30 814"/>
        <filter val="386 001"/>
        <filter val="4 000"/>
        <filter val="46 285"/>
        <filter val="46 700"/>
        <filter val="49 300"/>
        <filter val="50 496"/>
        <filter val="567 254"/>
        <filter val="585"/>
        <filter val="598 068"/>
        <filter val="6 100"/>
        <filter val="6 536"/>
        <filter val="63 596"/>
        <filter val="64 426"/>
        <filter val="7 000"/>
        <filter val="773 439"/>
        <filter val="8 785"/>
        <filter val="830"/>
        <filter val="931 470"/>
        <filter val="935 454"/>
        <filter val="954 954"/>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25.pielikums Jūrmalas pilsētas domes
2020.gada 23.aprīļa saistošajiem noteikumiem Nr.11
(protokols Nr.6, 21.punkts)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2"/>
  <sheetViews>
    <sheetView showGridLines="0" view="pageLayout" zoomScaleNormal="100" workbookViewId="0">
      <selection activeCell="AA1" sqref="AA1:AA2"/>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600</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601</v>
      </c>
      <c r="D3" s="1284"/>
      <c r="E3" s="1284"/>
      <c r="F3" s="1284"/>
      <c r="G3" s="1284"/>
      <c r="H3" s="1284"/>
      <c r="I3" s="1284"/>
      <c r="J3" s="1284"/>
      <c r="K3" s="1284"/>
      <c r="L3" s="1284"/>
      <c r="M3" s="1284"/>
      <c r="N3" s="1284"/>
      <c r="O3" s="1284"/>
      <c r="P3" s="1285"/>
      <c r="Q3" s="765"/>
    </row>
    <row r="4" spans="1:17" ht="12.75" customHeight="1" x14ac:dyDescent="0.25">
      <c r="A4" s="470" t="s">
        <v>142</v>
      </c>
      <c r="B4" s="471"/>
      <c r="C4" s="1284" t="s">
        <v>602</v>
      </c>
      <c r="D4" s="1284"/>
      <c r="E4" s="1284"/>
      <c r="F4" s="1284"/>
      <c r="G4" s="1284"/>
      <c r="H4" s="1284"/>
      <c r="I4" s="1284"/>
      <c r="J4" s="1284"/>
      <c r="K4" s="1284"/>
      <c r="L4" s="1284"/>
      <c r="M4" s="1284"/>
      <c r="N4" s="1284"/>
      <c r="O4" s="1284"/>
      <c r="P4" s="1285"/>
      <c r="Q4" s="765"/>
    </row>
    <row r="5" spans="1:17" ht="12.75" customHeight="1" x14ac:dyDescent="0.25">
      <c r="A5" s="472" t="s">
        <v>144</v>
      </c>
      <c r="B5" s="473"/>
      <c r="C5" s="1289" t="s">
        <v>603</v>
      </c>
      <c r="D5" s="1289"/>
      <c r="E5" s="1289"/>
      <c r="F5" s="1289"/>
      <c r="G5" s="1289"/>
      <c r="H5" s="1289"/>
      <c r="I5" s="1289"/>
      <c r="J5" s="1289"/>
      <c r="K5" s="1289"/>
      <c r="L5" s="1289"/>
      <c r="M5" s="1289"/>
      <c r="N5" s="1289"/>
      <c r="O5" s="1289"/>
      <c r="P5" s="1290"/>
      <c r="Q5" s="765"/>
    </row>
    <row r="6" spans="1:17" ht="12" customHeight="1" x14ac:dyDescent="0.25">
      <c r="A6" s="472" t="s">
        <v>146</v>
      </c>
      <c r="B6" s="473"/>
      <c r="C6" s="1289" t="s">
        <v>604</v>
      </c>
      <c r="D6" s="1289"/>
      <c r="E6" s="1289"/>
      <c r="F6" s="1289"/>
      <c r="G6" s="1289"/>
      <c r="H6" s="1289"/>
      <c r="I6" s="1289"/>
      <c r="J6" s="1289"/>
      <c r="K6" s="1289"/>
      <c r="L6" s="1289"/>
      <c r="M6" s="1289"/>
      <c r="N6" s="1289"/>
      <c r="O6" s="1289"/>
      <c r="P6" s="1290"/>
      <c r="Q6" s="765"/>
    </row>
    <row r="7" spans="1:17" ht="24.6" customHeight="1" x14ac:dyDescent="0.25">
      <c r="A7" s="472" t="s">
        <v>148</v>
      </c>
      <c r="B7" s="473"/>
      <c r="C7" s="1284" t="s">
        <v>605</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t="s">
        <v>606</v>
      </c>
      <c r="D9" s="1289"/>
      <c r="E9" s="1289"/>
      <c r="F9" s="1289"/>
      <c r="G9" s="1289"/>
      <c r="H9" s="1289"/>
      <c r="I9" s="1289"/>
      <c r="J9" s="1289"/>
      <c r="K9" s="1289"/>
      <c r="L9" s="1289"/>
      <c r="M9" s="1289"/>
      <c r="N9" s="1289"/>
      <c r="O9" s="1289"/>
      <c r="P9" s="1290"/>
      <c r="Q9" s="765"/>
    </row>
    <row r="10" spans="1:17" ht="12.75" customHeight="1" x14ac:dyDescent="0.25">
      <c r="A10" s="472"/>
      <c r="B10" s="473" t="s">
        <v>153</v>
      </c>
      <c r="C10" s="1289"/>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t="s">
        <v>607</v>
      </c>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767"/>
    </row>
    <row r="18" spans="1:17" s="478" customFormat="1" ht="9.75" customHeight="1" thickTop="1" x14ac:dyDescent="0.25">
      <c r="A18" s="479" t="s">
        <v>173</v>
      </c>
      <c r="B18" s="479">
        <v>2</v>
      </c>
      <c r="C18" s="479">
        <v>8</v>
      </c>
      <c r="D18" s="480"/>
      <c r="E18" s="481"/>
      <c r="F18" s="482">
        <v>9</v>
      </c>
      <c r="G18" s="480"/>
      <c r="H18" s="481"/>
      <c r="I18" s="482">
        <v>10</v>
      </c>
      <c r="J18" s="483"/>
      <c r="K18" s="481"/>
      <c r="L18" s="482">
        <v>11</v>
      </c>
      <c r="M18" s="480"/>
      <c r="N18" s="481"/>
      <c r="O18" s="482"/>
      <c r="P18" s="484">
        <v>12</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2517444</v>
      </c>
      <c r="D20" s="497">
        <f t="shared" ref="D20:E20" si="0">SUM(D21,D24,D25,D41,D43)</f>
        <v>2498202</v>
      </c>
      <c r="E20" s="498">
        <f t="shared" si="0"/>
        <v>0</v>
      </c>
      <c r="F20" s="499">
        <f>SUM(F21,F24,F25,F41,F43)</f>
        <v>2498202</v>
      </c>
      <c r="G20" s="497">
        <f t="shared" ref="G20:H20" si="1">SUM(G21,G24,G43)</f>
        <v>0</v>
      </c>
      <c r="H20" s="498">
        <f t="shared" si="1"/>
        <v>0</v>
      </c>
      <c r="I20" s="499">
        <f>SUM(I21,I24,I43)</f>
        <v>0</v>
      </c>
      <c r="J20" s="500">
        <f t="shared" ref="J20:K20" si="2">SUM(J21,J26,J43)</f>
        <v>17938</v>
      </c>
      <c r="K20" s="498">
        <f t="shared" si="2"/>
        <v>1304</v>
      </c>
      <c r="L20" s="499">
        <f>SUM(L21,L26,L43)</f>
        <v>19242</v>
      </c>
      <c r="M20" s="497">
        <f t="shared" ref="M20:O20" si="3">SUM(M21,M45)</f>
        <v>0</v>
      </c>
      <c r="N20" s="498">
        <f t="shared" si="3"/>
        <v>0</v>
      </c>
      <c r="O20" s="499">
        <f t="shared" si="3"/>
        <v>0</v>
      </c>
      <c r="P20" s="501"/>
    </row>
    <row r="21" spans="1:17" ht="12.75" thickTop="1" x14ac:dyDescent="0.25">
      <c r="A21" s="502"/>
      <c r="B21" s="503" t="s">
        <v>176</v>
      </c>
      <c r="C21" s="769">
        <f t="shared" ref="C21:C84" si="4">F21+I21+L21+O21</f>
        <v>3236</v>
      </c>
      <c r="D21" s="504">
        <f t="shared" ref="D21:E21" si="5">SUM(D22:D23)</f>
        <v>0</v>
      </c>
      <c r="E21" s="505">
        <f t="shared" si="5"/>
        <v>0</v>
      </c>
      <c r="F21" s="506">
        <f>SUM(F22:F23)</f>
        <v>0</v>
      </c>
      <c r="G21" s="504">
        <f t="shared" ref="G21:H21" si="6">SUM(G22:G23)</f>
        <v>0</v>
      </c>
      <c r="H21" s="505">
        <f t="shared" si="6"/>
        <v>0</v>
      </c>
      <c r="I21" s="506">
        <f>SUM(I22:I23)</f>
        <v>0</v>
      </c>
      <c r="J21" s="507">
        <f t="shared" ref="J21:K21" si="7">SUM(J22:J23)</f>
        <v>3236</v>
      </c>
      <c r="K21" s="505">
        <f t="shared" si="7"/>
        <v>0</v>
      </c>
      <c r="L21" s="506">
        <f>SUM(L22:L23)</f>
        <v>3236</v>
      </c>
      <c r="M21" s="504">
        <f t="shared" ref="M21:O21" si="8">SUM(M22:M23)</f>
        <v>0</v>
      </c>
      <c r="N21" s="505">
        <f t="shared" si="8"/>
        <v>0</v>
      </c>
      <c r="O21" s="506">
        <f t="shared" si="8"/>
        <v>0</v>
      </c>
      <c r="P21" s="508"/>
    </row>
    <row r="22" spans="1:17" hidden="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x14ac:dyDescent="0.2">
      <c r="A23" s="516"/>
      <c r="B23" s="517" t="s">
        <v>178</v>
      </c>
      <c r="C23" s="771">
        <f t="shared" si="4"/>
        <v>3236</v>
      </c>
      <c r="D23" s="518"/>
      <c r="E23" s="519"/>
      <c r="F23" s="520">
        <f t="shared" ref="F23:F25" si="9">D23+E23</f>
        <v>0</v>
      </c>
      <c r="G23" s="518"/>
      <c r="H23" s="519"/>
      <c r="I23" s="520">
        <f t="shared" ref="I23:I24" si="10">G23+H23</f>
        <v>0</v>
      </c>
      <c r="J23" s="521">
        <v>3236</v>
      </c>
      <c r="K23" s="519"/>
      <c r="L23" s="520">
        <f>J23+K23</f>
        <v>3236</v>
      </c>
      <c r="M23" s="518"/>
      <c r="N23" s="519"/>
      <c r="O23" s="520">
        <f>M23+N23</f>
        <v>0</v>
      </c>
      <c r="P23" s="522"/>
    </row>
    <row r="24" spans="1:17" s="494" customFormat="1" ht="24.75" thickBot="1" x14ac:dyDescent="0.3">
      <c r="A24" s="523">
        <v>19300</v>
      </c>
      <c r="B24" s="523" t="s">
        <v>179</v>
      </c>
      <c r="C24" s="772">
        <f>F24+I24</f>
        <v>2498202</v>
      </c>
      <c r="D24" s="524">
        <v>2498202</v>
      </c>
      <c r="E24" s="525"/>
      <c r="F24" s="526">
        <f t="shared" si="9"/>
        <v>2498202</v>
      </c>
      <c r="G24" s="524"/>
      <c r="H24" s="525"/>
      <c r="I24" s="526">
        <f t="shared" si="10"/>
        <v>0</v>
      </c>
      <c r="J24" s="527" t="s">
        <v>180</v>
      </c>
      <c r="K24" s="528" t="s">
        <v>180</v>
      </c>
      <c r="L24" s="531" t="s">
        <v>180</v>
      </c>
      <c r="M24" s="529" t="s">
        <v>180</v>
      </c>
      <c r="N24" s="530" t="s">
        <v>180</v>
      </c>
      <c r="O24" s="531" t="s">
        <v>180</v>
      </c>
      <c r="P24" s="532"/>
    </row>
    <row r="25" spans="1:17" s="494" customFormat="1" ht="24.75" hidden="1" thickTop="1" x14ac:dyDescent="0.25">
      <c r="A25" s="533"/>
      <c r="B25" s="534" t="s">
        <v>181</v>
      </c>
      <c r="C25" s="773">
        <f>F25</f>
        <v>0</v>
      </c>
      <c r="D25" s="535"/>
      <c r="E25" s="536"/>
      <c r="F25" s="537">
        <f t="shared" si="9"/>
        <v>0</v>
      </c>
      <c r="G25" s="538" t="s">
        <v>180</v>
      </c>
      <c r="H25" s="539" t="s">
        <v>180</v>
      </c>
      <c r="I25" s="540" t="s">
        <v>180</v>
      </c>
      <c r="J25" s="541" t="s">
        <v>180</v>
      </c>
      <c r="K25" s="542" t="s">
        <v>180</v>
      </c>
      <c r="L25" s="540" t="s">
        <v>180</v>
      </c>
      <c r="M25" s="543" t="s">
        <v>180</v>
      </c>
      <c r="N25" s="542" t="s">
        <v>180</v>
      </c>
      <c r="O25" s="540" t="s">
        <v>180</v>
      </c>
      <c r="P25" s="544"/>
    </row>
    <row r="26" spans="1:17" s="494" customFormat="1" ht="36.75" thickTop="1" x14ac:dyDescent="0.25">
      <c r="A26" s="534">
        <v>21300</v>
      </c>
      <c r="B26" s="534" t="s">
        <v>182</v>
      </c>
      <c r="C26" s="773">
        <f>L26</f>
        <v>14334</v>
      </c>
      <c r="D26" s="543" t="s">
        <v>180</v>
      </c>
      <c r="E26" s="542" t="s">
        <v>180</v>
      </c>
      <c r="F26" s="540" t="s">
        <v>180</v>
      </c>
      <c r="G26" s="543" t="s">
        <v>180</v>
      </c>
      <c r="H26" s="542" t="s">
        <v>180</v>
      </c>
      <c r="I26" s="540" t="s">
        <v>180</v>
      </c>
      <c r="J26" s="541">
        <f t="shared" ref="J26:K26" si="11">SUM(J27,J31,J33,J36)</f>
        <v>14334</v>
      </c>
      <c r="K26" s="542">
        <f t="shared" si="11"/>
        <v>0</v>
      </c>
      <c r="L26" s="648">
        <f>SUM(L27,L31,L33,L36)</f>
        <v>14334</v>
      </c>
      <c r="M26" s="543" t="s">
        <v>180</v>
      </c>
      <c r="N26" s="542" t="s">
        <v>180</v>
      </c>
      <c r="O26" s="540" t="s">
        <v>180</v>
      </c>
      <c r="P26" s="544"/>
    </row>
    <row r="27" spans="1:17" s="494" customFormat="1" ht="24" hidden="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idden="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idden="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 hidden="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 hidden="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 hidden="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idden="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idden="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 hidden="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customHeight="1" x14ac:dyDescent="0.25">
      <c r="A36" s="545">
        <v>21390</v>
      </c>
      <c r="B36" s="534" t="s">
        <v>192</v>
      </c>
      <c r="C36" s="773">
        <f t="shared" si="13"/>
        <v>14334</v>
      </c>
      <c r="D36" s="543" t="s">
        <v>180</v>
      </c>
      <c r="E36" s="542" t="s">
        <v>180</v>
      </c>
      <c r="F36" s="540" t="s">
        <v>180</v>
      </c>
      <c r="G36" s="543" t="s">
        <v>180</v>
      </c>
      <c r="H36" s="542" t="s">
        <v>180</v>
      </c>
      <c r="I36" s="540" t="s">
        <v>180</v>
      </c>
      <c r="J36" s="541">
        <f t="shared" ref="J36:K36" si="18">SUM(J37:J40)</f>
        <v>14334</v>
      </c>
      <c r="K36" s="542">
        <f t="shared" si="18"/>
        <v>0</v>
      </c>
      <c r="L36" s="648">
        <f>SUM(L37:L40)</f>
        <v>14334</v>
      </c>
      <c r="M36" s="543" t="s">
        <v>180</v>
      </c>
      <c r="N36" s="542" t="s">
        <v>180</v>
      </c>
      <c r="O36" s="540" t="s">
        <v>180</v>
      </c>
      <c r="P36" s="544"/>
    </row>
    <row r="37" spans="1:16" ht="24" hidden="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idden="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idden="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 x14ac:dyDescent="0.25">
      <c r="A40" s="571">
        <v>21399</v>
      </c>
      <c r="B40" s="572" t="s">
        <v>196</v>
      </c>
      <c r="C40" s="777">
        <f t="shared" si="13"/>
        <v>14334</v>
      </c>
      <c r="D40" s="573" t="s">
        <v>180</v>
      </c>
      <c r="E40" s="574" t="s">
        <v>180</v>
      </c>
      <c r="F40" s="575" t="s">
        <v>180</v>
      </c>
      <c r="G40" s="573" t="s">
        <v>180</v>
      </c>
      <c r="H40" s="574" t="s">
        <v>180</v>
      </c>
      <c r="I40" s="575" t="s">
        <v>180</v>
      </c>
      <c r="J40" s="576">
        <v>14334</v>
      </c>
      <c r="K40" s="577"/>
      <c r="L40" s="689">
        <f t="shared" si="19"/>
        <v>14334</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 x14ac:dyDescent="0.25">
      <c r="A43" s="545">
        <v>21490</v>
      </c>
      <c r="B43" s="534" t="s">
        <v>199</v>
      </c>
      <c r="C43" s="779">
        <f>F43+I43+L43</f>
        <v>1672</v>
      </c>
      <c r="D43" s="596">
        <f t="shared" ref="D43:E43" si="21">D44</f>
        <v>0</v>
      </c>
      <c r="E43" s="597">
        <f t="shared" si="21"/>
        <v>0</v>
      </c>
      <c r="F43" s="537">
        <f>F44</f>
        <v>0</v>
      </c>
      <c r="G43" s="596">
        <f t="shared" ref="G43:L43" si="22">G44</f>
        <v>0</v>
      </c>
      <c r="H43" s="597">
        <f t="shared" si="22"/>
        <v>0</v>
      </c>
      <c r="I43" s="537">
        <f t="shared" si="22"/>
        <v>0</v>
      </c>
      <c r="J43" s="598">
        <f t="shared" si="22"/>
        <v>368</v>
      </c>
      <c r="K43" s="597">
        <f t="shared" si="22"/>
        <v>1304</v>
      </c>
      <c r="L43" s="537">
        <f t="shared" si="22"/>
        <v>1672</v>
      </c>
      <c r="M43" s="543" t="s">
        <v>180</v>
      </c>
      <c r="N43" s="542" t="s">
        <v>180</v>
      </c>
      <c r="O43" s="540" t="s">
        <v>180</v>
      </c>
      <c r="P43" s="544"/>
    </row>
    <row r="44" spans="1:16" s="494" customFormat="1" ht="28.15" customHeight="1" x14ac:dyDescent="0.25">
      <c r="A44" s="517">
        <v>21499</v>
      </c>
      <c r="B44" s="554" t="s">
        <v>200</v>
      </c>
      <c r="C44" s="780">
        <f>F44+I44+L44</f>
        <v>1672</v>
      </c>
      <c r="D44" s="599"/>
      <c r="E44" s="600"/>
      <c r="F44" s="513">
        <f>D44+E44</f>
        <v>0</v>
      </c>
      <c r="G44" s="511"/>
      <c r="H44" s="512"/>
      <c r="I44" s="513">
        <f>G44+H44</f>
        <v>0</v>
      </c>
      <c r="J44" s="550">
        <v>368</v>
      </c>
      <c r="K44" s="795">
        <v>1304</v>
      </c>
      <c r="L44" s="513">
        <f>J44+K44</f>
        <v>1672</v>
      </c>
      <c r="M44" s="569" t="s">
        <v>180</v>
      </c>
      <c r="N44" s="568" t="s">
        <v>180</v>
      </c>
      <c r="O44" s="566" t="s">
        <v>180</v>
      </c>
      <c r="P44" s="601" t="s">
        <v>608</v>
      </c>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 hidden="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 hidden="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idden="1" x14ac:dyDescent="0.25">
      <c r="A48" s="612"/>
      <c r="B48" s="608"/>
      <c r="C48" s="781"/>
      <c r="D48" s="613"/>
      <c r="E48" s="614"/>
      <c r="F48" s="585"/>
      <c r="G48" s="588"/>
      <c r="H48" s="587"/>
      <c r="I48" s="585"/>
      <c r="J48" s="586"/>
      <c r="K48" s="587"/>
      <c r="L48" s="584"/>
      <c r="M48" s="582"/>
      <c r="N48" s="583"/>
      <c r="O48" s="584"/>
      <c r="P48" s="611"/>
    </row>
    <row r="49" spans="1:16" s="494" customFormat="1" hidden="1" x14ac:dyDescent="0.25">
      <c r="A49" s="615"/>
      <c r="B49" s="616" t="s">
        <v>204</v>
      </c>
      <c r="C49" s="782"/>
      <c r="D49" s="617"/>
      <c r="E49" s="618"/>
      <c r="F49" s="619"/>
      <c r="G49" s="617"/>
      <c r="H49" s="618"/>
      <c r="I49" s="619"/>
      <c r="J49" s="620"/>
      <c r="K49" s="618"/>
      <c r="L49" s="619"/>
      <c r="M49" s="617"/>
      <c r="N49" s="618"/>
      <c r="O49" s="619"/>
      <c r="P49" s="229"/>
    </row>
    <row r="50" spans="1:16" s="494" customFormat="1" ht="12.75" thickBot="1" x14ac:dyDescent="0.3">
      <c r="A50" s="621"/>
      <c r="B50" s="495" t="s">
        <v>205</v>
      </c>
      <c r="C50" s="783">
        <f t="shared" si="4"/>
        <v>2517444</v>
      </c>
      <c r="D50" s="622">
        <f t="shared" ref="D50:E50" si="26">SUM(D51,D269)</f>
        <v>2498202</v>
      </c>
      <c r="E50" s="623">
        <f t="shared" si="26"/>
        <v>0</v>
      </c>
      <c r="F50" s="624">
        <f>SUM(F51,F269)</f>
        <v>2498202</v>
      </c>
      <c r="G50" s="622">
        <f t="shared" ref="G50:O50" si="27">SUM(G51,G269)</f>
        <v>0</v>
      </c>
      <c r="H50" s="623">
        <f t="shared" si="27"/>
        <v>0</v>
      </c>
      <c r="I50" s="624">
        <f t="shared" si="27"/>
        <v>0</v>
      </c>
      <c r="J50" s="625">
        <f t="shared" si="27"/>
        <v>17938</v>
      </c>
      <c r="K50" s="623">
        <f t="shared" si="27"/>
        <v>1304</v>
      </c>
      <c r="L50" s="624">
        <f t="shared" si="27"/>
        <v>19242</v>
      </c>
      <c r="M50" s="622">
        <f t="shared" si="27"/>
        <v>0</v>
      </c>
      <c r="N50" s="623">
        <f t="shared" si="27"/>
        <v>0</v>
      </c>
      <c r="O50" s="624">
        <f t="shared" si="27"/>
        <v>0</v>
      </c>
      <c r="P50" s="626"/>
    </row>
    <row r="51" spans="1:16" s="494" customFormat="1" ht="36.75" thickTop="1" x14ac:dyDescent="0.25">
      <c r="A51" s="627"/>
      <c r="B51" s="628" t="s">
        <v>206</v>
      </c>
      <c r="C51" s="784">
        <f t="shared" si="4"/>
        <v>2517444</v>
      </c>
      <c r="D51" s="629">
        <f t="shared" ref="D51:E51" si="28">SUM(D52,D181)</f>
        <v>2498202</v>
      </c>
      <c r="E51" s="630">
        <f t="shared" si="28"/>
        <v>0</v>
      </c>
      <c r="F51" s="631">
        <f>SUM(F52,F181)</f>
        <v>2498202</v>
      </c>
      <c r="G51" s="629">
        <f t="shared" ref="G51:H51" si="29">SUM(G52,G181)</f>
        <v>0</v>
      </c>
      <c r="H51" s="630">
        <f t="shared" si="29"/>
        <v>0</v>
      </c>
      <c r="I51" s="631">
        <f>SUM(I52,I181)</f>
        <v>0</v>
      </c>
      <c r="J51" s="632">
        <f t="shared" ref="J51:K51" si="30">SUM(J52,J181)</f>
        <v>17938</v>
      </c>
      <c r="K51" s="630">
        <f t="shared" si="30"/>
        <v>1304</v>
      </c>
      <c r="L51" s="631">
        <f>SUM(L52,L181)</f>
        <v>19242</v>
      </c>
      <c r="M51" s="629">
        <f t="shared" ref="M51:O51" si="31">SUM(M52,M181)</f>
        <v>0</v>
      </c>
      <c r="N51" s="630">
        <f t="shared" si="31"/>
        <v>0</v>
      </c>
      <c r="O51" s="631">
        <f t="shared" si="31"/>
        <v>0</v>
      </c>
      <c r="P51" s="633"/>
    </row>
    <row r="52" spans="1:16" s="494" customFormat="1" ht="24" x14ac:dyDescent="0.25">
      <c r="A52" s="634"/>
      <c r="B52" s="485" t="s">
        <v>207</v>
      </c>
      <c r="C52" s="785">
        <f t="shared" si="4"/>
        <v>2496763</v>
      </c>
      <c r="D52" s="635">
        <f t="shared" ref="D52:E52" si="32">SUM(D53,D75,D160,D174)</f>
        <v>2479762</v>
      </c>
      <c r="E52" s="636">
        <f t="shared" si="32"/>
        <v>-840</v>
      </c>
      <c r="F52" s="637">
        <f>SUM(F53,F75,F160,F174)</f>
        <v>2478922</v>
      </c>
      <c r="G52" s="635">
        <f t="shared" ref="G52:H52" si="33">SUM(G53,G75,G160,G174)</f>
        <v>0</v>
      </c>
      <c r="H52" s="636">
        <f t="shared" si="33"/>
        <v>0</v>
      </c>
      <c r="I52" s="637">
        <f>SUM(I53,I75,I160,I174)</f>
        <v>0</v>
      </c>
      <c r="J52" s="638">
        <f t="shared" ref="J52:K52" si="34">SUM(J53,J75,J160,J174)</f>
        <v>17738</v>
      </c>
      <c r="K52" s="636">
        <f t="shared" si="34"/>
        <v>103</v>
      </c>
      <c r="L52" s="637">
        <f>SUM(L53,L75,L160,L174)</f>
        <v>17841</v>
      </c>
      <c r="M52" s="635">
        <f t="shared" ref="M52:O52" si="35">SUM(M53,M75,M160,M174)</f>
        <v>0</v>
      </c>
      <c r="N52" s="636">
        <f t="shared" si="35"/>
        <v>0</v>
      </c>
      <c r="O52" s="637">
        <f t="shared" si="35"/>
        <v>0</v>
      </c>
      <c r="P52" s="639"/>
    </row>
    <row r="53" spans="1:16" s="494" customFormat="1" x14ac:dyDescent="0.25">
      <c r="A53" s="640">
        <v>1000</v>
      </c>
      <c r="B53" s="640" t="s">
        <v>208</v>
      </c>
      <c r="C53" s="786">
        <f t="shared" si="4"/>
        <v>2092806</v>
      </c>
      <c r="D53" s="641">
        <f t="shared" ref="D53:E53" si="36">SUM(D54,D67)</f>
        <v>2099122</v>
      </c>
      <c r="E53" s="642">
        <f t="shared" si="36"/>
        <v>-11439</v>
      </c>
      <c r="F53" s="643">
        <f>SUM(F54,F67)</f>
        <v>2087683</v>
      </c>
      <c r="G53" s="641">
        <f t="shared" ref="G53:H53" si="37">SUM(G54,G67)</f>
        <v>0</v>
      </c>
      <c r="H53" s="642">
        <f t="shared" si="37"/>
        <v>0</v>
      </c>
      <c r="I53" s="643">
        <f>SUM(I54,I67)</f>
        <v>0</v>
      </c>
      <c r="J53" s="644">
        <f t="shared" ref="J53:K53" si="38">SUM(J54,J67)</f>
        <v>5123</v>
      </c>
      <c r="K53" s="642">
        <f t="shared" si="38"/>
        <v>0</v>
      </c>
      <c r="L53" s="643">
        <f>SUM(L54,L67)</f>
        <v>5123</v>
      </c>
      <c r="M53" s="641">
        <f t="shared" ref="M53:O53" si="39">SUM(M54,M67)</f>
        <v>0</v>
      </c>
      <c r="N53" s="642">
        <f t="shared" si="39"/>
        <v>0</v>
      </c>
      <c r="O53" s="643">
        <f t="shared" si="39"/>
        <v>0</v>
      </c>
      <c r="P53" s="249"/>
    </row>
    <row r="54" spans="1:16" x14ac:dyDescent="0.25">
      <c r="A54" s="534">
        <v>1100</v>
      </c>
      <c r="B54" s="645" t="s">
        <v>209</v>
      </c>
      <c r="C54" s="773">
        <f t="shared" si="4"/>
        <v>1524966</v>
      </c>
      <c r="D54" s="646">
        <f t="shared" ref="D54:E54" si="40">SUM(D55,D58,D66)</f>
        <v>1528688</v>
      </c>
      <c r="E54" s="647">
        <f t="shared" si="40"/>
        <v>-7850</v>
      </c>
      <c r="F54" s="648">
        <f>SUM(F55,F58,F66)</f>
        <v>1520838</v>
      </c>
      <c r="G54" s="646">
        <f t="shared" ref="G54:H54" si="41">SUM(G55,G58,G66)</f>
        <v>0</v>
      </c>
      <c r="H54" s="647">
        <f t="shared" si="41"/>
        <v>0</v>
      </c>
      <c r="I54" s="648">
        <f>SUM(I55,I58,I66)</f>
        <v>0</v>
      </c>
      <c r="J54" s="649">
        <f t="shared" ref="J54:K54" si="42">SUM(J55,J58,J66)</f>
        <v>4128</v>
      </c>
      <c r="K54" s="647">
        <f t="shared" si="42"/>
        <v>0</v>
      </c>
      <c r="L54" s="648">
        <f>SUM(L55,L58,L66)</f>
        <v>4128</v>
      </c>
      <c r="M54" s="646">
        <f t="shared" ref="M54:O54" si="43">SUM(M55,M58,M66)</f>
        <v>0</v>
      </c>
      <c r="N54" s="647">
        <f t="shared" si="43"/>
        <v>0</v>
      </c>
      <c r="O54" s="648">
        <f t="shared" si="43"/>
        <v>0</v>
      </c>
      <c r="P54" s="650"/>
    </row>
    <row r="55" spans="1:16" x14ac:dyDescent="0.25">
      <c r="A55" s="651">
        <v>1110</v>
      </c>
      <c r="B55" s="608" t="s">
        <v>210</v>
      </c>
      <c r="C55" s="781">
        <f t="shared" si="4"/>
        <v>1307746</v>
      </c>
      <c r="D55" s="613">
        <f t="shared" ref="D55:E55" si="44">SUM(D56:D57)</f>
        <v>1313326</v>
      </c>
      <c r="E55" s="614">
        <f t="shared" si="44"/>
        <v>-9708</v>
      </c>
      <c r="F55" s="652">
        <f>SUM(F56:F57)</f>
        <v>1303618</v>
      </c>
      <c r="G55" s="613">
        <f t="shared" ref="G55:H55" si="45">SUM(G56:G57)</f>
        <v>0</v>
      </c>
      <c r="H55" s="614">
        <f t="shared" si="45"/>
        <v>0</v>
      </c>
      <c r="I55" s="652">
        <f>SUM(I56:I57)</f>
        <v>0</v>
      </c>
      <c r="J55" s="653">
        <f t="shared" ref="J55:K55" si="46">SUM(J56:J57)</f>
        <v>4128</v>
      </c>
      <c r="K55" s="614">
        <f t="shared" si="46"/>
        <v>0</v>
      </c>
      <c r="L55" s="652">
        <f>SUM(L56:L57)</f>
        <v>4128</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15" customHeight="1" x14ac:dyDescent="0.25">
      <c r="A57" s="517">
        <v>1119</v>
      </c>
      <c r="B57" s="554" t="s">
        <v>212</v>
      </c>
      <c r="C57" s="775">
        <f t="shared" si="4"/>
        <v>1307746</v>
      </c>
      <c r="D57" s="660">
        <v>1313326</v>
      </c>
      <c r="E57" s="661">
        <v>-9708</v>
      </c>
      <c r="F57" s="662">
        <f t="shared" si="48"/>
        <v>1303618</v>
      </c>
      <c r="G57" s="660"/>
      <c r="H57" s="661"/>
      <c r="I57" s="662">
        <f t="shared" si="49"/>
        <v>0</v>
      </c>
      <c r="J57" s="663">
        <v>4128</v>
      </c>
      <c r="K57" s="661"/>
      <c r="L57" s="662">
        <f t="shared" si="50"/>
        <v>4128</v>
      </c>
      <c r="M57" s="660"/>
      <c r="N57" s="661"/>
      <c r="O57" s="662">
        <f t="shared" si="51"/>
        <v>0</v>
      </c>
      <c r="P57" s="664" t="s">
        <v>609</v>
      </c>
    </row>
    <row r="58" spans="1:16" x14ac:dyDescent="0.25">
      <c r="A58" s="665">
        <v>1140</v>
      </c>
      <c r="B58" s="554" t="s">
        <v>213</v>
      </c>
      <c r="C58" s="775">
        <f t="shared" si="4"/>
        <v>217220</v>
      </c>
      <c r="D58" s="666">
        <f t="shared" ref="D58:E58" si="52">SUM(D59:D65)</f>
        <v>215362</v>
      </c>
      <c r="E58" s="667">
        <f t="shared" si="52"/>
        <v>1858</v>
      </c>
      <c r="F58" s="662">
        <f>SUM(F59:F65)</f>
        <v>217220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x14ac:dyDescent="0.25">
      <c r="A59" s="517">
        <v>1141</v>
      </c>
      <c r="B59" s="554" t="s">
        <v>214</v>
      </c>
      <c r="C59" s="775">
        <f t="shared" si="4"/>
        <v>62599</v>
      </c>
      <c r="D59" s="518">
        <v>62599</v>
      </c>
      <c r="E59" s="661"/>
      <c r="F59" s="662">
        <f t="shared" ref="F59:F66" si="56">D59+E59</f>
        <v>62599</v>
      </c>
      <c r="G59" s="660"/>
      <c r="H59" s="661"/>
      <c r="I59" s="662">
        <f t="shared" ref="I59:I66" si="57">G59+H59</f>
        <v>0</v>
      </c>
      <c r="J59" s="663"/>
      <c r="K59" s="661"/>
      <c r="L59" s="662">
        <f t="shared" ref="L59:L66" si="58">J59+K59</f>
        <v>0</v>
      </c>
      <c r="M59" s="660"/>
      <c r="N59" s="661"/>
      <c r="O59" s="662">
        <f t="shared" ref="O59:O66" si="59">M59+N59</f>
        <v>0</v>
      </c>
      <c r="P59" s="669"/>
    </row>
    <row r="60" spans="1:16" ht="24.75" customHeight="1" x14ac:dyDescent="0.25">
      <c r="A60" s="517">
        <v>1142</v>
      </c>
      <c r="B60" s="554" t="s">
        <v>215</v>
      </c>
      <c r="C60" s="775">
        <f t="shared" si="4"/>
        <v>119071</v>
      </c>
      <c r="D60" s="518">
        <v>119071</v>
      </c>
      <c r="E60" s="661"/>
      <c r="F60" s="662">
        <f t="shared" si="56"/>
        <v>119071</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x14ac:dyDescent="0.25">
      <c r="A63" s="517">
        <v>1147</v>
      </c>
      <c r="B63" s="554" t="s">
        <v>218</v>
      </c>
      <c r="C63" s="775">
        <f t="shared" si="4"/>
        <v>30986</v>
      </c>
      <c r="D63" s="518">
        <v>30986</v>
      </c>
      <c r="E63" s="661"/>
      <c r="F63" s="662">
        <f t="shared" si="56"/>
        <v>30986</v>
      </c>
      <c r="G63" s="660"/>
      <c r="H63" s="661"/>
      <c r="I63" s="662">
        <f t="shared" si="57"/>
        <v>0</v>
      </c>
      <c r="J63" s="663"/>
      <c r="K63" s="661"/>
      <c r="L63" s="662">
        <f t="shared" si="58"/>
        <v>0</v>
      </c>
      <c r="M63" s="660"/>
      <c r="N63" s="661"/>
      <c r="O63" s="662">
        <f t="shared" si="59"/>
        <v>0</v>
      </c>
      <c r="P63" s="669"/>
    </row>
    <row r="64" spans="1:16" ht="14.45" customHeight="1" x14ac:dyDescent="0.25">
      <c r="A64" s="517">
        <v>1148</v>
      </c>
      <c r="B64" s="554" t="s">
        <v>219</v>
      </c>
      <c r="C64" s="775">
        <f t="shared" si="4"/>
        <v>4564</v>
      </c>
      <c r="D64" s="518">
        <v>2706</v>
      </c>
      <c r="E64" s="661">
        <v>1858</v>
      </c>
      <c r="F64" s="662">
        <f t="shared" si="56"/>
        <v>4564</v>
      </c>
      <c r="G64" s="660"/>
      <c r="H64" s="661"/>
      <c r="I64" s="662">
        <f t="shared" si="57"/>
        <v>0</v>
      </c>
      <c r="J64" s="663"/>
      <c r="K64" s="661"/>
      <c r="L64" s="662">
        <f t="shared" si="58"/>
        <v>0</v>
      </c>
      <c r="M64" s="660"/>
      <c r="N64" s="661"/>
      <c r="O64" s="662">
        <f t="shared" si="59"/>
        <v>0</v>
      </c>
      <c r="P64" s="664" t="s">
        <v>610</v>
      </c>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hidden="1" x14ac:dyDescent="0.25">
      <c r="A66" s="651">
        <v>1150</v>
      </c>
      <c r="B66" s="608" t="s">
        <v>221</v>
      </c>
      <c r="C66" s="781">
        <f t="shared" si="4"/>
        <v>0</v>
      </c>
      <c r="D66" s="670"/>
      <c r="E66" s="671"/>
      <c r="F66" s="652">
        <f t="shared" si="56"/>
        <v>0</v>
      </c>
      <c r="G66" s="670"/>
      <c r="H66" s="671"/>
      <c r="I66" s="652">
        <f t="shared" si="57"/>
        <v>0</v>
      </c>
      <c r="J66" s="672"/>
      <c r="K66" s="671"/>
      <c r="L66" s="652">
        <f t="shared" si="58"/>
        <v>0</v>
      </c>
      <c r="M66" s="670"/>
      <c r="N66" s="671"/>
      <c r="O66" s="652">
        <f t="shared" si="59"/>
        <v>0</v>
      </c>
      <c r="P66" s="654"/>
    </row>
    <row r="67" spans="1:16" ht="36" x14ac:dyDescent="0.25">
      <c r="A67" s="534">
        <v>1200</v>
      </c>
      <c r="B67" s="645" t="s">
        <v>222</v>
      </c>
      <c r="C67" s="773">
        <f t="shared" si="4"/>
        <v>567840</v>
      </c>
      <c r="D67" s="646">
        <f t="shared" ref="D67:E67" si="60">SUM(D68:D69)</f>
        <v>570434</v>
      </c>
      <c r="E67" s="647">
        <f t="shared" si="60"/>
        <v>-3589</v>
      </c>
      <c r="F67" s="648">
        <f>SUM(F68:F69)</f>
        <v>566845</v>
      </c>
      <c r="G67" s="646">
        <f t="shared" ref="G67:H67" si="61">SUM(G68:G69)</f>
        <v>0</v>
      </c>
      <c r="H67" s="647">
        <f t="shared" si="61"/>
        <v>0</v>
      </c>
      <c r="I67" s="648">
        <f>SUM(I68:I69)</f>
        <v>0</v>
      </c>
      <c r="J67" s="649">
        <f t="shared" ref="J67:K67" si="62">SUM(J68:J69)</f>
        <v>995</v>
      </c>
      <c r="K67" s="647">
        <f t="shared" si="62"/>
        <v>0</v>
      </c>
      <c r="L67" s="648">
        <f>SUM(L68:L69)</f>
        <v>995</v>
      </c>
      <c r="M67" s="646">
        <f t="shared" ref="M67:O67" si="63">SUM(M68:M69)</f>
        <v>0</v>
      </c>
      <c r="N67" s="647">
        <f t="shared" si="63"/>
        <v>0</v>
      </c>
      <c r="O67" s="648">
        <f t="shared" si="63"/>
        <v>0</v>
      </c>
      <c r="P67" s="673"/>
    </row>
    <row r="68" spans="1:16" ht="28.9" customHeight="1" x14ac:dyDescent="0.25">
      <c r="A68" s="674">
        <v>1210</v>
      </c>
      <c r="B68" s="546" t="s">
        <v>223</v>
      </c>
      <c r="C68" s="774">
        <f t="shared" si="4"/>
        <v>385789</v>
      </c>
      <c r="D68" s="511">
        <v>388383</v>
      </c>
      <c r="E68" s="656">
        <v>-3589</v>
      </c>
      <c r="F68" s="657">
        <f>D68+E68</f>
        <v>384794</v>
      </c>
      <c r="G68" s="655"/>
      <c r="H68" s="656"/>
      <c r="I68" s="657">
        <f>G68+H68</f>
        <v>0</v>
      </c>
      <c r="J68" s="658">
        <v>995</v>
      </c>
      <c r="K68" s="656"/>
      <c r="L68" s="657">
        <f>J68+K68</f>
        <v>995</v>
      </c>
      <c r="M68" s="655"/>
      <c r="N68" s="656"/>
      <c r="O68" s="657">
        <f t="shared" ref="O68" si="64">M68+N68</f>
        <v>0</v>
      </c>
      <c r="P68" s="664" t="s">
        <v>611</v>
      </c>
    </row>
    <row r="69" spans="1:16" ht="24" x14ac:dyDescent="0.25">
      <c r="A69" s="665">
        <v>1220</v>
      </c>
      <c r="B69" s="554" t="s">
        <v>224</v>
      </c>
      <c r="C69" s="775">
        <f t="shared" si="4"/>
        <v>182051</v>
      </c>
      <c r="D69" s="666">
        <f t="shared" ref="D69:E69" si="65">SUM(D70:D74)</f>
        <v>182051</v>
      </c>
      <c r="E69" s="667">
        <f t="shared" si="65"/>
        <v>0</v>
      </c>
      <c r="F69" s="662">
        <f>SUM(F70:F74)</f>
        <v>182051</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x14ac:dyDescent="0.25">
      <c r="A70" s="517">
        <v>1221</v>
      </c>
      <c r="B70" s="554" t="s">
        <v>225</v>
      </c>
      <c r="C70" s="775">
        <f t="shared" si="4"/>
        <v>71643</v>
      </c>
      <c r="D70" s="518">
        <v>71643</v>
      </c>
      <c r="E70" s="661"/>
      <c r="F70" s="662">
        <f t="shared" ref="F70:F74" si="69">D70+E70</f>
        <v>71643</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x14ac:dyDescent="0.25">
      <c r="A72" s="517">
        <v>1225</v>
      </c>
      <c r="B72" s="554" t="s">
        <v>227</v>
      </c>
      <c r="C72" s="775">
        <f t="shared" si="4"/>
        <v>84000</v>
      </c>
      <c r="D72" s="518">
        <v>84000</v>
      </c>
      <c r="E72" s="661"/>
      <c r="F72" s="662">
        <f t="shared" si="69"/>
        <v>84000</v>
      </c>
      <c r="G72" s="660"/>
      <c r="H72" s="661"/>
      <c r="I72" s="662">
        <f t="shared" si="70"/>
        <v>0</v>
      </c>
      <c r="J72" s="663"/>
      <c r="K72" s="661"/>
      <c r="L72" s="662">
        <f t="shared" si="71"/>
        <v>0</v>
      </c>
      <c r="M72" s="660"/>
      <c r="N72" s="661"/>
      <c r="O72" s="662">
        <f t="shared" si="72"/>
        <v>0</v>
      </c>
      <c r="P72" s="669"/>
    </row>
    <row r="73" spans="1:16" ht="28.9" customHeight="1" x14ac:dyDescent="0.25">
      <c r="A73" s="517">
        <v>1227</v>
      </c>
      <c r="B73" s="554" t="s">
        <v>228</v>
      </c>
      <c r="C73" s="775">
        <f t="shared" si="4"/>
        <v>25658</v>
      </c>
      <c r="D73" s="518">
        <v>25658</v>
      </c>
      <c r="E73" s="661"/>
      <c r="F73" s="662">
        <f t="shared" si="69"/>
        <v>25658</v>
      </c>
      <c r="G73" s="660"/>
      <c r="H73" s="661"/>
      <c r="I73" s="662">
        <f t="shared" si="70"/>
        <v>0</v>
      </c>
      <c r="J73" s="663"/>
      <c r="K73" s="661"/>
      <c r="L73" s="662">
        <f t="shared" si="71"/>
        <v>0</v>
      </c>
      <c r="M73" s="660"/>
      <c r="N73" s="661"/>
      <c r="O73" s="662">
        <f t="shared" si="72"/>
        <v>0</v>
      </c>
      <c r="P73" s="669"/>
    </row>
    <row r="74" spans="1:16" ht="60" x14ac:dyDescent="0.25">
      <c r="A74" s="517">
        <v>1228</v>
      </c>
      <c r="B74" s="554" t="s">
        <v>229</v>
      </c>
      <c r="C74" s="775">
        <f t="shared" si="4"/>
        <v>750</v>
      </c>
      <c r="D74" s="518">
        <v>750</v>
      </c>
      <c r="E74" s="661"/>
      <c r="F74" s="662">
        <f t="shared" si="69"/>
        <v>750</v>
      </c>
      <c r="G74" s="660"/>
      <c r="H74" s="661"/>
      <c r="I74" s="662">
        <f t="shared" si="70"/>
        <v>0</v>
      </c>
      <c r="J74" s="663"/>
      <c r="K74" s="661"/>
      <c r="L74" s="662">
        <f t="shared" si="71"/>
        <v>0</v>
      </c>
      <c r="M74" s="660"/>
      <c r="N74" s="661"/>
      <c r="O74" s="662">
        <f t="shared" si="72"/>
        <v>0</v>
      </c>
      <c r="P74" s="669"/>
    </row>
    <row r="75" spans="1:16" x14ac:dyDescent="0.25">
      <c r="A75" s="640">
        <v>2000</v>
      </c>
      <c r="B75" s="640" t="s">
        <v>230</v>
      </c>
      <c r="C75" s="786">
        <f t="shared" si="4"/>
        <v>403957</v>
      </c>
      <c r="D75" s="641">
        <f t="shared" ref="D75:O75" si="73">SUM(D76,D83,D120,D151,D152)</f>
        <v>380640</v>
      </c>
      <c r="E75" s="642">
        <f t="shared" si="73"/>
        <v>10599</v>
      </c>
      <c r="F75" s="643">
        <f t="shared" si="73"/>
        <v>391239</v>
      </c>
      <c r="G75" s="641">
        <f t="shared" si="73"/>
        <v>0</v>
      </c>
      <c r="H75" s="642">
        <f t="shared" si="73"/>
        <v>0</v>
      </c>
      <c r="I75" s="643">
        <f t="shared" si="73"/>
        <v>0</v>
      </c>
      <c r="J75" s="644">
        <f t="shared" si="73"/>
        <v>12615</v>
      </c>
      <c r="K75" s="642">
        <f t="shared" si="73"/>
        <v>103</v>
      </c>
      <c r="L75" s="643">
        <f t="shared" si="73"/>
        <v>12718</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674">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x14ac:dyDescent="0.25">
      <c r="A83" s="534">
        <v>2200</v>
      </c>
      <c r="B83" s="645" t="s">
        <v>236</v>
      </c>
      <c r="C83" s="773">
        <f t="shared" si="4"/>
        <v>303617</v>
      </c>
      <c r="D83" s="646">
        <f t="shared" ref="D83:E83" si="94">SUM(D84,D85,D91,D99,D107,D108,D114,D119)</f>
        <v>289108</v>
      </c>
      <c r="E83" s="647">
        <f t="shared" si="94"/>
        <v>8961</v>
      </c>
      <c r="F83" s="648">
        <f>SUM(F84,F85,F91,F99,F107,F108,F114,F119)</f>
        <v>298069</v>
      </c>
      <c r="G83" s="646">
        <f t="shared" ref="G83:H83" si="95">SUM(G84,G85,G91,G99,G107,G108,G114,G119)</f>
        <v>0</v>
      </c>
      <c r="H83" s="647">
        <f t="shared" si="95"/>
        <v>0</v>
      </c>
      <c r="I83" s="648">
        <f>SUM(I84,I85,I91,I99,I107,I108,I114,I119)</f>
        <v>0</v>
      </c>
      <c r="J83" s="649">
        <f t="shared" ref="J83:K83" si="96">SUM(J84,J85,J91,J99,J107,J108,J114,J119)</f>
        <v>5445</v>
      </c>
      <c r="K83" s="647">
        <f t="shared" si="96"/>
        <v>103</v>
      </c>
      <c r="L83" s="648">
        <f>SUM(L84,L85,L91,L99,L107,L108,L114,L119)</f>
        <v>5548</v>
      </c>
      <c r="M83" s="646">
        <f t="shared" ref="M83:O83" si="97">SUM(M84,M85,M91,M99,M107,M108,M114,M119)</f>
        <v>0</v>
      </c>
      <c r="N83" s="647">
        <f t="shared" si="97"/>
        <v>0</v>
      </c>
      <c r="O83" s="648">
        <f t="shared" si="97"/>
        <v>0</v>
      </c>
      <c r="P83" s="678"/>
    </row>
    <row r="84" spans="1:16" x14ac:dyDescent="0.25">
      <c r="A84" s="651">
        <v>2210</v>
      </c>
      <c r="B84" s="608" t="s">
        <v>237</v>
      </c>
      <c r="C84" s="781">
        <f t="shared" si="4"/>
        <v>73304</v>
      </c>
      <c r="D84" s="670">
        <v>73244</v>
      </c>
      <c r="E84" s="671"/>
      <c r="F84" s="652">
        <f>D84+E84</f>
        <v>73244</v>
      </c>
      <c r="G84" s="670"/>
      <c r="H84" s="671"/>
      <c r="I84" s="652">
        <f>G84+H84</f>
        <v>0</v>
      </c>
      <c r="J84" s="672">
        <v>60</v>
      </c>
      <c r="K84" s="671"/>
      <c r="L84" s="652">
        <f>J84+K84</f>
        <v>60</v>
      </c>
      <c r="M84" s="670"/>
      <c r="N84" s="671"/>
      <c r="O84" s="652">
        <f t="shared" ref="O84" si="98">M84+N84</f>
        <v>0</v>
      </c>
      <c r="P84" s="654"/>
    </row>
    <row r="85" spans="1:16" ht="24" x14ac:dyDescent="0.25">
      <c r="A85" s="665">
        <v>2220</v>
      </c>
      <c r="B85" s="554" t="s">
        <v>238</v>
      </c>
      <c r="C85" s="775">
        <f t="shared" ref="C85:C148" si="99">F85+I85+L85+O85</f>
        <v>53655</v>
      </c>
      <c r="D85" s="666">
        <f t="shared" ref="D85:E85" si="100">SUM(D86:D90)</f>
        <v>48548</v>
      </c>
      <c r="E85" s="667">
        <f t="shared" si="100"/>
        <v>0</v>
      </c>
      <c r="F85" s="662">
        <f>SUM(F86:F90)</f>
        <v>48548</v>
      </c>
      <c r="G85" s="666">
        <f t="shared" ref="G85:H85" si="101">SUM(G86:G90)</f>
        <v>0</v>
      </c>
      <c r="H85" s="667">
        <f t="shared" si="101"/>
        <v>0</v>
      </c>
      <c r="I85" s="662">
        <f>SUM(I86:I90)</f>
        <v>0</v>
      </c>
      <c r="J85" s="668">
        <f t="shared" ref="J85:K85" si="102">SUM(J86:J90)</f>
        <v>5107</v>
      </c>
      <c r="K85" s="667">
        <f t="shared" si="102"/>
        <v>0</v>
      </c>
      <c r="L85" s="662">
        <f>SUM(L86:L90)</f>
        <v>5107</v>
      </c>
      <c r="M85" s="666">
        <f t="shared" ref="M85:O85" si="103">SUM(M86:M90)</f>
        <v>0</v>
      </c>
      <c r="N85" s="667">
        <f t="shared" si="103"/>
        <v>0</v>
      </c>
      <c r="O85" s="662">
        <f t="shared" si="103"/>
        <v>0</v>
      </c>
      <c r="P85" s="669"/>
    </row>
    <row r="86" spans="1:16" x14ac:dyDescent="0.25">
      <c r="A86" s="517">
        <v>2221</v>
      </c>
      <c r="B86" s="554" t="s">
        <v>239</v>
      </c>
      <c r="C86" s="775">
        <f t="shared" si="99"/>
        <v>21340</v>
      </c>
      <c r="D86" s="660">
        <v>21340</v>
      </c>
      <c r="E86" s="661"/>
      <c r="F86" s="662">
        <f t="shared" ref="F86:F90" si="104">D86+E86</f>
        <v>21340</v>
      </c>
      <c r="G86" s="660"/>
      <c r="H86" s="661"/>
      <c r="I86" s="662">
        <f t="shared" ref="I86:I90" si="105">G86+H86</f>
        <v>0</v>
      </c>
      <c r="J86" s="663"/>
      <c r="K86" s="661"/>
      <c r="L86" s="662">
        <f t="shared" ref="L86:L90" si="106">J86+K86</f>
        <v>0</v>
      </c>
      <c r="M86" s="660"/>
      <c r="N86" s="661"/>
      <c r="O86" s="662">
        <f t="shared" ref="O86:O90" si="107">M86+N86</f>
        <v>0</v>
      </c>
      <c r="P86" s="669"/>
    </row>
    <row r="87" spans="1:16" ht="24" x14ac:dyDescent="0.25">
      <c r="A87" s="517">
        <v>2222</v>
      </c>
      <c r="B87" s="554" t="s">
        <v>240</v>
      </c>
      <c r="C87" s="775">
        <f t="shared" si="99"/>
        <v>4491</v>
      </c>
      <c r="D87" s="660">
        <v>3832</v>
      </c>
      <c r="E87" s="661"/>
      <c r="F87" s="662">
        <f t="shared" si="104"/>
        <v>3832</v>
      </c>
      <c r="G87" s="660"/>
      <c r="H87" s="661"/>
      <c r="I87" s="662">
        <f t="shared" si="105"/>
        <v>0</v>
      </c>
      <c r="J87" s="663">
        <v>659</v>
      </c>
      <c r="K87" s="661"/>
      <c r="L87" s="662">
        <f t="shared" si="106"/>
        <v>659</v>
      </c>
      <c r="M87" s="660"/>
      <c r="N87" s="661"/>
      <c r="O87" s="662">
        <f t="shared" si="107"/>
        <v>0</v>
      </c>
      <c r="P87" s="669"/>
    </row>
    <row r="88" spans="1:16" x14ac:dyDescent="0.25">
      <c r="A88" s="517">
        <v>2223</v>
      </c>
      <c r="B88" s="554" t="s">
        <v>241</v>
      </c>
      <c r="C88" s="775">
        <f t="shared" si="99"/>
        <v>26838</v>
      </c>
      <c r="D88" s="660">
        <v>22505</v>
      </c>
      <c r="E88" s="661"/>
      <c r="F88" s="662">
        <f t="shared" si="104"/>
        <v>22505</v>
      </c>
      <c r="G88" s="660"/>
      <c r="H88" s="661"/>
      <c r="I88" s="662">
        <f t="shared" si="105"/>
        <v>0</v>
      </c>
      <c r="J88" s="663">
        <v>4333</v>
      </c>
      <c r="K88" s="679"/>
      <c r="L88" s="662">
        <f t="shared" si="106"/>
        <v>4333</v>
      </c>
      <c r="M88" s="660"/>
      <c r="N88" s="661"/>
      <c r="O88" s="662">
        <f t="shared" si="107"/>
        <v>0</v>
      </c>
      <c r="P88" s="664"/>
    </row>
    <row r="89" spans="1:16" ht="48" x14ac:dyDescent="0.25">
      <c r="A89" s="517">
        <v>2224</v>
      </c>
      <c r="B89" s="554" t="s">
        <v>242</v>
      </c>
      <c r="C89" s="775">
        <f t="shared" si="99"/>
        <v>986</v>
      </c>
      <c r="D89" s="660">
        <v>871</v>
      </c>
      <c r="E89" s="661"/>
      <c r="F89" s="662">
        <f t="shared" si="104"/>
        <v>871</v>
      </c>
      <c r="G89" s="660"/>
      <c r="H89" s="661"/>
      <c r="I89" s="662">
        <f t="shared" si="105"/>
        <v>0</v>
      </c>
      <c r="J89" s="663">
        <v>115</v>
      </c>
      <c r="K89" s="661"/>
      <c r="L89" s="662">
        <f t="shared" si="106"/>
        <v>115</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ht="22.9" customHeight="1" x14ac:dyDescent="0.25">
      <c r="A91" s="665">
        <v>2230</v>
      </c>
      <c r="B91" s="554" t="s">
        <v>244</v>
      </c>
      <c r="C91" s="775">
        <f t="shared" si="99"/>
        <v>11336</v>
      </c>
      <c r="D91" s="666">
        <f t="shared" ref="D91:E91" si="108">SUM(D92:D98)</f>
        <v>4986</v>
      </c>
      <c r="E91" s="667">
        <f t="shared" si="108"/>
        <v>6250</v>
      </c>
      <c r="F91" s="662">
        <f>SUM(F92:F98)</f>
        <v>11236</v>
      </c>
      <c r="G91" s="666">
        <f t="shared" ref="G91:H91" si="109">SUM(G92:G98)</f>
        <v>0</v>
      </c>
      <c r="H91" s="667">
        <f t="shared" si="109"/>
        <v>0</v>
      </c>
      <c r="I91" s="662">
        <f>SUM(I92:I98)</f>
        <v>0</v>
      </c>
      <c r="J91" s="668">
        <f t="shared" ref="J91:K91" si="110">SUM(J92:J98)</f>
        <v>100</v>
      </c>
      <c r="K91" s="667">
        <f t="shared" si="110"/>
        <v>0</v>
      </c>
      <c r="L91" s="662">
        <f>SUM(L92:L98)</f>
        <v>100</v>
      </c>
      <c r="M91" s="666">
        <f t="shared" ref="M91:O91" si="111">SUM(M92:M98)</f>
        <v>0</v>
      </c>
      <c r="N91" s="667">
        <f t="shared" si="111"/>
        <v>0</v>
      </c>
      <c r="O91" s="662">
        <f t="shared" si="111"/>
        <v>0</v>
      </c>
      <c r="P91" s="669"/>
    </row>
    <row r="92" spans="1:16" ht="24" x14ac:dyDescent="0.25">
      <c r="A92" s="517">
        <v>2231</v>
      </c>
      <c r="B92" s="554" t="s">
        <v>245</v>
      </c>
      <c r="C92" s="775">
        <f t="shared" si="99"/>
        <v>2200</v>
      </c>
      <c r="D92" s="660">
        <v>2200</v>
      </c>
      <c r="E92" s="661"/>
      <c r="F92" s="662">
        <f t="shared" ref="F92:F98" si="112">D92+E92</f>
        <v>2200</v>
      </c>
      <c r="G92" s="660"/>
      <c r="H92" s="661"/>
      <c r="I92" s="662">
        <f t="shared" ref="I92:I98" si="113">G92+H92</f>
        <v>0</v>
      </c>
      <c r="J92" s="663"/>
      <c r="K92" s="661"/>
      <c r="L92" s="662">
        <f t="shared" ref="L92:L98" si="114">J92+K92</f>
        <v>0</v>
      </c>
      <c r="M92" s="660"/>
      <c r="N92" s="661"/>
      <c r="O92" s="662">
        <f t="shared" ref="O92:O98" si="115">M92+N92</f>
        <v>0</v>
      </c>
      <c r="P92" s="669"/>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x14ac:dyDescent="0.25">
      <c r="A94" s="510">
        <v>2233</v>
      </c>
      <c r="B94" s="546" t="s">
        <v>247</v>
      </c>
      <c r="C94" s="774">
        <f t="shared" si="99"/>
        <v>220</v>
      </c>
      <c r="D94" s="655">
        <v>220</v>
      </c>
      <c r="E94" s="656"/>
      <c r="F94" s="657">
        <f t="shared" si="112"/>
        <v>220</v>
      </c>
      <c r="G94" s="655"/>
      <c r="H94" s="656"/>
      <c r="I94" s="657">
        <f t="shared" si="113"/>
        <v>0</v>
      </c>
      <c r="J94" s="658"/>
      <c r="K94" s="656"/>
      <c r="L94" s="657">
        <f t="shared" si="114"/>
        <v>0</v>
      </c>
      <c r="M94" s="655"/>
      <c r="N94" s="656"/>
      <c r="O94" s="657">
        <f t="shared" si="115"/>
        <v>0</v>
      </c>
      <c r="P94" s="659"/>
    </row>
    <row r="95" spans="1:16" ht="30" customHeight="1" x14ac:dyDescent="0.25">
      <c r="A95" s="517">
        <v>2234</v>
      </c>
      <c r="B95" s="554" t="s">
        <v>248</v>
      </c>
      <c r="C95" s="775">
        <f t="shared" si="99"/>
        <v>157</v>
      </c>
      <c r="D95" s="660">
        <v>157</v>
      </c>
      <c r="E95" s="661"/>
      <c r="F95" s="662">
        <f t="shared" si="112"/>
        <v>157</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ht="16.149999999999999" customHeight="1" x14ac:dyDescent="0.25">
      <c r="A98" s="517">
        <v>2239</v>
      </c>
      <c r="B98" s="554" t="s">
        <v>251</v>
      </c>
      <c r="C98" s="775">
        <f t="shared" si="99"/>
        <v>8759</v>
      </c>
      <c r="D98" s="660">
        <v>2409</v>
      </c>
      <c r="E98" s="661">
        <v>6250</v>
      </c>
      <c r="F98" s="662">
        <f t="shared" si="112"/>
        <v>8659</v>
      </c>
      <c r="G98" s="660"/>
      <c r="H98" s="661"/>
      <c r="I98" s="662">
        <f t="shared" si="113"/>
        <v>0</v>
      </c>
      <c r="J98" s="663">
        <v>100</v>
      </c>
      <c r="K98" s="661"/>
      <c r="L98" s="662">
        <f t="shared" si="114"/>
        <v>100</v>
      </c>
      <c r="M98" s="660"/>
      <c r="N98" s="661"/>
      <c r="O98" s="662">
        <f t="shared" si="115"/>
        <v>0</v>
      </c>
      <c r="P98" s="664" t="s">
        <v>612</v>
      </c>
    </row>
    <row r="99" spans="1:16" ht="36" x14ac:dyDescent="0.25">
      <c r="A99" s="665">
        <v>2240</v>
      </c>
      <c r="B99" s="554" t="s">
        <v>252</v>
      </c>
      <c r="C99" s="775">
        <f t="shared" si="99"/>
        <v>45560</v>
      </c>
      <c r="D99" s="666">
        <f t="shared" ref="D99:E99" si="116">SUM(D100:D106)</f>
        <v>43883</v>
      </c>
      <c r="E99" s="667">
        <f t="shared" si="116"/>
        <v>1511</v>
      </c>
      <c r="F99" s="662">
        <f>SUM(F100:F106)</f>
        <v>45394</v>
      </c>
      <c r="G99" s="666">
        <f t="shared" ref="G99:H99" si="117">SUM(G100:G106)</f>
        <v>0</v>
      </c>
      <c r="H99" s="667">
        <f t="shared" si="117"/>
        <v>0</v>
      </c>
      <c r="I99" s="662">
        <f>SUM(I100:I106)</f>
        <v>0</v>
      </c>
      <c r="J99" s="668">
        <f t="shared" ref="J99:K99" si="118">SUM(J100:J106)</f>
        <v>166</v>
      </c>
      <c r="K99" s="667">
        <f t="shared" si="118"/>
        <v>0</v>
      </c>
      <c r="L99" s="662">
        <f>SUM(L100:L106)</f>
        <v>166</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x14ac:dyDescent="0.25">
      <c r="A101" s="517">
        <v>2242</v>
      </c>
      <c r="B101" s="554" t="s">
        <v>255</v>
      </c>
      <c r="C101" s="775">
        <f t="shared" si="99"/>
        <v>27250</v>
      </c>
      <c r="D101" s="660">
        <v>27250</v>
      </c>
      <c r="E101" s="661"/>
      <c r="F101" s="662">
        <f t="shared" si="120"/>
        <v>27250</v>
      </c>
      <c r="G101" s="660"/>
      <c r="H101" s="661"/>
      <c r="I101" s="662">
        <f t="shared" si="121"/>
        <v>0</v>
      </c>
      <c r="J101" s="663"/>
      <c r="K101" s="661"/>
      <c r="L101" s="662">
        <f t="shared" si="122"/>
        <v>0</v>
      </c>
      <c r="M101" s="660"/>
      <c r="N101" s="661"/>
      <c r="O101" s="662">
        <f t="shared" si="123"/>
        <v>0</v>
      </c>
      <c r="P101" s="669"/>
    </row>
    <row r="102" spans="1:16" ht="29.45" customHeight="1" x14ac:dyDescent="0.25">
      <c r="A102" s="517">
        <v>2243</v>
      </c>
      <c r="B102" s="554" t="s">
        <v>256</v>
      </c>
      <c r="C102" s="775">
        <f t="shared" si="99"/>
        <v>5880</v>
      </c>
      <c r="D102" s="660">
        <v>4369</v>
      </c>
      <c r="E102" s="661">
        <v>1511</v>
      </c>
      <c r="F102" s="662">
        <f t="shared" si="120"/>
        <v>5880</v>
      </c>
      <c r="G102" s="660"/>
      <c r="H102" s="661"/>
      <c r="I102" s="662">
        <f t="shared" si="121"/>
        <v>0</v>
      </c>
      <c r="J102" s="663"/>
      <c r="K102" s="661"/>
      <c r="L102" s="662">
        <f t="shared" si="122"/>
        <v>0</v>
      </c>
      <c r="M102" s="660"/>
      <c r="N102" s="661"/>
      <c r="O102" s="662">
        <f t="shared" si="123"/>
        <v>0</v>
      </c>
      <c r="P102" s="664" t="s">
        <v>613</v>
      </c>
    </row>
    <row r="103" spans="1:16" x14ac:dyDescent="0.25">
      <c r="A103" s="517">
        <v>2244</v>
      </c>
      <c r="B103" s="554" t="s">
        <v>257</v>
      </c>
      <c r="C103" s="775">
        <f t="shared" si="99"/>
        <v>11849</v>
      </c>
      <c r="D103" s="660">
        <v>11683</v>
      </c>
      <c r="E103" s="661"/>
      <c r="F103" s="662">
        <f t="shared" si="120"/>
        <v>11683</v>
      </c>
      <c r="G103" s="660"/>
      <c r="H103" s="661"/>
      <c r="I103" s="662">
        <f t="shared" si="121"/>
        <v>0</v>
      </c>
      <c r="J103" s="663">
        <v>166</v>
      </c>
      <c r="K103" s="661"/>
      <c r="L103" s="662">
        <f t="shared" si="122"/>
        <v>166</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x14ac:dyDescent="0.25">
      <c r="A105" s="517">
        <v>2247</v>
      </c>
      <c r="B105" s="554" t="s">
        <v>260</v>
      </c>
      <c r="C105" s="775">
        <f t="shared" si="99"/>
        <v>511</v>
      </c>
      <c r="D105" s="660">
        <v>511</v>
      </c>
      <c r="E105" s="661"/>
      <c r="F105" s="662">
        <f t="shared" si="120"/>
        <v>511</v>
      </c>
      <c r="G105" s="660"/>
      <c r="H105" s="661"/>
      <c r="I105" s="662">
        <f t="shared" si="121"/>
        <v>0</v>
      </c>
      <c r="J105" s="663"/>
      <c r="K105" s="661"/>
      <c r="L105" s="662">
        <f t="shared" si="122"/>
        <v>0</v>
      </c>
      <c r="M105" s="660"/>
      <c r="N105" s="661"/>
      <c r="O105" s="662">
        <f t="shared" si="123"/>
        <v>0</v>
      </c>
      <c r="P105" s="669"/>
    </row>
    <row r="106" spans="1:16" ht="24" x14ac:dyDescent="0.25">
      <c r="A106" s="517">
        <v>2249</v>
      </c>
      <c r="B106" s="554" t="s">
        <v>261</v>
      </c>
      <c r="C106" s="775">
        <f t="shared" si="99"/>
        <v>70</v>
      </c>
      <c r="D106" s="660">
        <v>70</v>
      </c>
      <c r="E106" s="661"/>
      <c r="F106" s="662">
        <f t="shared" si="120"/>
        <v>70</v>
      </c>
      <c r="G106" s="660"/>
      <c r="H106" s="661"/>
      <c r="I106" s="662">
        <f t="shared" si="121"/>
        <v>0</v>
      </c>
      <c r="J106" s="663"/>
      <c r="K106" s="661"/>
      <c r="L106" s="662">
        <f t="shared" si="122"/>
        <v>0</v>
      </c>
      <c r="M106" s="660"/>
      <c r="N106" s="661"/>
      <c r="O106" s="662">
        <f t="shared" si="123"/>
        <v>0</v>
      </c>
      <c r="P106" s="669"/>
    </row>
    <row r="107" spans="1:16" x14ac:dyDescent="0.25">
      <c r="A107" s="665">
        <v>2250</v>
      </c>
      <c r="B107" s="554" t="s">
        <v>262</v>
      </c>
      <c r="C107" s="775">
        <f t="shared" si="99"/>
        <v>1761</v>
      </c>
      <c r="D107" s="660">
        <v>1761</v>
      </c>
      <c r="E107" s="661"/>
      <c r="F107" s="662">
        <f t="shared" si="120"/>
        <v>1761</v>
      </c>
      <c r="G107" s="660"/>
      <c r="H107" s="661"/>
      <c r="I107" s="662">
        <f t="shared" si="121"/>
        <v>0</v>
      </c>
      <c r="J107" s="663"/>
      <c r="K107" s="661"/>
      <c r="L107" s="662">
        <f t="shared" si="122"/>
        <v>0</v>
      </c>
      <c r="M107" s="660"/>
      <c r="N107" s="661"/>
      <c r="O107" s="662">
        <f t="shared" si="123"/>
        <v>0</v>
      </c>
      <c r="P107" s="669"/>
    </row>
    <row r="108" spans="1:16" x14ac:dyDescent="0.25">
      <c r="A108" s="665">
        <v>2260</v>
      </c>
      <c r="B108" s="554" t="s">
        <v>263</v>
      </c>
      <c r="C108" s="775">
        <f t="shared" si="99"/>
        <v>116608</v>
      </c>
      <c r="D108" s="666">
        <f t="shared" ref="D108:E108" si="124">SUM(D109:D113)</f>
        <v>116596</v>
      </c>
      <c r="E108" s="667">
        <f t="shared" si="124"/>
        <v>0</v>
      </c>
      <c r="F108" s="662">
        <f>SUM(F109:F113)</f>
        <v>116596</v>
      </c>
      <c r="G108" s="666">
        <f t="shared" ref="G108:H108" si="125">SUM(G109:G113)</f>
        <v>0</v>
      </c>
      <c r="H108" s="667">
        <f t="shared" si="125"/>
        <v>0</v>
      </c>
      <c r="I108" s="662">
        <f>SUM(I109:I113)</f>
        <v>0</v>
      </c>
      <c r="J108" s="668">
        <f t="shared" ref="J108:K108" si="126">SUM(J109:J113)</f>
        <v>12</v>
      </c>
      <c r="K108" s="667">
        <f t="shared" si="126"/>
        <v>0</v>
      </c>
      <c r="L108" s="662">
        <f>SUM(L109:L113)</f>
        <v>12</v>
      </c>
      <c r="M108" s="666">
        <f t="shared" ref="M108:O108" si="127">SUM(M109:M113)</f>
        <v>0</v>
      </c>
      <c r="N108" s="667">
        <f t="shared" si="127"/>
        <v>0</v>
      </c>
      <c r="O108" s="662">
        <f t="shared" si="127"/>
        <v>0</v>
      </c>
      <c r="P108" s="669"/>
    </row>
    <row r="109" spans="1:16" x14ac:dyDescent="0.25">
      <c r="A109" s="517">
        <v>2261</v>
      </c>
      <c r="B109" s="554" t="s">
        <v>264</v>
      </c>
      <c r="C109" s="775">
        <f t="shared" si="99"/>
        <v>105507</v>
      </c>
      <c r="D109" s="660">
        <v>105507</v>
      </c>
      <c r="E109" s="661"/>
      <c r="F109" s="662">
        <f t="shared" ref="F109:F113" si="128">D109+E109</f>
        <v>105507</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x14ac:dyDescent="0.25">
      <c r="A111" s="517">
        <v>2263</v>
      </c>
      <c r="B111" s="554" t="s">
        <v>266</v>
      </c>
      <c r="C111" s="775">
        <f t="shared" si="99"/>
        <v>7035</v>
      </c>
      <c r="D111" s="660">
        <v>7035</v>
      </c>
      <c r="E111" s="661"/>
      <c r="F111" s="662">
        <f t="shared" si="128"/>
        <v>7035</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x14ac:dyDescent="0.25">
      <c r="A113" s="517">
        <v>2269</v>
      </c>
      <c r="B113" s="554" t="s">
        <v>268</v>
      </c>
      <c r="C113" s="775">
        <f t="shared" si="99"/>
        <v>4066</v>
      </c>
      <c r="D113" s="660">
        <v>4054</v>
      </c>
      <c r="E113" s="661"/>
      <c r="F113" s="662">
        <f t="shared" si="128"/>
        <v>4054</v>
      </c>
      <c r="G113" s="660"/>
      <c r="H113" s="661"/>
      <c r="I113" s="662">
        <f t="shared" si="129"/>
        <v>0</v>
      </c>
      <c r="J113" s="663">
        <v>12</v>
      </c>
      <c r="K113" s="661"/>
      <c r="L113" s="662">
        <f t="shared" si="130"/>
        <v>12</v>
      </c>
      <c r="M113" s="660"/>
      <c r="N113" s="661"/>
      <c r="O113" s="662">
        <f t="shared" si="131"/>
        <v>0</v>
      </c>
      <c r="P113" s="669"/>
    </row>
    <row r="114" spans="1:16" x14ac:dyDescent="0.25">
      <c r="A114" s="665">
        <v>2270</v>
      </c>
      <c r="B114" s="554" t="s">
        <v>269</v>
      </c>
      <c r="C114" s="775">
        <f t="shared" si="99"/>
        <v>1393</v>
      </c>
      <c r="D114" s="666">
        <f t="shared" ref="D114:E114" si="132">SUM(D115:D118)</f>
        <v>90</v>
      </c>
      <c r="E114" s="667">
        <f t="shared" si="132"/>
        <v>1200</v>
      </c>
      <c r="F114" s="662">
        <f>SUM(F115:F118)</f>
        <v>1290</v>
      </c>
      <c r="G114" s="666">
        <f t="shared" ref="G114:H114" si="133">SUM(G115:G118)</f>
        <v>0</v>
      </c>
      <c r="H114" s="667">
        <f t="shared" si="133"/>
        <v>0</v>
      </c>
      <c r="I114" s="662">
        <f>SUM(I115:I118)</f>
        <v>0</v>
      </c>
      <c r="J114" s="668">
        <f t="shared" ref="J114:K114" si="134">SUM(J115:J118)</f>
        <v>0</v>
      </c>
      <c r="K114" s="667">
        <f t="shared" si="134"/>
        <v>103</v>
      </c>
      <c r="L114" s="662">
        <f>SUM(L115:L118)</f>
        <v>103</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c r="E117" s="661"/>
      <c r="F117" s="662">
        <f t="shared" si="136"/>
        <v>0</v>
      </c>
      <c r="G117" s="660"/>
      <c r="H117" s="661"/>
      <c r="I117" s="662">
        <f t="shared" si="137"/>
        <v>0</v>
      </c>
      <c r="J117" s="663"/>
      <c r="K117" s="661"/>
      <c r="L117" s="662">
        <f t="shared" si="138"/>
        <v>0</v>
      </c>
      <c r="M117" s="660"/>
      <c r="N117" s="661"/>
      <c r="O117" s="662">
        <f t="shared" si="139"/>
        <v>0</v>
      </c>
      <c r="P117" s="669"/>
    </row>
    <row r="118" spans="1:16" ht="27" customHeight="1" x14ac:dyDescent="0.25">
      <c r="A118" s="682">
        <v>2276</v>
      </c>
      <c r="B118" s="683" t="s">
        <v>273</v>
      </c>
      <c r="C118" s="787">
        <f t="shared" si="99"/>
        <v>1393</v>
      </c>
      <c r="D118" s="684">
        <v>90</v>
      </c>
      <c r="E118" s="679">
        <v>1200</v>
      </c>
      <c r="F118" s="685">
        <f t="shared" si="136"/>
        <v>1290</v>
      </c>
      <c r="G118" s="684"/>
      <c r="H118" s="679"/>
      <c r="I118" s="685">
        <f t="shared" si="137"/>
        <v>0</v>
      </c>
      <c r="J118" s="686"/>
      <c r="K118" s="679">
        <v>103</v>
      </c>
      <c r="L118" s="685">
        <f t="shared" si="138"/>
        <v>103</v>
      </c>
      <c r="M118" s="684"/>
      <c r="N118" s="679"/>
      <c r="O118" s="685">
        <f t="shared" si="139"/>
        <v>0</v>
      </c>
      <c r="P118" s="664" t="s">
        <v>614</v>
      </c>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customHeight="1" x14ac:dyDescent="0.25">
      <c r="A120" s="603">
        <v>2300</v>
      </c>
      <c r="B120" s="572" t="s">
        <v>275</v>
      </c>
      <c r="C120" s="777">
        <f t="shared" si="99"/>
        <v>77322</v>
      </c>
      <c r="D120" s="687">
        <f t="shared" ref="D120:E120" si="140">SUM(D121,D126,D130,D131,D134,D138,D146,D147,D150)</f>
        <v>72081</v>
      </c>
      <c r="E120" s="688">
        <f t="shared" si="140"/>
        <v>1638</v>
      </c>
      <c r="F120" s="689">
        <f>SUM(F121,F126,F130,F131,F134,F138,F146,F147,F150)</f>
        <v>73719</v>
      </c>
      <c r="G120" s="687">
        <f t="shared" ref="G120:H120" si="141">SUM(G121,G126,G130,G131,G134,G138,G146,G147,G150)</f>
        <v>0</v>
      </c>
      <c r="H120" s="688">
        <f t="shared" si="141"/>
        <v>0</v>
      </c>
      <c r="I120" s="689">
        <f>SUM(I121,I126,I130,I131,I134,I138,I146,I147,I150)</f>
        <v>0</v>
      </c>
      <c r="J120" s="690">
        <f t="shared" ref="J120:K120" si="142">SUM(J121,J126,J130,J131,J134,J138,J146,J147,J150)</f>
        <v>3603</v>
      </c>
      <c r="K120" s="688">
        <f t="shared" si="142"/>
        <v>0</v>
      </c>
      <c r="L120" s="689">
        <f>SUM(L121,L126,L130,L131,L134,L138,L146,L147,L150)</f>
        <v>3603</v>
      </c>
      <c r="M120" s="687">
        <f t="shared" ref="M120:O120" si="143">SUM(M121,M126,M130,M131,M134,M138,M146,M147,M150)</f>
        <v>0</v>
      </c>
      <c r="N120" s="688">
        <f t="shared" si="143"/>
        <v>0</v>
      </c>
      <c r="O120" s="689">
        <f t="shared" si="143"/>
        <v>0</v>
      </c>
      <c r="P120" s="678"/>
    </row>
    <row r="121" spans="1:16" ht="24" x14ac:dyDescent="0.25">
      <c r="A121" s="674">
        <v>2310</v>
      </c>
      <c r="B121" s="546" t="s">
        <v>276</v>
      </c>
      <c r="C121" s="774">
        <f t="shared" si="99"/>
        <v>17367</v>
      </c>
      <c r="D121" s="675">
        <f t="shared" ref="D121:O121" si="144">SUM(D122:D125)</f>
        <v>17596</v>
      </c>
      <c r="E121" s="676">
        <f t="shared" si="144"/>
        <v>-717</v>
      </c>
      <c r="F121" s="657">
        <f t="shared" si="144"/>
        <v>16879</v>
      </c>
      <c r="G121" s="675">
        <f t="shared" si="144"/>
        <v>0</v>
      </c>
      <c r="H121" s="676">
        <f t="shared" si="144"/>
        <v>0</v>
      </c>
      <c r="I121" s="657">
        <f t="shared" si="144"/>
        <v>0</v>
      </c>
      <c r="J121" s="677">
        <f t="shared" si="144"/>
        <v>488</v>
      </c>
      <c r="K121" s="676">
        <f t="shared" si="144"/>
        <v>0</v>
      </c>
      <c r="L121" s="657">
        <f t="shared" si="144"/>
        <v>488</v>
      </c>
      <c r="M121" s="675">
        <f t="shared" si="144"/>
        <v>0</v>
      </c>
      <c r="N121" s="676">
        <f t="shared" si="144"/>
        <v>0</v>
      </c>
      <c r="O121" s="657">
        <f t="shared" si="144"/>
        <v>0</v>
      </c>
      <c r="P121" s="659"/>
    </row>
    <row r="122" spans="1:16" x14ac:dyDescent="0.25">
      <c r="A122" s="517">
        <v>2311</v>
      </c>
      <c r="B122" s="554" t="s">
        <v>277</v>
      </c>
      <c r="C122" s="775">
        <f t="shared" si="99"/>
        <v>13301</v>
      </c>
      <c r="D122" s="660">
        <v>13301</v>
      </c>
      <c r="E122" s="661"/>
      <c r="F122" s="662">
        <f t="shared" ref="F122:F125" si="145">D122+E122</f>
        <v>13301</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ht="15.6" customHeight="1" x14ac:dyDescent="0.25">
      <c r="A123" s="517">
        <v>2312</v>
      </c>
      <c r="B123" s="554" t="s">
        <v>278</v>
      </c>
      <c r="C123" s="775">
        <f t="shared" si="99"/>
        <v>3466</v>
      </c>
      <c r="D123" s="660">
        <v>4183</v>
      </c>
      <c r="E123" s="661">
        <v>-717</v>
      </c>
      <c r="F123" s="662">
        <f t="shared" si="145"/>
        <v>3466</v>
      </c>
      <c r="G123" s="660"/>
      <c r="H123" s="661"/>
      <c r="I123" s="662">
        <f t="shared" si="146"/>
        <v>0</v>
      </c>
      <c r="J123" s="663"/>
      <c r="K123" s="661"/>
      <c r="L123" s="662">
        <f t="shared" si="147"/>
        <v>0</v>
      </c>
      <c r="M123" s="660"/>
      <c r="N123" s="661"/>
      <c r="O123" s="662">
        <f t="shared" si="148"/>
        <v>0</v>
      </c>
      <c r="P123" s="664" t="s">
        <v>615</v>
      </c>
    </row>
    <row r="124" spans="1:16" hidden="1" x14ac:dyDescent="0.25">
      <c r="A124" s="517">
        <v>2313</v>
      </c>
      <c r="B124" s="554" t="s">
        <v>279</v>
      </c>
      <c r="C124" s="775">
        <f t="shared" si="99"/>
        <v>0</v>
      </c>
      <c r="D124" s="660">
        <v>0</v>
      </c>
      <c r="E124" s="661"/>
      <c r="F124" s="662">
        <f t="shared" si="145"/>
        <v>0</v>
      </c>
      <c r="G124" s="660"/>
      <c r="H124" s="661"/>
      <c r="I124" s="662">
        <f t="shared" si="146"/>
        <v>0</v>
      </c>
      <c r="J124" s="663"/>
      <c r="K124" s="661"/>
      <c r="L124" s="662">
        <f t="shared" si="147"/>
        <v>0</v>
      </c>
      <c r="M124" s="660"/>
      <c r="N124" s="661"/>
      <c r="O124" s="662">
        <f t="shared" si="148"/>
        <v>0</v>
      </c>
      <c r="P124" s="664"/>
    </row>
    <row r="125" spans="1:16" ht="26.45" customHeight="1" x14ac:dyDescent="0.25">
      <c r="A125" s="517">
        <v>2314</v>
      </c>
      <c r="B125" s="554" t="s">
        <v>280</v>
      </c>
      <c r="C125" s="775">
        <f t="shared" si="99"/>
        <v>600</v>
      </c>
      <c r="D125" s="660">
        <v>112</v>
      </c>
      <c r="E125" s="679"/>
      <c r="F125" s="662">
        <f t="shared" si="145"/>
        <v>112</v>
      </c>
      <c r="G125" s="660"/>
      <c r="H125" s="661"/>
      <c r="I125" s="662">
        <f t="shared" si="146"/>
        <v>0</v>
      </c>
      <c r="J125" s="663">
        <v>488</v>
      </c>
      <c r="K125" s="661"/>
      <c r="L125" s="662">
        <f t="shared" si="147"/>
        <v>488</v>
      </c>
      <c r="M125" s="660"/>
      <c r="N125" s="661"/>
      <c r="O125" s="662">
        <f t="shared" si="148"/>
        <v>0</v>
      </c>
      <c r="P125" s="664"/>
    </row>
    <row r="126" spans="1:16" x14ac:dyDescent="0.25">
      <c r="A126" s="665">
        <v>2320</v>
      </c>
      <c r="B126" s="554" t="s">
        <v>281</v>
      </c>
      <c r="C126" s="775">
        <f t="shared" si="99"/>
        <v>33406</v>
      </c>
      <c r="D126" s="666">
        <f t="shared" ref="D126:E126" si="149">SUM(D127:D129)</f>
        <v>29806</v>
      </c>
      <c r="E126" s="667">
        <f t="shared" si="149"/>
        <v>1600</v>
      </c>
      <c r="F126" s="662">
        <f>SUM(F127:F129)</f>
        <v>31406</v>
      </c>
      <c r="G126" s="666">
        <f t="shared" ref="G126:H126" si="150">SUM(G127:G129)</f>
        <v>0</v>
      </c>
      <c r="H126" s="667">
        <f t="shared" si="150"/>
        <v>0</v>
      </c>
      <c r="I126" s="662">
        <f>SUM(I127:I129)</f>
        <v>0</v>
      </c>
      <c r="J126" s="668">
        <f t="shared" ref="J126:K126" si="151">SUM(J127:J129)</f>
        <v>2000</v>
      </c>
      <c r="K126" s="667">
        <f t="shared" si="151"/>
        <v>0</v>
      </c>
      <c r="L126" s="662">
        <f>SUM(L127:L129)</f>
        <v>2000</v>
      </c>
      <c r="M126" s="666">
        <f t="shared" ref="M126:O126" si="152">SUM(M127:M129)</f>
        <v>0</v>
      </c>
      <c r="N126" s="667">
        <f t="shared" si="152"/>
        <v>0</v>
      </c>
      <c r="O126" s="662">
        <f t="shared" si="152"/>
        <v>0</v>
      </c>
      <c r="P126" s="669"/>
    </row>
    <row r="127" spans="1:16" x14ac:dyDescent="0.25">
      <c r="A127" s="517">
        <v>2321</v>
      </c>
      <c r="B127" s="554" t="s">
        <v>282</v>
      </c>
      <c r="C127" s="775">
        <f t="shared" si="99"/>
        <v>7775</v>
      </c>
      <c r="D127" s="660">
        <v>5775</v>
      </c>
      <c r="E127" s="661"/>
      <c r="F127" s="662">
        <f t="shared" ref="F127:F130" si="153">D127+E127</f>
        <v>5775</v>
      </c>
      <c r="G127" s="660"/>
      <c r="H127" s="661"/>
      <c r="I127" s="662">
        <f t="shared" ref="I127:I130" si="154">G127+H127</f>
        <v>0</v>
      </c>
      <c r="J127" s="663">
        <v>2000</v>
      </c>
      <c r="K127" s="661"/>
      <c r="L127" s="662">
        <f t="shared" ref="L127:L130" si="155">J127+K127</f>
        <v>2000</v>
      </c>
      <c r="M127" s="660"/>
      <c r="N127" s="661"/>
      <c r="O127" s="662">
        <f t="shared" ref="O127:O130" si="156">M127+N127</f>
        <v>0</v>
      </c>
      <c r="P127" s="669"/>
    </row>
    <row r="128" spans="1:16" ht="12" customHeight="1" x14ac:dyDescent="0.25">
      <c r="A128" s="682">
        <v>2322</v>
      </c>
      <c r="B128" s="683" t="s">
        <v>283</v>
      </c>
      <c r="C128" s="787">
        <f t="shared" si="99"/>
        <v>25631</v>
      </c>
      <c r="D128" s="684">
        <v>24031</v>
      </c>
      <c r="E128" s="679">
        <v>1600</v>
      </c>
      <c r="F128" s="685">
        <f t="shared" si="153"/>
        <v>25631</v>
      </c>
      <c r="G128" s="684"/>
      <c r="H128" s="679"/>
      <c r="I128" s="685">
        <f t="shared" si="154"/>
        <v>0</v>
      </c>
      <c r="J128" s="686"/>
      <c r="K128" s="679"/>
      <c r="L128" s="685">
        <f t="shared" si="155"/>
        <v>0</v>
      </c>
      <c r="M128" s="684"/>
      <c r="N128" s="679"/>
      <c r="O128" s="685">
        <f t="shared" si="156"/>
        <v>0</v>
      </c>
      <c r="P128" s="691" t="s">
        <v>616</v>
      </c>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x14ac:dyDescent="0.25">
      <c r="A131" s="665">
        <v>2340</v>
      </c>
      <c r="B131" s="554" t="s">
        <v>286</v>
      </c>
      <c r="C131" s="775">
        <f t="shared" si="99"/>
        <v>545</v>
      </c>
      <c r="D131" s="666">
        <f t="shared" ref="D131:E131" si="157">SUM(D132:D133)</f>
        <v>545</v>
      </c>
      <c r="E131" s="667">
        <f t="shared" si="157"/>
        <v>0</v>
      </c>
      <c r="F131" s="662">
        <f>SUM(F132:F133)</f>
        <v>545</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x14ac:dyDescent="0.25">
      <c r="A132" s="517">
        <v>2341</v>
      </c>
      <c r="B132" s="554" t="s">
        <v>287</v>
      </c>
      <c r="C132" s="775">
        <f t="shared" si="99"/>
        <v>545</v>
      </c>
      <c r="D132" s="660">
        <v>545</v>
      </c>
      <c r="E132" s="661"/>
      <c r="F132" s="662">
        <f t="shared" ref="F132:F133" si="161">D132+E132</f>
        <v>545</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x14ac:dyDescent="0.25">
      <c r="A134" s="651">
        <v>2350</v>
      </c>
      <c r="B134" s="608" t="s">
        <v>289</v>
      </c>
      <c r="C134" s="781">
        <f t="shared" si="99"/>
        <v>7576</v>
      </c>
      <c r="D134" s="613">
        <f t="shared" ref="D134:E134" si="165">SUM(D135:D137)</f>
        <v>7576</v>
      </c>
      <c r="E134" s="614">
        <f t="shared" si="165"/>
        <v>0</v>
      </c>
      <c r="F134" s="652">
        <f>SUM(F135:F137)</f>
        <v>7576</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x14ac:dyDescent="0.25">
      <c r="A135" s="510">
        <v>2351</v>
      </c>
      <c r="B135" s="546" t="s">
        <v>290</v>
      </c>
      <c r="C135" s="774">
        <f t="shared" si="99"/>
        <v>815</v>
      </c>
      <c r="D135" s="655">
        <v>815</v>
      </c>
      <c r="E135" s="656"/>
      <c r="F135" s="657">
        <f t="shared" ref="F135:F137" si="169">D135+E135</f>
        <v>815</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x14ac:dyDescent="0.25">
      <c r="A136" s="517">
        <v>2352</v>
      </c>
      <c r="B136" s="554" t="s">
        <v>291</v>
      </c>
      <c r="C136" s="775">
        <f t="shared" si="99"/>
        <v>3646</v>
      </c>
      <c r="D136" s="660">
        <v>3646</v>
      </c>
      <c r="E136" s="661"/>
      <c r="F136" s="662">
        <f t="shared" si="169"/>
        <v>3646</v>
      </c>
      <c r="G136" s="660"/>
      <c r="H136" s="661"/>
      <c r="I136" s="662">
        <f t="shared" si="170"/>
        <v>0</v>
      </c>
      <c r="J136" s="663"/>
      <c r="K136" s="661"/>
      <c r="L136" s="662">
        <f t="shared" si="171"/>
        <v>0</v>
      </c>
      <c r="M136" s="660"/>
      <c r="N136" s="661"/>
      <c r="O136" s="662">
        <f t="shared" si="172"/>
        <v>0</v>
      </c>
      <c r="P136" s="669"/>
    </row>
    <row r="137" spans="1:16" ht="25.15" customHeight="1" x14ac:dyDescent="0.25">
      <c r="A137" s="517">
        <v>2353</v>
      </c>
      <c r="B137" s="554" t="s">
        <v>292</v>
      </c>
      <c r="C137" s="775">
        <f t="shared" si="99"/>
        <v>3115</v>
      </c>
      <c r="D137" s="660">
        <v>3115</v>
      </c>
      <c r="E137" s="661"/>
      <c r="F137" s="662">
        <f t="shared" si="169"/>
        <v>3115</v>
      </c>
      <c r="G137" s="660"/>
      <c r="H137" s="661"/>
      <c r="I137" s="662">
        <f t="shared" si="170"/>
        <v>0</v>
      </c>
      <c r="J137" s="663"/>
      <c r="K137" s="661"/>
      <c r="L137" s="662">
        <f t="shared" si="171"/>
        <v>0</v>
      </c>
      <c r="M137" s="660"/>
      <c r="N137" s="661"/>
      <c r="O137" s="662">
        <f t="shared" si="172"/>
        <v>0</v>
      </c>
      <c r="P137" s="664"/>
    </row>
    <row r="138" spans="1:16" ht="36" x14ac:dyDescent="0.25">
      <c r="A138" s="665">
        <v>2360</v>
      </c>
      <c r="B138" s="554" t="s">
        <v>293</v>
      </c>
      <c r="C138" s="775">
        <f t="shared" si="99"/>
        <v>16118</v>
      </c>
      <c r="D138" s="666">
        <f t="shared" ref="D138:E138" si="173">SUM(D139:D145)</f>
        <v>16118</v>
      </c>
      <c r="E138" s="667">
        <f t="shared" si="173"/>
        <v>0</v>
      </c>
      <c r="F138" s="662">
        <f>SUM(F139:F145)</f>
        <v>16118</v>
      </c>
      <c r="G138" s="666">
        <f t="shared" ref="G138:H138" si="174">SUM(G139:G145)</f>
        <v>0</v>
      </c>
      <c r="H138" s="667">
        <f t="shared" si="174"/>
        <v>0</v>
      </c>
      <c r="I138" s="662">
        <f>SUM(I139:I145)</f>
        <v>0</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x14ac:dyDescent="0.25">
      <c r="A139" s="516">
        <v>2361</v>
      </c>
      <c r="B139" s="554" t="s">
        <v>294</v>
      </c>
      <c r="C139" s="775">
        <f t="shared" si="99"/>
        <v>160</v>
      </c>
      <c r="D139" s="660">
        <v>160</v>
      </c>
      <c r="E139" s="661"/>
      <c r="F139" s="662">
        <f t="shared" ref="F139:F146" si="177">D139+E139</f>
        <v>160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idden="1" x14ac:dyDescent="0.25">
      <c r="A141" s="516">
        <v>2363</v>
      </c>
      <c r="B141" s="554" t="s">
        <v>296</v>
      </c>
      <c r="C141" s="775">
        <f t="shared" si="99"/>
        <v>0</v>
      </c>
      <c r="D141" s="660"/>
      <c r="E141" s="661"/>
      <c r="F141" s="662">
        <f t="shared" si="177"/>
        <v>0</v>
      </c>
      <c r="G141" s="660"/>
      <c r="H141" s="661"/>
      <c r="I141" s="662">
        <f t="shared" si="178"/>
        <v>0</v>
      </c>
      <c r="J141" s="663"/>
      <c r="K141" s="661"/>
      <c r="L141" s="662">
        <f t="shared" si="179"/>
        <v>0</v>
      </c>
      <c r="M141" s="660"/>
      <c r="N141" s="661"/>
      <c r="O141" s="662">
        <f t="shared" si="180"/>
        <v>0</v>
      </c>
      <c r="P141" s="669"/>
    </row>
    <row r="142" spans="1:16" x14ac:dyDescent="0.25">
      <c r="A142" s="516">
        <v>2364</v>
      </c>
      <c r="B142" s="554" t="s">
        <v>297</v>
      </c>
      <c r="C142" s="775">
        <f t="shared" si="99"/>
        <v>15713</v>
      </c>
      <c r="D142" s="660">
        <v>15713</v>
      </c>
      <c r="E142" s="661"/>
      <c r="F142" s="662">
        <f t="shared" si="177"/>
        <v>15713</v>
      </c>
      <c r="G142" s="660"/>
      <c r="H142" s="661"/>
      <c r="I142" s="662">
        <f t="shared" si="178"/>
        <v>0</v>
      </c>
      <c r="J142" s="663"/>
      <c r="K142" s="661"/>
      <c r="L142" s="662">
        <f t="shared" si="179"/>
        <v>0</v>
      </c>
      <c r="M142" s="660"/>
      <c r="N142" s="661"/>
      <c r="O142" s="662">
        <f t="shared" si="180"/>
        <v>0</v>
      </c>
      <c r="P142" s="664"/>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x14ac:dyDescent="0.25">
      <c r="A145" s="516">
        <v>2369</v>
      </c>
      <c r="B145" s="554" t="s">
        <v>300</v>
      </c>
      <c r="C145" s="775">
        <f t="shared" si="99"/>
        <v>245</v>
      </c>
      <c r="D145" s="660">
        <v>245</v>
      </c>
      <c r="E145" s="661"/>
      <c r="F145" s="662">
        <f t="shared" si="177"/>
        <v>245</v>
      </c>
      <c r="G145" s="660"/>
      <c r="H145" s="661"/>
      <c r="I145" s="662">
        <f t="shared" si="178"/>
        <v>0</v>
      </c>
      <c r="J145" s="663"/>
      <c r="K145" s="661"/>
      <c r="L145" s="662">
        <f t="shared" si="179"/>
        <v>0</v>
      </c>
      <c r="M145" s="660"/>
      <c r="N145" s="661"/>
      <c r="O145" s="662">
        <f t="shared" si="180"/>
        <v>0</v>
      </c>
      <c r="P145" s="664"/>
    </row>
    <row r="146" spans="1:16" hidden="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x14ac:dyDescent="0.25">
      <c r="A147" s="651">
        <v>2380</v>
      </c>
      <c r="B147" s="608" t="s">
        <v>302</v>
      </c>
      <c r="C147" s="781">
        <f t="shared" si="99"/>
        <v>2310</v>
      </c>
      <c r="D147" s="613">
        <f t="shared" ref="D147:E147" si="181">SUM(D148:D149)</f>
        <v>440</v>
      </c>
      <c r="E147" s="614">
        <f t="shared" si="181"/>
        <v>755</v>
      </c>
      <c r="F147" s="652">
        <f>SUM(F148:F149)</f>
        <v>1195</v>
      </c>
      <c r="G147" s="613">
        <f t="shared" ref="G147:H147" si="182">SUM(G148:G149)</f>
        <v>0</v>
      </c>
      <c r="H147" s="614">
        <f t="shared" si="182"/>
        <v>0</v>
      </c>
      <c r="I147" s="652">
        <f>SUM(I148:I149)</f>
        <v>0</v>
      </c>
      <c r="J147" s="653">
        <f t="shared" ref="J147:K147" si="183">SUM(J148:J149)</f>
        <v>1115</v>
      </c>
      <c r="K147" s="614">
        <f t="shared" si="183"/>
        <v>0</v>
      </c>
      <c r="L147" s="652">
        <f>SUM(L148:L149)</f>
        <v>1115</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3.45" customHeight="1" x14ac:dyDescent="0.2">
      <c r="A149" s="516">
        <v>2389</v>
      </c>
      <c r="B149" s="554" t="s">
        <v>304</v>
      </c>
      <c r="C149" s="775">
        <f t="shared" ref="C149:C212" si="189">F149+I149+L149+O149</f>
        <v>2310</v>
      </c>
      <c r="D149" s="660">
        <v>440</v>
      </c>
      <c r="E149" s="661">
        <v>755</v>
      </c>
      <c r="F149" s="662">
        <f t="shared" si="185"/>
        <v>1195</v>
      </c>
      <c r="G149" s="660"/>
      <c r="H149" s="661"/>
      <c r="I149" s="662">
        <f t="shared" si="186"/>
        <v>0</v>
      </c>
      <c r="J149" s="663">
        <v>1115</v>
      </c>
      <c r="K149" s="679"/>
      <c r="L149" s="662">
        <f t="shared" si="187"/>
        <v>1115</v>
      </c>
      <c r="M149" s="660"/>
      <c r="N149" s="661"/>
      <c r="O149" s="662">
        <f t="shared" si="188"/>
        <v>0</v>
      </c>
      <c r="P149" s="692" t="s">
        <v>617</v>
      </c>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x14ac:dyDescent="0.25">
      <c r="A152" s="534">
        <v>2500</v>
      </c>
      <c r="B152" s="645" t="s">
        <v>307</v>
      </c>
      <c r="C152" s="773">
        <f t="shared" si="189"/>
        <v>23018</v>
      </c>
      <c r="D152" s="646">
        <f t="shared" ref="D152:E152" si="190">SUM(D153,D159)</f>
        <v>19451</v>
      </c>
      <c r="E152" s="647">
        <f t="shared" si="190"/>
        <v>0</v>
      </c>
      <c r="F152" s="648">
        <f>SUM(F153,F159)</f>
        <v>19451</v>
      </c>
      <c r="G152" s="646">
        <f t="shared" ref="G152:O152" si="191">SUM(G153,G159)</f>
        <v>0</v>
      </c>
      <c r="H152" s="647">
        <f t="shared" si="191"/>
        <v>0</v>
      </c>
      <c r="I152" s="648">
        <f t="shared" si="191"/>
        <v>0</v>
      </c>
      <c r="J152" s="649">
        <f t="shared" si="191"/>
        <v>3567</v>
      </c>
      <c r="K152" s="647">
        <f t="shared" si="191"/>
        <v>0</v>
      </c>
      <c r="L152" s="648">
        <f t="shared" si="191"/>
        <v>3567</v>
      </c>
      <c r="M152" s="646">
        <f t="shared" si="191"/>
        <v>0</v>
      </c>
      <c r="N152" s="647">
        <f t="shared" si="191"/>
        <v>0</v>
      </c>
      <c r="O152" s="648">
        <f t="shared" si="191"/>
        <v>0</v>
      </c>
      <c r="P152" s="650"/>
    </row>
    <row r="153" spans="1:16" ht="24" x14ac:dyDescent="0.25">
      <c r="A153" s="674">
        <v>2510</v>
      </c>
      <c r="B153" s="546" t="s">
        <v>308</v>
      </c>
      <c r="C153" s="774">
        <f t="shared" si="189"/>
        <v>23018</v>
      </c>
      <c r="D153" s="675">
        <f t="shared" ref="D153:E153" si="192">SUM(D154:D158)</f>
        <v>19451</v>
      </c>
      <c r="E153" s="676">
        <f t="shared" si="192"/>
        <v>0</v>
      </c>
      <c r="F153" s="657">
        <f>SUM(F154:F158)</f>
        <v>19451</v>
      </c>
      <c r="G153" s="675">
        <f t="shared" ref="G153:O153" si="193">SUM(G154:G158)</f>
        <v>0</v>
      </c>
      <c r="H153" s="676">
        <f t="shared" si="193"/>
        <v>0</v>
      </c>
      <c r="I153" s="657">
        <f t="shared" si="193"/>
        <v>0</v>
      </c>
      <c r="J153" s="677">
        <f t="shared" si="193"/>
        <v>3567</v>
      </c>
      <c r="K153" s="676">
        <f t="shared" si="193"/>
        <v>0</v>
      </c>
      <c r="L153" s="657">
        <f t="shared" si="193"/>
        <v>3567</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x14ac:dyDescent="0.25">
      <c r="A155" s="517">
        <v>2513</v>
      </c>
      <c r="B155" s="554" t="s">
        <v>310</v>
      </c>
      <c r="C155" s="775">
        <f t="shared" si="189"/>
        <v>922</v>
      </c>
      <c r="D155" s="660">
        <v>922</v>
      </c>
      <c r="E155" s="661"/>
      <c r="F155" s="662">
        <f t="shared" si="194"/>
        <v>922</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x14ac:dyDescent="0.25">
      <c r="A158" s="517">
        <v>2519</v>
      </c>
      <c r="B158" s="554" t="s">
        <v>313</v>
      </c>
      <c r="C158" s="775">
        <f t="shared" si="189"/>
        <v>22096</v>
      </c>
      <c r="D158" s="660">
        <v>18529</v>
      </c>
      <c r="E158" s="661"/>
      <c r="F158" s="662">
        <f t="shared" si="194"/>
        <v>18529</v>
      </c>
      <c r="G158" s="660"/>
      <c r="H158" s="661"/>
      <c r="I158" s="662">
        <f t="shared" si="195"/>
        <v>0</v>
      </c>
      <c r="J158" s="663">
        <v>3567</v>
      </c>
      <c r="K158" s="661"/>
      <c r="L158" s="662">
        <f t="shared" si="196"/>
        <v>3567</v>
      </c>
      <c r="M158" s="660"/>
      <c r="N158" s="661"/>
      <c r="O158" s="662">
        <f t="shared" si="197"/>
        <v>0</v>
      </c>
      <c r="P158" s="664"/>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674">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674">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674">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674">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16.899999999999999" customHeight="1" x14ac:dyDescent="0.25">
      <c r="A181" s="711"/>
      <c r="B181" s="486" t="s">
        <v>336</v>
      </c>
      <c r="C181" s="785">
        <f t="shared" si="189"/>
        <v>20681</v>
      </c>
      <c r="D181" s="635">
        <f t="shared" ref="D181:O181" si="245">SUM(D182,D211,D252,D265)</f>
        <v>18440</v>
      </c>
      <c r="E181" s="636">
        <f t="shared" si="245"/>
        <v>840</v>
      </c>
      <c r="F181" s="637">
        <f t="shared" si="245"/>
        <v>19280</v>
      </c>
      <c r="G181" s="635">
        <f t="shared" si="245"/>
        <v>0</v>
      </c>
      <c r="H181" s="636">
        <f t="shared" si="245"/>
        <v>0</v>
      </c>
      <c r="I181" s="637">
        <f t="shared" si="245"/>
        <v>0</v>
      </c>
      <c r="J181" s="638">
        <f t="shared" si="245"/>
        <v>200</v>
      </c>
      <c r="K181" s="636">
        <f t="shared" si="245"/>
        <v>1201</v>
      </c>
      <c r="L181" s="637">
        <f t="shared" si="245"/>
        <v>1401</v>
      </c>
      <c r="M181" s="635">
        <f t="shared" si="245"/>
        <v>0</v>
      </c>
      <c r="N181" s="636">
        <f t="shared" si="245"/>
        <v>0</v>
      </c>
      <c r="O181" s="637">
        <f t="shared" si="245"/>
        <v>0</v>
      </c>
      <c r="P181" s="712"/>
    </row>
    <row r="182" spans="1:16" x14ac:dyDescent="0.25">
      <c r="A182" s="640">
        <v>5000</v>
      </c>
      <c r="B182" s="640" t="s">
        <v>337</v>
      </c>
      <c r="C182" s="786">
        <f t="shared" si="189"/>
        <v>19280</v>
      </c>
      <c r="D182" s="641">
        <f t="shared" ref="D182:E182" si="246">D183+D187</f>
        <v>18440</v>
      </c>
      <c r="E182" s="642">
        <f t="shared" si="246"/>
        <v>840</v>
      </c>
      <c r="F182" s="643">
        <f>F183+F187</f>
        <v>19280</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x14ac:dyDescent="0.25">
      <c r="A183" s="534">
        <v>5100</v>
      </c>
      <c r="B183" s="645" t="s">
        <v>338</v>
      </c>
      <c r="C183" s="773">
        <f t="shared" si="189"/>
        <v>1723</v>
      </c>
      <c r="D183" s="646">
        <f t="shared" ref="D183:E183" si="250">SUM(D184:D186)</f>
        <v>1600</v>
      </c>
      <c r="E183" s="647">
        <f t="shared" si="250"/>
        <v>123</v>
      </c>
      <c r="F183" s="648">
        <f>SUM(F184:F186)</f>
        <v>1723</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674">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6.45" customHeight="1" x14ac:dyDescent="0.25">
      <c r="A185" s="665">
        <v>5120</v>
      </c>
      <c r="B185" s="554" t="s">
        <v>340</v>
      </c>
      <c r="C185" s="775">
        <f t="shared" si="189"/>
        <v>1723</v>
      </c>
      <c r="D185" s="660">
        <v>1600</v>
      </c>
      <c r="E185" s="661">
        <v>123</v>
      </c>
      <c r="F185" s="662">
        <f t="shared" si="254"/>
        <v>1723</v>
      </c>
      <c r="G185" s="660"/>
      <c r="H185" s="661"/>
      <c r="I185" s="662">
        <f t="shared" si="255"/>
        <v>0</v>
      </c>
      <c r="J185" s="663"/>
      <c r="K185" s="661"/>
      <c r="L185" s="662">
        <f t="shared" si="256"/>
        <v>0</v>
      </c>
      <c r="M185" s="660"/>
      <c r="N185" s="661"/>
      <c r="O185" s="662">
        <f t="shared" si="257"/>
        <v>0</v>
      </c>
      <c r="P185" s="664" t="s">
        <v>618</v>
      </c>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x14ac:dyDescent="0.25">
      <c r="A187" s="534">
        <v>5200</v>
      </c>
      <c r="B187" s="645" t="s">
        <v>342</v>
      </c>
      <c r="C187" s="773">
        <f t="shared" si="189"/>
        <v>17557</v>
      </c>
      <c r="D187" s="646">
        <f t="shared" ref="D187:E187" si="258">D188+D198+D199+D206+D207+D208+D210</f>
        <v>16840</v>
      </c>
      <c r="E187" s="647">
        <f t="shared" si="258"/>
        <v>717</v>
      </c>
      <c r="F187" s="648">
        <f>F188+F198+F199+F206+F207+F208+F210</f>
        <v>17557</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x14ac:dyDescent="0.25">
      <c r="A199" s="665">
        <v>5230</v>
      </c>
      <c r="B199" s="554" t="s">
        <v>354</v>
      </c>
      <c r="C199" s="775">
        <f t="shared" si="189"/>
        <v>17557</v>
      </c>
      <c r="D199" s="666">
        <f t="shared" ref="D199:E199" si="270">SUM(D200:D205)</f>
        <v>16840</v>
      </c>
      <c r="E199" s="667">
        <f t="shared" si="270"/>
        <v>717</v>
      </c>
      <c r="F199" s="662">
        <f>SUM(F200:F205)</f>
        <v>17557</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4"/>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18.600000000000001" customHeight="1" x14ac:dyDescent="0.25">
      <c r="A204" s="517">
        <v>5238</v>
      </c>
      <c r="B204" s="554" t="s">
        <v>359</v>
      </c>
      <c r="C204" s="775">
        <f t="shared" si="189"/>
        <v>14440</v>
      </c>
      <c r="D204" s="660">
        <v>14440</v>
      </c>
      <c r="E204" s="661"/>
      <c r="F204" s="662">
        <f t="shared" si="274"/>
        <v>14440</v>
      </c>
      <c r="G204" s="660"/>
      <c r="H204" s="661"/>
      <c r="I204" s="662">
        <f t="shared" si="275"/>
        <v>0</v>
      </c>
      <c r="J204" s="663"/>
      <c r="K204" s="661"/>
      <c r="L204" s="662">
        <f t="shared" si="276"/>
        <v>0</v>
      </c>
      <c r="M204" s="660"/>
      <c r="N204" s="661"/>
      <c r="O204" s="662">
        <f t="shared" si="277"/>
        <v>0</v>
      </c>
      <c r="P204" s="664"/>
    </row>
    <row r="205" spans="1:16" ht="28.15" customHeight="1" x14ac:dyDescent="0.25">
      <c r="A205" s="517">
        <v>5239</v>
      </c>
      <c r="B205" s="554" t="s">
        <v>360</v>
      </c>
      <c r="C205" s="775">
        <f t="shared" si="189"/>
        <v>3117</v>
      </c>
      <c r="D205" s="660">
        <v>2400</v>
      </c>
      <c r="E205" s="661">
        <v>717</v>
      </c>
      <c r="F205" s="662">
        <f t="shared" si="274"/>
        <v>3117</v>
      </c>
      <c r="G205" s="660"/>
      <c r="H205" s="661"/>
      <c r="I205" s="662">
        <f t="shared" si="275"/>
        <v>0</v>
      </c>
      <c r="J205" s="663"/>
      <c r="K205" s="661"/>
      <c r="L205" s="662">
        <f t="shared" si="276"/>
        <v>0</v>
      </c>
      <c r="M205" s="660"/>
      <c r="N205" s="661"/>
      <c r="O205" s="662">
        <f t="shared" si="277"/>
        <v>0</v>
      </c>
      <c r="P205" s="664" t="s">
        <v>619</v>
      </c>
    </row>
    <row r="206" spans="1:16" ht="24" hidden="1" x14ac:dyDescent="0.25">
      <c r="A206" s="665">
        <v>5240</v>
      </c>
      <c r="B206" s="554" t="s">
        <v>361</v>
      </c>
      <c r="C206" s="775">
        <f t="shared" si="189"/>
        <v>0</v>
      </c>
      <c r="D206" s="660"/>
      <c r="E206" s="661"/>
      <c r="F206" s="662">
        <f t="shared" si="274"/>
        <v>0</v>
      </c>
      <c r="G206" s="660"/>
      <c r="H206" s="661"/>
      <c r="I206" s="662">
        <f t="shared" si="275"/>
        <v>0</v>
      </c>
      <c r="J206" s="663"/>
      <c r="K206" s="661"/>
      <c r="L206" s="662">
        <f t="shared" si="276"/>
        <v>0</v>
      </c>
      <c r="M206" s="660"/>
      <c r="N206" s="661"/>
      <c r="O206" s="662">
        <f t="shared" si="277"/>
        <v>0</v>
      </c>
      <c r="P206" s="669"/>
    </row>
    <row r="207" spans="1:16" hidden="1" x14ac:dyDescent="0.25">
      <c r="A207" s="665">
        <v>5250</v>
      </c>
      <c r="B207" s="554" t="s">
        <v>362</v>
      </c>
      <c r="C207" s="775">
        <f t="shared" si="189"/>
        <v>0</v>
      </c>
      <c r="D207" s="660"/>
      <c r="E207" s="661"/>
      <c r="F207" s="662">
        <f t="shared" si="274"/>
        <v>0</v>
      </c>
      <c r="G207" s="660"/>
      <c r="H207" s="661"/>
      <c r="I207" s="662">
        <f t="shared" si="275"/>
        <v>0</v>
      </c>
      <c r="J207" s="663"/>
      <c r="K207" s="661"/>
      <c r="L207" s="662">
        <f t="shared" si="276"/>
        <v>0</v>
      </c>
      <c r="M207" s="660"/>
      <c r="N207" s="661"/>
      <c r="O207" s="662">
        <f t="shared" si="277"/>
        <v>0</v>
      </c>
      <c r="P207" s="669"/>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674">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674">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674">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713">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674">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x14ac:dyDescent="0.25">
      <c r="A252" s="721">
        <v>7000</v>
      </c>
      <c r="B252" s="721" t="s">
        <v>407</v>
      </c>
      <c r="C252" s="790">
        <f t="shared" si="291"/>
        <v>1401</v>
      </c>
      <c r="D252" s="722">
        <f t="shared" ref="D252:E252" si="343">SUM(D253,D263)</f>
        <v>0</v>
      </c>
      <c r="E252" s="723">
        <f t="shared" si="343"/>
        <v>0</v>
      </c>
      <c r="F252" s="724">
        <f>SUM(F253,F263)</f>
        <v>0</v>
      </c>
      <c r="G252" s="722">
        <f t="shared" ref="G252:H252" si="344">SUM(G253,G263)</f>
        <v>0</v>
      </c>
      <c r="H252" s="723">
        <f t="shared" si="344"/>
        <v>0</v>
      </c>
      <c r="I252" s="724">
        <f>SUM(I253,I263)</f>
        <v>0</v>
      </c>
      <c r="J252" s="725">
        <f t="shared" ref="J252:K252" si="345">SUM(J253,J263)</f>
        <v>200</v>
      </c>
      <c r="K252" s="723">
        <f t="shared" si="345"/>
        <v>1201</v>
      </c>
      <c r="L252" s="724">
        <f>SUM(L253,L263)</f>
        <v>1401</v>
      </c>
      <c r="M252" s="722">
        <f t="shared" ref="M252:O252" si="346">SUM(M253,M263)</f>
        <v>0</v>
      </c>
      <c r="N252" s="723">
        <f t="shared" si="346"/>
        <v>0</v>
      </c>
      <c r="O252" s="724">
        <f t="shared" si="346"/>
        <v>0</v>
      </c>
      <c r="P252" s="326"/>
    </row>
    <row r="253" spans="1:17" ht="24" x14ac:dyDescent="0.25">
      <c r="A253" s="534">
        <v>7200</v>
      </c>
      <c r="B253" s="645" t="s">
        <v>408</v>
      </c>
      <c r="C253" s="773">
        <f t="shared" si="291"/>
        <v>1401</v>
      </c>
      <c r="D253" s="646">
        <f t="shared" ref="D253:O253" si="347">SUM(D254,D255,D256,D257,D261,D262)</f>
        <v>0</v>
      </c>
      <c r="E253" s="647">
        <f t="shared" si="347"/>
        <v>0</v>
      </c>
      <c r="F253" s="648">
        <f t="shared" si="347"/>
        <v>0</v>
      </c>
      <c r="G253" s="646">
        <f t="shared" si="347"/>
        <v>0</v>
      </c>
      <c r="H253" s="647">
        <f t="shared" si="347"/>
        <v>0</v>
      </c>
      <c r="I253" s="648">
        <f t="shared" si="347"/>
        <v>0</v>
      </c>
      <c r="J253" s="649">
        <f t="shared" si="347"/>
        <v>200</v>
      </c>
      <c r="K253" s="647">
        <f t="shared" si="347"/>
        <v>1201</v>
      </c>
      <c r="L253" s="648">
        <f t="shared" si="347"/>
        <v>1401</v>
      </c>
      <c r="M253" s="646">
        <f t="shared" si="347"/>
        <v>0</v>
      </c>
      <c r="N253" s="647">
        <f t="shared" si="347"/>
        <v>0</v>
      </c>
      <c r="O253" s="648">
        <f t="shared" si="347"/>
        <v>0</v>
      </c>
      <c r="P253" s="650"/>
    </row>
    <row r="254" spans="1:17" ht="24" hidden="1" x14ac:dyDescent="0.25">
      <c r="A254" s="674">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3.45" customHeight="1" x14ac:dyDescent="0.25">
      <c r="A256" s="665">
        <v>7230</v>
      </c>
      <c r="B256" s="554" t="s">
        <v>179</v>
      </c>
      <c r="C256" s="775">
        <f t="shared" si="291"/>
        <v>1401</v>
      </c>
      <c r="D256" s="660"/>
      <c r="E256" s="661"/>
      <c r="F256" s="662">
        <f t="shared" si="348"/>
        <v>0</v>
      </c>
      <c r="G256" s="660"/>
      <c r="H256" s="661"/>
      <c r="I256" s="662">
        <f t="shared" si="349"/>
        <v>0</v>
      </c>
      <c r="J256" s="663">
        <v>200</v>
      </c>
      <c r="K256" s="679">
        <v>1201</v>
      </c>
      <c r="L256" s="662">
        <f t="shared" si="350"/>
        <v>1401</v>
      </c>
      <c r="M256" s="660"/>
      <c r="N256" s="661"/>
      <c r="O256" s="662">
        <f t="shared" si="351"/>
        <v>0</v>
      </c>
      <c r="P256" s="664" t="s">
        <v>620</v>
      </c>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v>0</v>
      </c>
      <c r="K271" s="656"/>
      <c r="L271" s="657">
        <f t="shared" si="369"/>
        <v>0</v>
      </c>
      <c r="M271" s="655"/>
      <c r="N271" s="656"/>
      <c r="O271" s="657">
        <f t="shared" si="370"/>
        <v>0</v>
      </c>
      <c r="P271" s="659"/>
    </row>
    <row r="272" spans="1:16" ht="12.75" thickBot="1" x14ac:dyDescent="0.3">
      <c r="A272" s="736"/>
      <c r="B272" s="736" t="s">
        <v>428</v>
      </c>
      <c r="C272" s="792">
        <f t="shared" si="291"/>
        <v>2517444</v>
      </c>
      <c r="D272" s="737">
        <f>SUM(D269,D265,D252,D211,D182,D174,D160,D75,D53)</f>
        <v>2498202</v>
      </c>
      <c r="E272" s="738">
        <f t="shared" ref="E272:O272" si="371">SUM(E269,E265,E252,E211,E182,E174,E160,E75,E53)</f>
        <v>0</v>
      </c>
      <c r="F272" s="739">
        <f t="shared" si="371"/>
        <v>2498202</v>
      </c>
      <c r="G272" s="737">
        <f t="shared" si="371"/>
        <v>0</v>
      </c>
      <c r="H272" s="738">
        <f t="shared" si="371"/>
        <v>0</v>
      </c>
      <c r="I272" s="739">
        <f t="shared" si="371"/>
        <v>0</v>
      </c>
      <c r="J272" s="740">
        <f t="shared" si="371"/>
        <v>17938</v>
      </c>
      <c r="K272" s="738">
        <f t="shared" si="371"/>
        <v>1304</v>
      </c>
      <c r="L272" s="739">
        <f t="shared" si="371"/>
        <v>19242</v>
      </c>
      <c r="M272" s="737">
        <f t="shared" si="371"/>
        <v>0</v>
      </c>
      <c r="N272" s="738">
        <f t="shared" si="371"/>
        <v>0</v>
      </c>
      <c r="O272" s="739">
        <f t="shared" si="371"/>
        <v>0</v>
      </c>
      <c r="P272" s="741"/>
    </row>
    <row r="273" spans="1:16" s="494" customFormat="1" ht="13.5" thickTop="1" thickBot="1" x14ac:dyDescent="0.3">
      <c r="A273" s="1321" t="s">
        <v>429</v>
      </c>
      <c r="B273" s="1322"/>
      <c r="C273" s="793">
        <f t="shared" si="291"/>
        <v>-3236</v>
      </c>
      <c r="D273" s="742">
        <f t="shared" ref="D273:E273" si="372">SUM(D24,D25,D41)-D51</f>
        <v>0</v>
      </c>
      <c r="E273" s="743">
        <f t="shared" si="372"/>
        <v>0</v>
      </c>
      <c r="F273" s="744">
        <f>SUM(F24,F25,F41)-F51</f>
        <v>0</v>
      </c>
      <c r="G273" s="742">
        <f t="shared" ref="G273:H273" si="373">SUM(G24,G25,G41)-G51</f>
        <v>0</v>
      </c>
      <c r="H273" s="743">
        <f t="shared" si="373"/>
        <v>0</v>
      </c>
      <c r="I273" s="744">
        <f>SUM(I24,I25,I41)-I51</f>
        <v>0</v>
      </c>
      <c r="J273" s="745">
        <f t="shared" ref="J273:K273" si="374">(J26+J43)-J51</f>
        <v>-3236</v>
      </c>
      <c r="K273" s="743">
        <f t="shared" si="374"/>
        <v>0</v>
      </c>
      <c r="L273" s="744">
        <f>(L26+L43)-L51</f>
        <v>-3236</v>
      </c>
      <c r="M273" s="742">
        <f t="shared" ref="M273:O273" si="375">M45-M51</f>
        <v>0</v>
      </c>
      <c r="N273" s="743">
        <f t="shared" si="375"/>
        <v>0</v>
      </c>
      <c r="O273" s="744">
        <f t="shared" si="375"/>
        <v>0</v>
      </c>
      <c r="P273" s="746"/>
    </row>
    <row r="274" spans="1:16" s="494" customFormat="1" ht="12.75" thickTop="1" x14ac:dyDescent="0.25">
      <c r="A274" s="1323" t="s">
        <v>430</v>
      </c>
      <c r="B274" s="1324"/>
      <c r="C274" s="794">
        <f t="shared" si="291"/>
        <v>3236</v>
      </c>
      <c r="D274" s="747">
        <f t="shared" ref="D274:O274" si="376">SUM(D275,D276)-D283+D284</f>
        <v>0</v>
      </c>
      <c r="E274" s="748">
        <f t="shared" si="376"/>
        <v>0</v>
      </c>
      <c r="F274" s="749">
        <f t="shared" si="376"/>
        <v>0</v>
      </c>
      <c r="G274" s="747">
        <f t="shared" si="376"/>
        <v>0</v>
      </c>
      <c r="H274" s="748">
        <f t="shared" si="376"/>
        <v>0</v>
      </c>
      <c r="I274" s="749">
        <f t="shared" si="376"/>
        <v>0</v>
      </c>
      <c r="J274" s="750">
        <f t="shared" si="376"/>
        <v>3236</v>
      </c>
      <c r="K274" s="748">
        <f t="shared" si="376"/>
        <v>0</v>
      </c>
      <c r="L274" s="749">
        <f t="shared" si="376"/>
        <v>3236</v>
      </c>
      <c r="M274" s="747">
        <f t="shared" si="376"/>
        <v>0</v>
      </c>
      <c r="N274" s="748">
        <f t="shared" si="376"/>
        <v>0</v>
      </c>
      <c r="O274" s="749">
        <f t="shared" si="376"/>
        <v>0</v>
      </c>
      <c r="P274" s="751"/>
    </row>
    <row r="275" spans="1:16" s="494" customFormat="1" ht="12.75" thickBot="1" x14ac:dyDescent="0.3">
      <c r="A275" s="621" t="s">
        <v>431</v>
      </c>
      <c r="B275" s="621" t="s">
        <v>432</v>
      </c>
      <c r="C275" s="783">
        <f t="shared" si="291"/>
        <v>3236</v>
      </c>
      <c r="D275" s="622">
        <f>D21-D269</f>
        <v>0</v>
      </c>
      <c r="E275" s="623">
        <f t="shared" ref="E275:O275" si="377">E21-E269</f>
        <v>0</v>
      </c>
      <c r="F275" s="624">
        <f t="shared" si="377"/>
        <v>0</v>
      </c>
      <c r="G275" s="622">
        <f t="shared" si="377"/>
        <v>0</v>
      </c>
      <c r="H275" s="623">
        <f t="shared" si="377"/>
        <v>0</v>
      </c>
      <c r="I275" s="624">
        <f t="shared" si="377"/>
        <v>0</v>
      </c>
      <c r="J275" s="625">
        <f t="shared" si="377"/>
        <v>3236</v>
      </c>
      <c r="K275" s="623">
        <f t="shared" si="377"/>
        <v>0</v>
      </c>
      <c r="L275" s="624">
        <f t="shared" si="377"/>
        <v>3236</v>
      </c>
      <c r="M275" s="622">
        <f t="shared" si="377"/>
        <v>0</v>
      </c>
      <c r="N275" s="623">
        <f t="shared" si="377"/>
        <v>0</v>
      </c>
      <c r="O275" s="624">
        <f t="shared" si="377"/>
        <v>0</v>
      </c>
      <c r="P275" s="626"/>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36" hidden="1" customHeight="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row r="298" spans="1:16" x14ac:dyDescent="0.25">
      <c r="A298" s="469"/>
      <c r="B298" s="469"/>
      <c r="C298" s="469"/>
      <c r="D298" s="469"/>
      <c r="E298" s="469"/>
      <c r="F298" s="469"/>
      <c r="G298" s="469"/>
      <c r="H298" s="469"/>
      <c r="I298" s="469"/>
      <c r="J298" s="469"/>
      <c r="K298" s="469"/>
      <c r="L298" s="469"/>
      <c r="M298" s="469"/>
      <c r="N298" s="469"/>
      <c r="O298" s="469"/>
      <c r="P298" s="469"/>
    </row>
    <row r="299" spans="1:16" x14ac:dyDescent="0.25">
      <c r="A299" s="469"/>
      <c r="B299" s="469"/>
      <c r="C299" s="469"/>
      <c r="D299" s="469"/>
      <c r="E299" s="469"/>
      <c r="F299" s="469"/>
      <c r="G299" s="469"/>
      <c r="H299" s="469"/>
      <c r="I299" s="469"/>
      <c r="J299" s="469"/>
      <c r="K299" s="469"/>
      <c r="L299" s="469"/>
      <c r="M299" s="469"/>
      <c r="N299" s="469"/>
      <c r="O299" s="469"/>
      <c r="P299" s="469"/>
    </row>
    <row r="300" spans="1:16" x14ac:dyDescent="0.25">
      <c r="A300" s="469"/>
      <c r="B300" s="469"/>
      <c r="C300" s="469"/>
      <c r="D300" s="469"/>
      <c r="E300" s="469"/>
      <c r="F300" s="469"/>
      <c r="G300" s="469"/>
      <c r="H300" s="469"/>
      <c r="I300" s="469"/>
      <c r="J300" s="469"/>
      <c r="K300" s="469"/>
      <c r="L300" s="469"/>
      <c r="M300" s="469"/>
      <c r="N300" s="469"/>
      <c r="O300" s="469"/>
      <c r="P300" s="469"/>
    </row>
    <row r="301" spans="1:16" x14ac:dyDescent="0.25">
      <c r="A301" s="469"/>
      <c r="B301" s="469"/>
      <c r="C301" s="469"/>
      <c r="D301" s="469"/>
      <c r="E301" s="469"/>
      <c r="F301" s="469"/>
      <c r="G301" s="469"/>
      <c r="H301" s="469"/>
      <c r="I301" s="469"/>
      <c r="J301" s="469"/>
      <c r="K301" s="469"/>
      <c r="L301" s="469"/>
      <c r="M301" s="469"/>
      <c r="N301" s="469"/>
      <c r="O301" s="469"/>
      <c r="P301" s="469"/>
    </row>
    <row r="302" spans="1:16" x14ac:dyDescent="0.25">
      <c r="A302" s="469"/>
      <c r="B302" s="469"/>
      <c r="C302" s="469"/>
      <c r="D302" s="469"/>
      <c r="E302" s="469"/>
      <c r="F302" s="469"/>
      <c r="G302" s="469"/>
      <c r="H302" s="469"/>
      <c r="I302" s="469"/>
      <c r="J302" s="469"/>
      <c r="K302" s="469"/>
      <c r="L302" s="469"/>
      <c r="M302" s="469"/>
      <c r="N302" s="469"/>
      <c r="O302" s="469"/>
      <c r="P302" s="469"/>
    </row>
  </sheetData>
  <sheetProtection algorithmName="SHA-512" hashValue="arzKEB3ZOiL6n9oRLrAW3akEnExFzOZRrEU32msIoT3Iy/7CD3DbyYLFYaxglNXM8zfWyCH3mEMkgOPMWV5JpQ==" saltValue="bAOe3JsBeHsr0ofs/XNJqA==" spinCount="100000" sheet="1" objects="1" scenarios="1" formatCells="0" formatColumns="0" formatRows="0" sort="0"/>
  <autoFilter ref="A18:P284">
    <filterColumn colId="2">
      <filters>
        <filter val="1 307 746"/>
        <filter val="1 393"/>
        <filter val="1 401"/>
        <filter val="1 524 966"/>
        <filter val="1 672"/>
        <filter val="1 723"/>
        <filter val="1 761"/>
        <filter val="105 507"/>
        <filter val="11 336"/>
        <filter val="11 849"/>
        <filter val="116 608"/>
        <filter val="119 071"/>
        <filter val="13 301"/>
        <filter val="14 334"/>
        <filter val="14 440"/>
        <filter val="15 713"/>
        <filter val="157"/>
        <filter val="16 118"/>
        <filter val="160"/>
        <filter val="17 367"/>
        <filter val="17 557"/>
        <filter val="182 051"/>
        <filter val="19 280"/>
        <filter val="2 092 806"/>
        <filter val="2 200"/>
        <filter val="2 310"/>
        <filter val="2 496 763"/>
        <filter val="2 498 202"/>
        <filter val="2 517 444"/>
        <filter val="20 681"/>
        <filter val="21 340"/>
        <filter val="217 220"/>
        <filter val="22 096"/>
        <filter val="220"/>
        <filter val="23 018"/>
        <filter val="245"/>
        <filter val="25 631"/>
        <filter val="25 658"/>
        <filter val="26 838"/>
        <filter val="27 250"/>
        <filter val="3 115"/>
        <filter val="3 117"/>
        <filter val="3 236"/>
        <filter val="-3 236"/>
        <filter val="3 466"/>
        <filter val="3 646"/>
        <filter val="30 986"/>
        <filter val="303 617"/>
        <filter val="33 406"/>
        <filter val="385 789"/>
        <filter val="4 066"/>
        <filter val="4 491"/>
        <filter val="4 564"/>
        <filter val="403 957"/>
        <filter val="45 560"/>
        <filter val="5 880"/>
        <filter val="511"/>
        <filter val="53 655"/>
        <filter val="545"/>
        <filter val="567 840"/>
        <filter val="600"/>
        <filter val="62 599"/>
        <filter val="7 035"/>
        <filter val="7 576"/>
        <filter val="7 775"/>
        <filter val="70"/>
        <filter val="71 643"/>
        <filter val="73 304"/>
        <filter val="750"/>
        <filter val="77 322"/>
        <filter val="8 759"/>
        <filter val="815"/>
        <filter val="84 000"/>
        <filter val="922"/>
        <filter val="986"/>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4.pielikums Jūrmalas pilsētas domes
2020.gada 23.aprīļa saistošajiem noteikumiem Nr.11
(protokols Nr.6, 21.punkts)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87"/>
  <sheetViews>
    <sheetView showGridLines="0" view="pageLayout" zoomScaleNormal="100" workbookViewId="0">
      <selection activeCell="T2" sqref="T2"/>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986</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987</v>
      </c>
      <c r="D3" s="1284"/>
      <c r="E3" s="1284"/>
      <c r="F3" s="1284"/>
      <c r="G3" s="1284"/>
      <c r="H3" s="1284"/>
      <c r="I3" s="1284"/>
      <c r="J3" s="1284"/>
      <c r="K3" s="1284"/>
      <c r="L3" s="1284"/>
      <c r="M3" s="1284"/>
      <c r="N3" s="1284"/>
      <c r="O3" s="1284"/>
      <c r="P3" s="1285"/>
      <c r="Q3" s="765"/>
    </row>
    <row r="4" spans="1:17" ht="12.75" customHeight="1" x14ac:dyDescent="0.25">
      <c r="A4" s="470" t="s">
        <v>142</v>
      </c>
      <c r="B4" s="471"/>
      <c r="C4" s="1284" t="s">
        <v>988</v>
      </c>
      <c r="D4" s="1284"/>
      <c r="E4" s="1284"/>
      <c r="F4" s="1284"/>
      <c r="G4" s="1284"/>
      <c r="H4" s="1284"/>
      <c r="I4" s="1284"/>
      <c r="J4" s="1284"/>
      <c r="K4" s="1284"/>
      <c r="L4" s="1284"/>
      <c r="M4" s="1284"/>
      <c r="N4" s="1284"/>
      <c r="O4" s="1284"/>
      <c r="P4" s="1285"/>
      <c r="Q4" s="765"/>
    </row>
    <row r="5" spans="1:17" ht="12.75" customHeight="1" x14ac:dyDescent="0.25">
      <c r="A5" s="472" t="s">
        <v>144</v>
      </c>
      <c r="B5" s="473"/>
      <c r="C5" s="1289" t="s">
        <v>989</v>
      </c>
      <c r="D5" s="1289"/>
      <c r="E5" s="1289"/>
      <c r="F5" s="1289"/>
      <c r="G5" s="1289"/>
      <c r="H5" s="1289"/>
      <c r="I5" s="1289"/>
      <c r="J5" s="1289"/>
      <c r="K5" s="1289"/>
      <c r="L5" s="1289"/>
      <c r="M5" s="1289"/>
      <c r="N5" s="1289"/>
      <c r="O5" s="1289"/>
      <c r="P5" s="1290"/>
      <c r="Q5" s="765"/>
    </row>
    <row r="6" spans="1:17" ht="12.75" customHeight="1" x14ac:dyDescent="0.25">
      <c r="A6" s="472" t="s">
        <v>146</v>
      </c>
      <c r="B6" s="473"/>
      <c r="C6" s="1289" t="s">
        <v>877</v>
      </c>
      <c r="D6" s="1289"/>
      <c r="E6" s="1289"/>
      <c r="F6" s="1289"/>
      <c r="G6" s="1289"/>
      <c r="H6" s="1289"/>
      <c r="I6" s="1289"/>
      <c r="J6" s="1289"/>
      <c r="K6" s="1289"/>
      <c r="L6" s="1289"/>
      <c r="M6" s="1289"/>
      <c r="N6" s="1289"/>
      <c r="O6" s="1289"/>
      <c r="P6" s="1290"/>
      <c r="Q6" s="765"/>
    </row>
    <row r="7" spans="1:17" x14ac:dyDescent="0.25">
      <c r="A7" s="472" t="s">
        <v>148</v>
      </c>
      <c r="B7" s="473"/>
      <c r="C7" s="1284" t="s">
        <v>968</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c r="D9" s="1289"/>
      <c r="E9" s="1289"/>
      <c r="F9" s="1289"/>
      <c r="G9" s="1289"/>
      <c r="H9" s="1289"/>
      <c r="I9" s="1289"/>
      <c r="J9" s="1289"/>
      <c r="K9" s="1289"/>
      <c r="L9" s="1289"/>
      <c r="M9" s="1289"/>
      <c r="N9" s="1289"/>
      <c r="O9" s="1289"/>
      <c r="P9" s="1290"/>
      <c r="Q9" s="765"/>
    </row>
    <row r="10" spans="1:17" ht="12.75" customHeight="1" x14ac:dyDescent="0.25">
      <c r="A10" s="472"/>
      <c r="B10" s="473" t="s">
        <v>153</v>
      </c>
      <c r="C10" s="1289" t="s">
        <v>990</v>
      </c>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767"/>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4485</v>
      </c>
      <c r="D20" s="497">
        <f t="shared" ref="D20:E20" si="0">SUM(D21,D24,D25,D41,D43)</f>
        <v>4485</v>
      </c>
      <c r="E20" s="498">
        <f t="shared" si="0"/>
        <v>0</v>
      </c>
      <c r="F20" s="499">
        <f>SUM(F21,F24,F25,F41,F43)</f>
        <v>4485</v>
      </c>
      <c r="G20" s="497">
        <f t="shared" ref="G20:H20" si="1">SUM(G21,G24,G43)</f>
        <v>0</v>
      </c>
      <c r="H20" s="498">
        <f t="shared" si="1"/>
        <v>0</v>
      </c>
      <c r="I20" s="499">
        <f>SUM(I21,I24,I43)</f>
        <v>0</v>
      </c>
      <c r="J20" s="500">
        <f t="shared" ref="J20:K20" si="2">SUM(J21,J26,J43)</f>
        <v>0</v>
      </c>
      <c r="K20" s="498">
        <f t="shared" si="2"/>
        <v>0</v>
      </c>
      <c r="L20" s="499">
        <f>SUM(L21,L26,L43)</f>
        <v>0</v>
      </c>
      <c r="M20" s="497">
        <f t="shared" ref="M20:O20" si="3">SUM(M21,M45)</f>
        <v>0</v>
      </c>
      <c r="N20" s="498">
        <f t="shared" si="3"/>
        <v>0</v>
      </c>
      <c r="O20" s="499">
        <f t="shared" si="3"/>
        <v>0</v>
      </c>
      <c r="P20" s="501"/>
    </row>
    <row r="21" spans="1:17" ht="12.75" hidden="1" thickTop="1" x14ac:dyDescent="0.25">
      <c r="A21" s="502"/>
      <c r="B21" s="503" t="s">
        <v>176</v>
      </c>
      <c r="C21" s="769">
        <f t="shared" ref="C21:C84" si="4">F21+I21+L21+O21</f>
        <v>0</v>
      </c>
      <c r="D21" s="504">
        <f t="shared" ref="D21:E21" si="5">SUM(D22:D23)</f>
        <v>0</v>
      </c>
      <c r="E21" s="505">
        <f t="shared" si="5"/>
        <v>0</v>
      </c>
      <c r="F21" s="506">
        <f>SUM(F22:F23)</f>
        <v>0</v>
      </c>
      <c r="G21" s="504">
        <f t="shared" ref="G21:H21" si="6">SUM(G22:G23)</f>
        <v>0</v>
      </c>
      <c r="H21" s="505">
        <f t="shared" si="6"/>
        <v>0</v>
      </c>
      <c r="I21" s="506">
        <f>SUM(I22:I23)</f>
        <v>0</v>
      </c>
      <c r="J21" s="507">
        <f t="shared" ref="J21:K21" si="7">SUM(J22:J23)</f>
        <v>0</v>
      </c>
      <c r="K21" s="505">
        <f t="shared" si="7"/>
        <v>0</v>
      </c>
      <c r="L21" s="506">
        <f>SUM(L22:L23)</f>
        <v>0</v>
      </c>
      <c r="M21" s="504">
        <f t="shared" ref="M21:O21" si="8">SUM(M22:M23)</f>
        <v>0</v>
      </c>
      <c r="N21" s="505">
        <f t="shared" si="8"/>
        <v>0</v>
      </c>
      <c r="O21" s="506">
        <f t="shared" si="8"/>
        <v>0</v>
      </c>
      <c r="P21" s="508"/>
    </row>
    <row r="22" spans="1:17" ht="12.75" hidden="1" thickTop="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ht="12.75" hidden="1" thickTop="1" x14ac:dyDescent="0.25">
      <c r="A23" s="516"/>
      <c r="B23" s="517" t="s">
        <v>178</v>
      </c>
      <c r="C23" s="771">
        <f t="shared" si="4"/>
        <v>0</v>
      </c>
      <c r="D23" s="518"/>
      <c r="E23" s="519"/>
      <c r="F23" s="520">
        <f t="shared" ref="F23:F25" si="9">D23+E23</f>
        <v>0</v>
      </c>
      <c r="G23" s="518"/>
      <c r="H23" s="519"/>
      <c r="I23" s="520">
        <f t="shared" ref="I23:I24" si="10">G23+H23</f>
        <v>0</v>
      </c>
      <c r="J23" s="521"/>
      <c r="K23" s="519"/>
      <c r="L23" s="520">
        <f>J23+K23</f>
        <v>0</v>
      </c>
      <c r="M23" s="518"/>
      <c r="N23" s="519"/>
      <c r="O23" s="520">
        <f>M23+N23</f>
        <v>0</v>
      </c>
      <c r="P23" s="982"/>
    </row>
    <row r="24" spans="1:17" s="494" customFormat="1" ht="37.5" thickTop="1" thickBot="1" x14ac:dyDescent="0.3">
      <c r="A24" s="523">
        <v>19300</v>
      </c>
      <c r="B24" s="523" t="s">
        <v>179</v>
      </c>
      <c r="C24" s="772">
        <f>F24+I24</f>
        <v>4485</v>
      </c>
      <c r="D24" s="524">
        <v>4485</v>
      </c>
      <c r="E24" s="525">
        <f>-584+584</f>
        <v>0</v>
      </c>
      <c r="F24" s="526">
        <f t="shared" si="9"/>
        <v>4485</v>
      </c>
      <c r="G24" s="524"/>
      <c r="H24" s="525"/>
      <c r="I24" s="526">
        <f t="shared" si="10"/>
        <v>0</v>
      </c>
      <c r="J24" s="527" t="s">
        <v>180</v>
      </c>
      <c r="K24" s="528" t="s">
        <v>180</v>
      </c>
      <c r="L24" s="531" t="s">
        <v>180</v>
      </c>
      <c r="M24" s="529" t="s">
        <v>180</v>
      </c>
      <c r="N24" s="530" t="s">
        <v>180</v>
      </c>
      <c r="O24" s="531" t="s">
        <v>180</v>
      </c>
      <c r="P24" s="1071" t="s">
        <v>991</v>
      </c>
    </row>
    <row r="25" spans="1:17" s="494" customFormat="1" ht="24.75" hidden="1" thickTop="1" x14ac:dyDescent="0.25">
      <c r="A25" s="533"/>
      <c r="B25" s="534" t="s">
        <v>181</v>
      </c>
      <c r="C25" s="773">
        <f>F25</f>
        <v>0</v>
      </c>
      <c r="D25" s="535"/>
      <c r="E25" s="536"/>
      <c r="F25" s="537">
        <f t="shared" si="9"/>
        <v>0</v>
      </c>
      <c r="G25" s="538" t="s">
        <v>180</v>
      </c>
      <c r="H25" s="539" t="s">
        <v>180</v>
      </c>
      <c r="I25" s="540" t="s">
        <v>180</v>
      </c>
      <c r="J25" s="541" t="s">
        <v>180</v>
      </c>
      <c r="K25" s="542" t="s">
        <v>180</v>
      </c>
      <c r="L25" s="540" t="s">
        <v>180</v>
      </c>
      <c r="M25" s="543" t="s">
        <v>180</v>
      </c>
      <c r="N25" s="542" t="s">
        <v>180</v>
      </c>
      <c r="O25" s="540" t="s">
        <v>180</v>
      </c>
      <c r="P25" s="544"/>
    </row>
    <row r="26" spans="1:17" s="494" customFormat="1" ht="36.75" hidden="1" thickTop="1" x14ac:dyDescent="0.25">
      <c r="A26" s="534">
        <v>21300</v>
      </c>
      <c r="B26" s="534" t="s">
        <v>182</v>
      </c>
      <c r="C26" s="773">
        <f>L26</f>
        <v>0</v>
      </c>
      <c r="D26" s="543" t="s">
        <v>180</v>
      </c>
      <c r="E26" s="542" t="s">
        <v>180</v>
      </c>
      <c r="F26" s="540" t="s">
        <v>180</v>
      </c>
      <c r="G26" s="543" t="s">
        <v>180</v>
      </c>
      <c r="H26" s="542" t="s">
        <v>180</v>
      </c>
      <c r="I26" s="540" t="s">
        <v>180</v>
      </c>
      <c r="J26" s="541">
        <f t="shared" ref="J26:K26" si="11">SUM(J27,J31,J33,J36)</f>
        <v>0</v>
      </c>
      <c r="K26" s="542">
        <f t="shared" si="11"/>
        <v>0</v>
      </c>
      <c r="L26" s="648">
        <f>SUM(L27,L31,L33,L36)</f>
        <v>0</v>
      </c>
      <c r="M26" s="543" t="s">
        <v>180</v>
      </c>
      <c r="N26" s="542" t="s">
        <v>180</v>
      </c>
      <c r="O26" s="540" t="s">
        <v>180</v>
      </c>
      <c r="P26" s="544"/>
    </row>
    <row r="27" spans="1:17" s="494" customFormat="1" ht="24.75" hidden="1" thickTop="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t="12.75" hidden="1" thickTop="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t="12.75" hidden="1" thickTop="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75" hidden="1" thickTop="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75" hidden="1" thickTop="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75" hidden="1" thickTop="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t="12.75" hidden="1" thickTop="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t="12.75" hidden="1" thickTop="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75" hidden="1" thickTop="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hidden="1" customHeight="1" x14ac:dyDescent="0.25">
      <c r="A36" s="545">
        <v>21390</v>
      </c>
      <c r="B36" s="534" t="s">
        <v>192</v>
      </c>
      <c r="C36" s="773">
        <f t="shared" si="13"/>
        <v>0</v>
      </c>
      <c r="D36" s="543" t="s">
        <v>180</v>
      </c>
      <c r="E36" s="542" t="s">
        <v>180</v>
      </c>
      <c r="F36" s="540" t="s">
        <v>180</v>
      </c>
      <c r="G36" s="543" t="s">
        <v>180</v>
      </c>
      <c r="H36" s="542" t="s">
        <v>180</v>
      </c>
      <c r="I36" s="540" t="s">
        <v>180</v>
      </c>
      <c r="J36" s="541">
        <f t="shared" ref="J36:K36" si="18">SUM(J37:J40)</f>
        <v>0</v>
      </c>
      <c r="K36" s="542">
        <f t="shared" si="18"/>
        <v>0</v>
      </c>
      <c r="L36" s="648">
        <f>SUM(L37:L40)</f>
        <v>0</v>
      </c>
      <c r="M36" s="543" t="s">
        <v>180</v>
      </c>
      <c r="N36" s="542" t="s">
        <v>180</v>
      </c>
      <c r="O36" s="540" t="s">
        <v>180</v>
      </c>
      <c r="P36" s="544"/>
    </row>
    <row r="37" spans="1:16" ht="24.75" hidden="1" thickTop="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t="12.75" hidden="1" thickTop="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t="12.75" hidden="1" thickTop="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75" hidden="1" thickTop="1" x14ac:dyDescent="0.25">
      <c r="A40" s="571">
        <v>21399</v>
      </c>
      <c r="B40" s="572" t="s">
        <v>196</v>
      </c>
      <c r="C40" s="777">
        <f t="shared" si="13"/>
        <v>0</v>
      </c>
      <c r="D40" s="573" t="s">
        <v>180</v>
      </c>
      <c r="E40" s="574" t="s">
        <v>180</v>
      </c>
      <c r="F40" s="575" t="s">
        <v>180</v>
      </c>
      <c r="G40" s="573" t="s">
        <v>180</v>
      </c>
      <c r="H40" s="574" t="s">
        <v>180</v>
      </c>
      <c r="I40" s="575" t="s">
        <v>180</v>
      </c>
      <c r="J40" s="576"/>
      <c r="K40" s="577"/>
      <c r="L40" s="689">
        <f t="shared" si="19"/>
        <v>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75" hidden="1" thickTop="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75" hidden="1" thickTop="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75" hidden="1" thickTop="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75" hidden="1" thickTop="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t="12.75" hidden="1" thickTop="1" x14ac:dyDescent="0.25">
      <c r="A48" s="612"/>
      <c r="B48" s="608"/>
      <c r="C48" s="781"/>
      <c r="D48" s="613"/>
      <c r="E48" s="614"/>
      <c r="F48" s="585"/>
      <c r="G48" s="588"/>
      <c r="H48" s="587"/>
      <c r="I48" s="585"/>
      <c r="J48" s="586"/>
      <c r="K48" s="587"/>
      <c r="L48" s="584"/>
      <c r="M48" s="582"/>
      <c r="N48" s="583"/>
      <c r="O48" s="584"/>
      <c r="P48" s="611"/>
    </row>
    <row r="49" spans="1:16" s="494" customFormat="1" ht="12.75" hidden="1" thickTop="1" x14ac:dyDescent="0.25">
      <c r="A49" s="615"/>
      <c r="B49" s="616" t="s">
        <v>204</v>
      </c>
      <c r="C49" s="782"/>
      <c r="D49" s="617"/>
      <c r="E49" s="618"/>
      <c r="F49" s="619"/>
      <c r="G49" s="617"/>
      <c r="H49" s="618"/>
      <c r="I49" s="619"/>
      <c r="J49" s="620"/>
      <c r="K49" s="618"/>
      <c r="L49" s="619"/>
      <c r="M49" s="617"/>
      <c r="N49" s="618"/>
      <c r="O49" s="619"/>
      <c r="P49" s="229"/>
    </row>
    <row r="50" spans="1:16" s="494" customFormat="1" ht="13.5" thickTop="1" thickBot="1" x14ac:dyDescent="0.3">
      <c r="A50" s="621"/>
      <c r="B50" s="495" t="s">
        <v>205</v>
      </c>
      <c r="C50" s="783">
        <f t="shared" si="4"/>
        <v>4485</v>
      </c>
      <c r="D50" s="622">
        <f t="shared" ref="D50:E50" si="26">SUM(D51,D269)</f>
        <v>4485</v>
      </c>
      <c r="E50" s="623">
        <f t="shared" si="26"/>
        <v>0</v>
      </c>
      <c r="F50" s="624">
        <f>SUM(F51,F269)</f>
        <v>4485</v>
      </c>
      <c r="G50" s="622">
        <f t="shared" ref="G50:O50" si="27">SUM(G51,G269)</f>
        <v>0</v>
      </c>
      <c r="H50" s="623">
        <f t="shared" si="27"/>
        <v>0</v>
      </c>
      <c r="I50" s="624">
        <f t="shared" si="27"/>
        <v>0</v>
      </c>
      <c r="J50" s="625">
        <f t="shared" si="27"/>
        <v>0</v>
      </c>
      <c r="K50" s="623">
        <f t="shared" si="27"/>
        <v>0</v>
      </c>
      <c r="L50" s="624">
        <f t="shared" si="27"/>
        <v>0</v>
      </c>
      <c r="M50" s="622">
        <f t="shared" si="27"/>
        <v>0</v>
      </c>
      <c r="N50" s="623">
        <f t="shared" si="27"/>
        <v>0</v>
      </c>
      <c r="O50" s="624">
        <f t="shared" si="27"/>
        <v>0</v>
      </c>
      <c r="P50" s="626"/>
    </row>
    <row r="51" spans="1:16" s="494" customFormat="1" ht="36.75" thickTop="1" x14ac:dyDescent="0.25">
      <c r="A51" s="627"/>
      <c r="B51" s="628" t="s">
        <v>206</v>
      </c>
      <c r="C51" s="784">
        <f t="shared" si="4"/>
        <v>4485</v>
      </c>
      <c r="D51" s="629">
        <f t="shared" ref="D51:E51" si="28">SUM(D52,D181)</f>
        <v>4485</v>
      </c>
      <c r="E51" s="630">
        <f t="shared" si="28"/>
        <v>0</v>
      </c>
      <c r="F51" s="631">
        <f>SUM(F52,F181)</f>
        <v>4485</v>
      </c>
      <c r="G51" s="629">
        <f t="shared" ref="G51:H51" si="29">SUM(G52,G181)</f>
        <v>0</v>
      </c>
      <c r="H51" s="630">
        <f t="shared" si="29"/>
        <v>0</v>
      </c>
      <c r="I51" s="631">
        <f>SUM(I52,I181)</f>
        <v>0</v>
      </c>
      <c r="J51" s="632">
        <f t="shared" ref="J51:K51" si="30">SUM(J52,J181)</f>
        <v>0</v>
      </c>
      <c r="K51" s="630">
        <f t="shared" si="30"/>
        <v>0</v>
      </c>
      <c r="L51" s="631">
        <f>SUM(L52,L181)</f>
        <v>0</v>
      </c>
      <c r="M51" s="629">
        <f t="shared" ref="M51:O51" si="31">SUM(M52,M181)</f>
        <v>0</v>
      </c>
      <c r="N51" s="630">
        <f t="shared" si="31"/>
        <v>0</v>
      </c>
      <c r="O51" s="631">
        <f t="shared" si="31"/>
        <v>0</v>
      </c>
      <c r="P51" s="633"/>
    </row>
    <row r="52" spans="1:16" s="494" customFormat="1" ht="24" x14ac:dyDescent="0.25">
      <c r="A52" s="634"/>
      <c r="B52" s="485" t="s">
        <v>207</v>
      </c>
      <c r="C52" s="785">
        <f t="shared" si="4"/>
        <v>3901</v>
      </c>
      <c r="D52" s="635">
        <f t="shared" ref="D52:E52" si="32">SUM(D53,D75,D160,D174)</f>
        <v>4485</v>
      </c>
      <c r="E52" s="636">
        <f t="shared" si="32"/>
        <v>-584</v>
      </c>
      <c r="F52" s="637">
        <f>SUM(F53,F75,F160,F174)</f>
        <v>3901</v>
      </c>
      <c r="G52" s="635">
        <f t="shared" ref="G52:H52" si="33">SUM(G53,G75,G160,G174)</f>
        <v>0</v>
      </c>
      <c r="H52" s="636">
        <f t="shared" si="33"/>
        <v>0</v>
      </c>
      <c r="I52" s="637">
        <f>SUM(I53,I75,I160,I174)</f>
        <v>0</v>
      </c>
      <c r="J52" s="638">
        <f t="shared" ref="J52:K52" si="34">SUM(J53,J75,J160,J174)</f>
        <v>0</v>
      </c>
      <c r="K52" s="636">
        <f t="shared" si="34"/>
        <v>0</v>
      </c>
      <c r="L52" s="637">
        <f>SUM(L53,L75,L160,L174)</f>
        <v>0</v>
      </c>
      <c r="M52" s="635">
        <f t="shared" ref="M52:O52" si="35">SUM(M53,M75,M160,M174)</f>
        <v>0</v>
      </c>
      <c r="N52" s="636">
        <f t="shared" si="35"/>
        <v>0</v>
      </c>
      <c r="O52" s="637">
        <f t="shared" si="35"/>
        <v>0</v>
      </c>
      <c r="P52" s="639"/>
    </row>
    <row r="53" spans="1:16" s="494" customFormat="1" x14ac:dyDescent="0.25">
      <c r="A53" s="640">
        <v>1000</v>
      </c>
      <c r="B53" s="640" t="s">
        <v>208</v>
      </c>
      <c r="C53" s="786">
        <f t="shared" si="4"/>
        <v>3601</v>
      </c>
      <c r="D53" s="641">
        <f t="shared" ref="D53:E53" si="36">SUM(D54,D67)</f>
        <v>3778</v>
      </c>
      <c r="E53" s="642">
        <f t="shared" si="36"/>
        <v>-177</v>
      </c>
      <c r="F53" s="643">
        <f>SUM(F54,F67)</f>
        <v>3601</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x14ac:dyDescent="0.25">
      <c r="A54" s="534">
        <v>1100</v>
      </c>
      <c r="B54" s="645" t="s">
        <v>209</v>
      </c>
      <c r="C54" s="773">
        <f t="shared" si="4"/>
        <v>2916</v>
      </c>
      <c r="D54" s="646">
        <f t="shared" ref="D54:E54" si="40">SUM(D55,D58,D66)</f>
        <v>3006</v>
      </c>
      <c r="E54" s="647">
        <f t="shared" si="40"/>
        <v>-90</v>
      </c>
      <c r="F54" s="648">
        <f>SUM(F55,F58,F66)</f>
        <v>2916</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x14ac:dyDescent="0.25">
      <c r="A55" s="651">
        <v>1110</v>
      </c>
      <c r="B55" s="608" t="s">
        <v>210</v>
      </c>
      <c r="C55" s="781">
        <f t="shared" si="4"/>
        <v>630</v>
      </c>
      <c r="D55" s="613">
        <f t="shared" ref="D55:E55" si="44">SUM(D56:D57)</f>
        <v>630</v>
      </c>
      <c r="E55" s="614">
        <f t="shared" si="44"/>
        <v>0</v>
      </c>
      <c r="F55" s="652">
        <f>SUM(F56:F57)</f>
        <v>630</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4" customHeight="1" x14ac:dyDescent="0.25">
      <c r="A57" s="517">
        <v>1119</v>
      </c>
      <c r="B57" s="554" t="s">
        <v>212</v>
      </c>
      <c r="C57" s="775">
        <f t="shared" si="4"/>
        <v>630</v>
      </c>
      <c r="D57" s="660">
        <v>630</v>
      </c>
      <c r="E57" s="661"/>
      <c r="F57" s="662">
        <f t="shared" si="48"/>
        <v>630</v>
      </c>
      <c r="G57" s="660"/>
      <c r="H57" s="661"/>
      <c r="I57" s="662">
        <f t="shared" si="49"/>
        <v>0</v>
      </c>
      <c r="J57" s="663"/>
      <c r="K57" s="661"/>
      <c r="L57" s="662">
        <f t="shared" si="50"/>
        <v>0</v>
      </c>
      <c r="M57" s="660"/>
      <c r="N57" s="661"/>
      <c r="O57" s="662">
        <f t="shared" si="51"/>
        <v>0</v>
      </c>
      <c r="P57" s="669"/>
    </row>
    <row r="58" spans="1:16" hidden="1" x14ac:dyDescent="0.25">
      <c r="A58" s="665">
        <v>1140</v>
      </c>
      <c r="B58" s="554" t="s">
        <v>213</v>
      </c>
      <c r="C58" s="775">
        <f t="shared" si="4"/>
        <v>0</v>
      </c>
      <c r="D58" s="666">
        <f t="shared" ref="D58:E58" si="52">SUM(D59:D65)</f>
        <v>0</v>
      </c>
      <c r="E58" s="667">
        <f t="shared" si="52"/>
        <v>0</v>
      </c>
      <c r="F58" s="662">
        <f>SUM(F59:F65)</f>
        <v>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hidden="1" x14ac:dyDescent="0.25">
      <c r="A63" s="517">
        <v>1147</v>
      </c>
      <c r="B63" s="554" t="s">
        <v>218</v>
      </c>
      <c r="C63" s="775">
        <f t="shared" si="4"/>
        <v>0</v>
      </c>
      <c r="D63" s="660"/>
      <c r="E63" s="661"/>
      <c r="F63" s="662">
        <f t="shared" si="56"/>
        <v>0</v>
      </c>
      <c r="G63" s="660"/>
      <c r="H63" s="661"/>
      <c r="I63" s="662">
        <f t="shared" si="57"/>
        <v>0</v>
      </c>
      <c r="J63" s="663"/>
      <c r="K63" s="661"/>
      <c r="L63" s="662">
        <f t="shared" si="58"/>
        <v>0</v>
      </c>
      <c r="M63" s="660"/>
      <c r="N63" s="661"/>
      <c r="O63" s="662">
        <f t="shared" si="59"/>
        <v>0</v>
      </c>
      <c r="P63" s="669"/>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x14ac:dyDescent="0.25">
      <c r="A66" s="651">
        <v>1150</v>
      </c>
      <c r="B66" s="608" t="s">
        <v>221</v>
      </c>
      <c r="C66" s="781">
        <f t="shared" si="4"/>
        <v>2286</v>
      </c>
      <c r="D66" s="670">
        <v>2376</v>
      </c>
      <c r="E66" s="671">
        <v>-90</v>
      </c>
      <c r="F66" s="652">
        <f t="shared" si="56"/>
        <v>2286</v>
      </c>
      <c r="G66" s="670"/>
      <c r="H66" s="671"/>
      <c r="I66" s="652">
        <f t="shared" si="57"/>
        <v>0</v>
      </c>
      <c r="J66" s="672"/>
      <c r="K66" s="671"/>
      <c r="L66" s="652">
        <f t="shared" si="58"/>
        <v>0</v>
      </c>
      <c r="M66" s="670"/>
      <c r="N66" s="671"/>
      <c r="O66" s="652">
        <f t="shared" si="59"/>
        <v>0</v>
      </c>
      <c r="P66" s="664" t="s">
        <v>992</v>
      </c>
    </row>
    <row r="67" spans="1:16" ht="36" x14ac:dyDescent="0.25">
      <c r="A67" s="534">
        <v>1200</v>
      </c>
      <c r="B67" s="645" t="s">
        <v>222</v>
      </c>
      <c r="C67" s="773">
        <f t="shared" si="4"/>
        <v>685</v>
      </c>
      <c r="D67" s="646">
        <f t="shared" ref="D67:E67" si="60">SUM(D68:D69)</f>
        <v>772</v>
      </c>
      <c r="E67" s="647">
        <f t="shared" si="60"/>
        <v>-87</v>
      </c>
      <c r="F67" s="648">
        <f>SUM(F68:F69)</f>
        <v>685</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x14ac:dyDescent="0.25">
      <c r="A68" s="1140">
        <v>1210</v>
      </c>
      <c r="B68" s="546" t="s">
        <v>223</v>
      </c>
      <c r="C68" s="774">
        <f t="shared" si="4"/>
        <v>670</v>
      </c>
      <c r="D68" s="655">
        <v>724</v>
      </c>
      <c r="E68" s="656">
        <v>-54</v>
      </c>
      <c r="F68" s="657">
        <f>D68+E68</f>
        <v>670</v>
      </c>
      <c r="G68" s="655"/>
      <c r="H68" s="656"/>
      <c r="I68" s="657">
        <f>G68+H68</f>
        <v>0</v>
      </c>
      <c r="J68" s="658"/>
      <c r="K68" s="656"/>
      <c r="L68" s="657">
        <f>J68+K68</f>
        <v>0</v>
      </c>
      <c r="M68" s="655"/>
      <c r="N68" s="656"/>
      <c r="O68" s="657">
        <f t="shared" ref="O68" si="64">M68+N68</f>
        <v>0</v>
      </c>
      <c r="P68" s="664" t="s">
        <v>993</v>
      </c>
    </row>
    <row r="69" spans="1:16" ht="24" x14ac:dyDescent="0.25">
      <c r="A69" s="665">
        <v>1220</v>
      </c>
      <c r="B69" s="554" t="s">
        <v>224</v>
      </c>
      <c r="C69" s="775">
        <f t="shared" si="4"/>
        <v>15</v>
      </c>
      <c r="D69" s="666">
        <f t="shared" ref="D69:E69" si="65">SUM(D70:D74)</f>
        <v>48</v>
      </c>
      <c r="E69" s="667">
        <f t="shared" si="65"/>
        <v>-33</v>
      </c>
      <c r="F69" s="662">
        <f>SUM(F70:F74)</f>
        <v>15</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hidden="1" x14ac:dyDescent="0.25">
      <c r="A70" s="517">
        <v>1221</v>
      </c>
      <c r="B70" s="554" t="s">
        <v>225</v>
      </c>
      <c r="C70" s="775">
        <f t="shared" si="4"/>
        <v>0</v>
      </c>
      <c r="D70" s="660"/>
      <c r="E70" s="661"/>
      <c r="F70" s="662">
        <f t="shared" ref="F70:F74" si="69">D70+E70</f>
        <v>0</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hidden="1" x14ac:dyDescent="0.25">
      <c r="A73" s="517">
        <v>1227</v>
      </c>
      <c r="B73" s="554" t="s">
        <v>228</v>
      </c>
      <c r="C73" s="775">
        <f t="shared" si="4"/>
        <v>0</v>
      </c>
      <c r="D73" s="660"/>
      <c r="E73" s="661"/>
      <c r="F73" s="662">
        <f t="shared" si="69"/>
        <v>0</v>
      </c>
      <c r="G73" s="660"/>
      <c r="H73" s="661"/>
      <c r="I73" s="662">
        <f t="shared" si="70"/>
        <v>0</v>
      </c>
      <c r="J73" s="663"/>
      <c r="K73" s="661"/>
      <c r="L73" s="662">
        <f t="shared" si="71"/>
        <v>0</v>
      </c>
      <c r="M73" s="660"/>
      <c r="N73" s="661"/>
      <c r="O73" s="662">
        <f t="shared" si="72"/>
        <v>0</v>
      </c>
      <c r="P73" s="669"/>
    </row>
    <row r="74" spans="1:16" ht="60" x14ac:dyDescent="0.25">
      <c r="A74" s="517">
        <v>1228</v>
      </c>
      <c r="B74" s="554" t="s">
        <v>229</v>
      </c>
      <c r="C74" s="775">
        <f t="shared" si="4"/>
        <v>15</v>
      </c>
      <c r="D74" s="660">
        <v>48</v>
      </c>
      <c r="E74" s="661">
        <v>-33</v>
      </c>
      <c r="F74" s="662">
        <f t="shared" si="69"/>
        <v>15</v>
      </c>
      <c r="G74" s="660"/>
      <c r="H74" s="661"/>
      <c r="I74" s="662">
        <f t="shared" si="70"/>
        <v>0</v>
      </c>
      <c r="J74" s="663"/>
      <c r="K74" s="661"/>
      <c r="L74" s="662">
        <f t="shared" si="71"/>
        <v>0</v>
      </c>
      <c r="M74" s="660"/>
      <c r="N74" s="661"/>
      <c r="O74" s="662">
        <f t="shared" si="72"/>
        <v>0</v>
      </c>
      <c r="P74" s="669" t="s">
        <v>992</v>
      </c>
    </row>
    <row r="75" spans="1:16" x14ac:dyDescent="0.25">
      <c r="A75" s="640">
        <v>2000</v>
      </c>
      <c r="B75" s="640" t="s">
        <v>230</v>
      </c>
      <c r="C75" s="786">
        <f t="shared" si="4"/>
        <v>300</v>
      </c>
      <c r="D75" s="641">
        <f t="shared" ref="D75:O75" si="73">SUM(D76,D83,D120,D151,D152)</f>
        <v>707</v>
      </c>
      <c r="E75" s="642">
        <f t="shared" si="73"/>
        <v>-407</v>
      </c>
      <c r="F75" s="643">
        <f t="shared" si="73"/>
        <v>300</v>
      </c>
      <c r="G75" s="641">
        <f t="shared" si="73"/>
        <v>0</v>
      </c>
      <c r="H75" s="642">
        <f t="shared" si="73"/>
        <v>0</v>
      </c>
      <c r="I75" s="643">
        <f t="shared" si="73"/>
        <v>0</v>
      </c>
      <c r="J75" s="644">
        <f t="shared" si="73"/>
        <v>0</v>
      </c>
      <c r="K75" s="642">
        <f t="shared" si="73"/>
        <v>0</v>
      </c>
      <c r="L75" s="643">
        <f t="shared" si="73"/>
        <v>0</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1140">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hidden="1" x14ac:dyDescent="0.25">
      <c r="A83" s="534">
        <v>2200</v>
      </c>
      <c r="B83" s="645" t="s">
        <v>236</v>
      </c>
      <c r="C83" s="773">
        <f t="shared" si="4"/>
        <v>0</v>
      </c>
      <c r="D83" s="646">
        <f t="shared" ref="D83:E83" si="94">SUM(D84,D85,D91,D99,D107,D108,D114,D119)</f>
        <v>0</v>
      </c>
      <c r="E83" s="647">
        <f t="shared" si="94"/>
        <v>0</v>
      </c>
      <c r="F83" s="648">
        <f>SUM(F84,F85,F91,F99,F107,F108,F114,F119)</f>
        <v>0</v>
      </c>
      <c r="G83" s="646">
        <f t="shared" ref="G83:H83" si="95">SUM(G84,G85,G91,G99,G107,G108,G114,G119)</f>
        <v>0</v>
      </c>
      <c r="H83" s="647">
        <f t="shared" si="95"/>
        <v>0</v>
      </c>
      <c r="I83" s="648">
        <f>SUM(I84,I85,I91,I99,I107,I108,I114,I119)</f>
        <v>0</v>
      </c>
      <c r="J83" s="649">
        <f t="shared" ref="J83:K83" si="96">SUM(J84,J85,J91,J99,J107,J108,J114,J119)</f>
        <v>0</v>
      </c>
      <c r="K83" s="647">
        <f t="shared" si="96"/>
        <v>0</v>
      </c>
      <c r="L83" s="648">
        <f>SUM(L84,L85,L91,L99,L107,L108,L114,L119)</f>
        <v>0</v>
      </c>
      <c r="M83" s="646">
        <f t="shared" ref="M83:O83" si="97">SUM(M84,M85,M91,M99,M107,M108,M114,M119)</f>
        <v>0</v>
      </c>
      <c r="N83" s="647">
        <f t="shared" si="97"/>
        <v>0</v>
      </c>
      <c r="O83" s="648">
        <f t="shared" si="97"/>
        <v>0</v>
      </c>
      <c r="P83" s="678"/>
    </row>
    <row r="84" spans="1:16" hidden="1" x14ac:dyDescent="0.25">
      <c r="A84" s="651">
        <v>2210</v>
      </c>
      <c r="B84" s="608" t="s">
        <v>237</v>
      </c>
      <c r="C84" s="781">
        <f t="shared" si="4"/>
        <v>0</v>
      </c>
      <c r="D84" s="670"/>
      <c r="E84" s="671"/>
      <c r="F84" s="652">
        <f>D84+E84</f>
        <v>0</v>
      </c>
      <c r="G84" s="670"/>
      <c r="H84" s="671"/>
      <c r="I84" s="652">
        <f>G84+H84</f>
        <v>0</v>
      </c>
      <c r="J84" s="672"/>
      <c r="K84" s="671"/>
      <c r="L84" s="652">
        <f>J84+K84</f>
        <v>0</v>
      </c>
      <c r="M84" s="670"/>
      <c r="N84" s="671"/>
      <c r="O84" s="652">
        <f t="shared" ref="O84" si="98">M84+N84</f>
        <v>0</v>
      </c>
      <c r="P84" s="654"/>
    </row>
    <row r="85" spans="1:16" ht="24" hidden="1" x14ac:dyDescent="0.25">
      <c r="A85" s="665">
        <v>2220</v>
      </c>
      <c r="B85" s="554" t="s">
        <v>238</v>
      </c>
      <c r="C85" s="775">
        <f t="shared" ref="C85:C148" si="99">F85+I85+L85+O85</f>
        <v>0</v>
      </c>
      <c r="D85" s="666">
        <f t="shared" ref="D85:E85" si="100">SUM(D86:D90)</f>
        <v>0</v>
      </c>
      <c r="E85" s="667">
        <f t="shared" si="100"/>
        <v>0</v>
      </c>
      <c r="F85" s="662">
        <f>SUM(F86:F90)</f>
        <v>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hidden="1" x14ac:dyDescent="0.25">
      <c r="A87" s="517">
        <v>2222</v>
      </c>
      <c r="B87" s="554" t="s">
        <v>240</v>
      </c>
      <c r="C87" s="775">
        <f t="shared" si="99"/>
        <v>0</v>
      </c>
      <c r="D87" s="660"/>
      <c r="E87" s="661"/>
      <c r="F87" s="662">
        <f t="shared" si="104"/>
        <v>0</v>
      </c>
      <c r="G87" s="660"/>
      <c r="H87" s="661"/>
      <c r="I87" s="662">
        <f t="shared" si="105"/>
        <v>0</v>
      </c>
      <c r="J87" s="663"/>
      <c r="K87" s="661"/>
      <c r="L87" s="662">
        <f t="shared" si="106"/>
        <v>0</v>
      </c>
      <c r="M87" s="660"/>
      <c r="N87" s="661"/>
      <c r="O87" s="662">
        <f t="shared" si="107"/>
        <v>0</v>
      </c>
      <c r="P87" s="669"/>
    </row>
    <row r="88" spans="1:16" hidden="1" x14ac:dyDescent="0.25">
      <c r="A88" s="517">
        <v>2223</v>
      </c>
      <c r="B88" s="554" t="s">
        <v>241</v>
      </c>
      <c r="C88" s="775">
        <f t="shared" si="99"/>
        <v>0</v>
      </c>
      <c r="D88" s="660"/>
      <c r="E88" s="661"/>
      <c r="F88" s="662">
        <f t="shared" si="104"/>
        <v>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hidden="1" x14ac:dyDescent="0.25">
      <c r="A91" s="665">
        <v>2230</v>
      </c>
      <c r="B91" s="554" t="s">
        <v>244</v>
      </c>
      <c r="C91" s="775">
        <f t="shared" si="99"/>
        <v>0</v>
      </c>
      <c r="D91" s="666">
        <f t="shared" ref="D91:E91" si="108">SUM(D92:D98)</f>
        <v>0</v>
      </c>
      <c r="E91" s="667">
        <f t="shared" si="108"/>
        <v>0</v>
      </c>
      <c r="F91" s="662">
        <f>SUM(F92:F98)</f>
        <v>0</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hidden="1" x14ac:dyDescent="0.25">
      <c r="A92" s="517">
        <v>2231</v>
      </c>
      <c r="B92" s="554" t="s">
        <v>245</v>
      </c>
      <c r="C92" s="775">
        <f t="shared" si="99"/>
        <v>0</v>
      </c>
      <c r="D92" s="660"/>
      <c r="E92" s="661"/>
      <c r="F92" s="662">
        <f t="shared" ref="F92:F98" si="112">D92+E92</f>
        <v>0</v>
      </c>
      <c r="G92" s="660"/>
      <c r="H92" s="661"/>
      <c r="I92" s="662">
        <f t="shared" ref="I92:I98" si="113">G92+H92</f>
        <v>0</v>
      </c>
      <c r="J92" s="663"/>
      <c r="K92" s="661"/>
      <c r="L92" s="662">
        <f t="shared" ref="L92:L98" si="114">J92+K92</f>
        <v>0</v>
      </c>
      <c r="M92" s="660"/>
      <c r="N92" s="661"/>
      <c r="O92" s="662">
        <f t="shared" ref="O92:O98" si="115">M92+N92</f>
        <v>0</v>
      </c>
      <c r="P92" s="669"/>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hidden="1" x14ac:dyDescent="0.25">
      <c r="A98" s="517">
        <v>2239</v>
      </c>
      <c r="B98" s="554" t="s">
        <v>251</v>
      </c>
      <c r="C98" s="775">
        <f t="shared" si="99"/>
        <v>0</v>
      </c>
      <c r="D98" s="660"/>
      <c r="E98" s="661"/>
      <c r="F98" s="662">
        <f t="shared" si="112"/>
        <v>0</v>
      </c>
      <c r="G98" s="660"/>
      <c r="H98" s="661"/>
      <c r="I98" s="662">
        <f t="shared" si="113"/>
        <v>0</v>
      </c>
      <c r="J98" s="663"/>
      <c r="K98" s="661"/>
      <c r="L98" s="662">
        <f t="shared" si="114"/>
        <v>0</v>
      </c>
      <c r="M98" s="660"/>
      <c r="N98" s="661"/>
      <c r="O98" s="662">
        <f t="shared" si="115"/>
        <v>0</v>
      </c>
      <c r="P98" s="669"/>
    </row>
    <row r="99" spans="1:16" ht="36" hidden="1" x14ac:dyDescent="0.25">
      <c r="A99" s="665">
        <v>2240</v>
      </c>
      <c r="B99" s="554" t="s">
        <v>252</v>
      </c>
      <c r="C99" s="775">
        <f t="shared" si="99"/>
        <v>0</v>
      </c>
      <c r="D99" s="666">
        <f t="shared" ref="D99:E99" si="116">SUM(D100:D106)</f>
        <v>0</v>
      </c>
      <c r="E99" s="667">
        <f t="shared" si="116"/>
        <v>0</v>
      </c>
      <c r="F99" s="662">
        <f>SUM(F100:F106)</f>
        <v>0</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hidden="1" x14ac:dyDescent="0.25">
      <c r="A102" s="517">
        <v>2243</v>
      </c>
      <c r="B102" s="554" t="s">
        <v>256</v>
      </c>
      <c r="C102" s="775">
        <f t="shared" si="99"/>
        <v>0</v>
      </c>
      <c r="D102" s="660"/>
      <c r="E102" s="661"/>
      <c r="F102" s="662">
        <f t="shared" si="120"/>
        <v>0</v>
      </c>
      <c r="G102" s="660"/>
      <c r="H102" s="661"/>
      <c r="I102" s="662">
        <f t="shared" si="121"/>
        <v>0</v>
      </c>
      <c r="J102" s="663"/>
      <c r="K102" s="661"/>
      <c r="L102" s="662">
        <f t="shared" si="122"/>
        <v>0</v>
      </c>
      <c r="M102" s="660"/>
      <c r="N102" s="661"/>
      <c r="O102" s="662">
        <f t="shared" si="123"/>
        <v>0</v>
      </c>
      <c r="P102" s="669"/>
    </row>
    <row r="103" spans="1:16" hidden="1" x14ac:dyDescent="0.25">
      <c r="A103" s="517">
        <v>2244</v>
      </c>
      <c r="B103" s="554" t="s">
        <v>257</v>
      </c>
      <c r="C103" s="775">
        <f t="shared" si="99"/>
        <v>0</v>
      </c>
      <c r="D103" s="660"/>
      <c r="E103" s="661"/>
      <c r="F103" s="662">
        <f t="shared" si="120"/>
        <v>0</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hidden="1" x14ac:dyDescent="0.25">
      <c r="A107" s="665">
        <v>2250</v>
      </c>
      <c r="B107" s="554" t="s">
        <v>262</v>
      </c>
      <c r="C107" s="775">
        <f t="shared" si="99"/>
        <v>0</v>
      </c>
      <c r="D107" s="660"/>
      <c r="E107" s="661"/>
      <c r="F107" s="662">
        <f t="shared" si="120"/>
        <v>0</v>
      </c>
      <c r="G107" s="660"/>
      <c r="H107" s="661"/>
      <c r="I107" s="662">
        <f t="shared" si="121"/>
        <v>0</v>
      </c>
      <c r="J107" s="663"/>
      <c r="K107" s="661"/>
      <c r="L107" s="662">
        <f t="shared" si="122"/>
        <v>0</v>
      </c>
      <c r="M107" s="660"/>
      <c r="N107" s="661"/>
      <c r="O107" s="662">
        <f t="shared" si="123"/>
        <v>0</v>
      </c>
      <c r="P107" s="669"/>
    </row>
    <row r="108" spans="1:16" hidden="1" x14ac:dyDescent="0.25">
      <c r="A108" s="665">
        <v>2260</v>
      </c>
      <c r="B108" s="554" t="s">
        <v>263</v>
      </c>
      <c r="C108" s="775">
        <f t="shared" si="99"/>
        <v>0</v>
      </c>
      <c r="D108" s="666">
        <f t="shared" ref="D108:E108" si="124">SUM(D109:D113)</f>
        <v>0</v>
      </c>
      <c r="E108" s="667">
        <f t="shared" si="124"/>
        <v>0</v>
      </c>
      <c r="F108" s="662">
        <f>SUM(F109:F113)</f>
        <v>0</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c r="E117" s="661"/>
      <c r="F117" s="662">
        <f t="shared" si="136"/>
        <v>0</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customHeight="1" x14ac:dyDescent="0.25">
      <c r="A120" s="603">
        <v>2300</v>
      </c>
      <c r="B120" s="572" t="s">
        <v>275</v>
      </c>
      <c r="C120" s="777">
        <f t="shared" si="99"/>
        <v>300</v>
      </c>
      <c r="D120" s="687">
        <f t="shared" ref="D120:E120" si="140">SUM(D121,D126,D130,D131,D134,D138,D146,D147,D150)</f>
        <v>707</v>
      </c>
      <c r="E120" s="688">
        <f t="shared" si="140"/>
        <v>-407</v>
      </c>
      <c r="F120" s="689">
        <f>SUM(F121,F126,F130,F131,F134,F138,F146,F147,F150)</f>
        <v>300</v>
      </c>
      <c r="G120" s="687">
        <f t="shared" ref="G120:H120" si="141">SUM(G121,G126,G130,G131,G134,G138,G146,G147,G150)</f>
        <v>0</v>
      </c>
      <c r="H120" s="688">
        <f t="shared" si="141"/>
        <v>0</v>
      </c>
      <c r="I120" s="689">
        <f>SUM(I121,I126,I130,I131,I134,I138,I146,I147,I150)</f>
        <v>0</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4" x14ac:dyDescent="0.25">
      <c r="A121" s="1140">
        <v>2310</v>
      </c>
      <c r="B121" s="546" t="s">
        <v>276</v>
      </c>
      <c r="C121" s="774">
        <f t="shared" si="99"/>
        <v>200</v>
      </c>
      <c r="D121" s="675">
        <f t="shared" ref="D121:O121" si="144">SUM(D122:D125)</f>
        <v>383</v>
      </c>
      <c r="E121" s="676">
        <f t="shared" si="144"/>
        <v>-183</v>
      </c>
      <c r="F121" s="657">
        <f t="shared" si="144"/>
        <v>200</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x14ac:dyDescent="0.25">
      <c r="A122" s="517">
        <v>2311</v>
      </c>
      <c r="B122" s="554" t="s">
        <v>277</v>
      </c>
      <c r="C122" s="775">
        <f t="shared" si="99"/>
        <v>200</v>
      </c>
      <c r="D122" s="660">
        <v>383</v>
      </c>
      <c r="E122" s="661">
        <v>-183</v>
      </c>
      <c r="F122" s="662">
        <f t="shared" ref="F122:F125" si="145">D122+E122</f>
        <v>200</v>
      </c>
      <c r="G122" s="660"/>
      <c r="H122" s="661"/>
      <c r="I122" s="662">
        <f t="shared" ref="I122:I125" si="146">G122+H122</f>
        <v>0</v>
      </c>
      <c r="J122" s="663"/>
      <c r="K122" s="661"/>
      <c r="L122" s="662">
        <f t="shared" ref="L122:L125" si="147">J122+K122</f>
        <v>0</v>
      </c>
      <c r="M122" s="660"/>
      <c r="N122" s="661"/>
      <c r="O122" s="662">
        <f t="shared" ref="O122:O125" si="148">M122+N122</f>
        <v>0</v>
      </c>
      <c r="P122" s="669" t="s">
        <v>992</v>
      </c>
    </row>
    <row r="123" spans="1:16" hidden="1" x14ac:dyDescent="0.25">
      <c r="A123" s="517">
        <v>2312</v>
      </c>
      <c r="B123" s="554" t="s">
        <v>278</v>
      </c>
      <c r="C123" s="775">
        <f t="shared" si="99"/>
        <v>0</v>
      </c>
      <c r="D123" s="660"/>
      <c r="E123" s="661"/>
      <c r="F123" s="662">
        <f t="shared" si="145"/>
        <v>0</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hidden="1" customHeight="1" x14ac:dyDescent="0.25">
      <c r="A125" s="517">
        <v>2314</v>
      </c>
      <c r="B125" s="554" t="s">
        <v>280</v>
      </c>
      <c r="C125" s="775">
        <f t="shared" si="99"/>
        <v>0</v>
      </c>
      <c r="D125" s="660"/>
      <c r="E125" s="661"/>
      <c r="F125" s="662">
        <f t="shared" si="145"/>
        <v>0</v>
      </c>
      <c r="G125" s="660"/>
      <c r="H125" s="661"/>
      <c r="I125" s="662">
        <f t="shared" si="146"/>
        <v>0</v>
      </c>
      <c r="J125" s="663"/>
      <c r="K125" s="661"/>
      <c r="L125" s="662">
        <f t="shared" si="147"/>
        <v>0</v>
      </c>
      <c r="M125" s="660"/>
      <c r="N125" s="661"/>
      <c r="O125" s="662">
        <f t="shared" si="148"/>
        <v>0</v>
      </c>
      <c r="P125" s="669"/>
    </row>
    <row r="126" spans="1:16" x14ac:dyDescent="0.25">
      <c r="A126" s="665">
        <v>2320</v>
      </c>
      <c r="B126" s="554" t="s">
        <v>281</v>
      </c>
      <c r="C126" s="775">
        <f t="shared" si="99"/>
        <v>100</v>
      </c>
      <c r="D126" s="666">
        <f t="shared" ref="D126:E126" si="149">SUM(D127:D129)</f>
        <v>324</v>
      </c>
      <c r="E126" s="667">
        <f t="shared" si="149"/>
        <v>-224</v>
      </c>
      <c r="F126" s="662">
        <f>SUM(F127:F129)</f>
        <v>100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x14ac:dyDescent="0.25">
      <c r="A128" s="517">
        <v>2322</v>
      </c>
      <c r="B128" s="554" t="s">
        <v>283</v>
      </c>
      <c r="C128" s="775">
        <f t="shared" si="99"/>
        <v>100</v>
      </c>
      <c r="D128" s="660">
        <v>324</v>
      </c>
      <c r="E128" s="661">
        <v>-224</v>
      </c>
      <c r="F128" s="662">
        <f t="shared" si="153"/>
        <v>100</v>
      </c>
      <c r="G128" s="660"/>
      <c r="H128" s="661"/>
      <c r="I128" s="662">
        <f t="shared" si="154"/>
        <v>0</v>
      </c>
      <c r="J128" s="663"/>
      <c r="K128" s="661"/>
      <c r="L128" s="662">
        <f t="shared" si="155"/>
        <v>0</v>
      </c>
      <c r="M128" s="660"/>
      <c r="N128" s="661"/>
      <c r="O128" s="662">
        <f t="shared" si="156"/>
        <v>0</v>
      </c>
      <c r="P128" s="664" t="s">
        <v>992</v>
      </c>
    </row>
    <row r="129" spans="1:16" ht="23.2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t="23.25" hidden="1" customHeight="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23.25" hidden="1" customHeight="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t="23.25" hidden="1" customHeight="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3.25" hidden="1" customHeight="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3.25" hidden="1" customHeight="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t="23.25" hidden="1" customHeight="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3.25" hidden="1" customHeight="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3.25" hidden="1" customHeight="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23.25" hidden="1" customHeight="1" x14ac:dyDescent="0.25">
      <c r="A138" s="665">
        <v>2360</v>
      </c>
      <c r="B138" s="554" t="s">
        <v>293</v>
      </c>
      <c r="C138" s="775">
        <f t="shared" si="99"/>
        <v>0</v>
      </c>
      <c r="D138" s="666">
        <f t="shared" ref="D138:E138" si="173">SUM(D139:D145)</f>
        <v>0</v>
      </c>
      <c r="E138" s="667">
        <f t="shared" si="173"/>
        <v>0</v>
      </c>
      <c r="F138" s="662">
        <f>SUM(F139:F145)</f>
        <v>0</v>
      </c>
      <c r="G138" s="666">
        <f t="shared" ref="G138:H138" si="174">SUM(G139:G145)</f>
        <v>0</v>
      </c>
      <c r="H138" s="667">
        <f t="shared" si="174"/>
        <v>0</v>
      </c>
      <c r="I138" s="662">
        <f>SUM(I139:I145)</f>
        <v>0</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t="23.25" hidden="1" customHeight="1" x14ac:dyDescent="0.25">
      <c r="A139" s="516">
        <v>2361</v>
      </c>
      <c r="B139" s="554" t="s">
        <v>294</v>
      </c>
      <c r="C139" s="775">
        <f t="shared" si="99"/>
        <v>0</v>
      </c>
      <c r="D139" s="660"/>
      <c r="E139" s="661"/>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3.25" hidden="1" customHeight="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t="23.25" hidden="1" customHeight="1" x14ac:dyDescent="0.25">
      <c r="A141" s="516">
        <v>2363</v>
      </c>
      <c r="B141" s="554" t="s">
        <v>296</v>
      </c>
      <c r="C141" s="775">
        <f t="shared" si="99"/>
        <v>0</v>
      </c>
      <c r="D141" s="660"/>
      <c r="E141" s="661"/>
      <c r="F141" s="662">
        <f t="shared" si="177"/>
        <v>0</v>
      </c>
      <c r="G141" s="660"/>
      <c r="H141" s="661"/>
      <c r="I141" s="662">
        <f t="shared" si="178"/>
        <v>0</v>
      </c>
      <c r="J141" s="663"/>
      <c r="K141" s="661"/>
      <c r="L141" s="662">
        <f t="shared" si="179"/>
        <v>0</v>
      </c>
      <c r="M141" s="660"/>
      <c r="N141" s="661"/>
      <c r="O141" s="662">
        <f t="shared" si="180"/>
        <v>0</v>
      </c>
      <c r="P141" s="669"/>
    </row>
    <row r="142" spans="1:16" ht="23.25" hidden="1" customHeight="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23.2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23.25" hidden="1" customHeight="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23.25" hidden="1" customHeight="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t="23.25" hidden="1" customHeight="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ht="23.25" hidden="1" customHeight="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t="23.25" hidden="1" customHeight="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3.25" hidden="1" customHeight="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t="23.25" hidden="1" customHeight="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t="23.25" hidden="1" customHeight="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3.25" hidden="1" customHeight="1" x14ac:dyDescent="0.25">
      <c r="A152" s="534">
        <v>2500</v>
      </c>
      <c r="B152" s="645" t="s">
        <v>307</v>
      </c>
      <c r="C152" s="773">
        <f t="shared" si="189"/>
        <v>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3.25" hidden="1" customHeight="1" x14ac:dyDescent="0.25">
      <c r="A153" s="1140">
        <v>2510</v>
      </c>
      <c r="B153" s="546" t="s">
        <v>308</v>
      </c>
      <c r="C153" s="774">
        <f t="shared" si="189"/>
        <v>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3.25" hidden="1" customHeight="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3.25" hidden="1" customHeight="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23.25" hidden="1" customHeight="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3.25" hidden="1" customHeight="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3.25" hidden="1" customHeight="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3.25" hidden="1" customHeight="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t="23.25" hidden="1" customHeight="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3.25" hidden="1" customHeight="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23.25" hidden="1" customHeight="1" x14ac:dyDescent="0.25">
      <c r="A162" s="1140">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3.25" hidden="1" customHeight="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23.25" hidden="1" customHeight="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3.25" hidden="1" customHeight="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23.25" hidden="1" customHeight="1" x14ac:dyDescent="0.25">
      <c r="A166" s="1140">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23.25" hidden="1" customHeight="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23.25" hidden="1" customHeight="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23.25" hidden="1" customHeight="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23.25" hidden="1" customHeight="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23.25" hidden="1" customHeight="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23.25" hidden="1" customHeight="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23.2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t="23.25" hidden="1" customHeight="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3.25" hidden="1" customHeight="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23.25" hidden="1" customHeight="1" x14ac:dyDescent="0.25">
      <c r="A176" s="1140">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3.25" hidden="1" customHeight="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t="23.25" hidden="1" customHeight="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3.25" hidden="1" customHeight="1" x14ac:dyDescent="0.25">
      <c r="A179" s="1140">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23.25" hidden="1" customHeight="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3.25" customHeight="1" x14ac:dyDescent="0.25">
      <c r="A181" s="711"/>
      <c r="B181" s="486" t="s">
        <v>336</v>
      </c>
      <c r="C181" s="785">
        <f t="shared" si="189"/>
        <v>584</v>
      </c>
      <c r="D181" s="635">
        <f t="shared" ref="D181:O181" si="245">SUM(D182,D211,D252,D265)</f>
        <v>0</v>
      </c>
      <c r="E181" s="636">
        <f t="shared" si="245"/>
        <v>584</v>
      </c>
      <c r="F181" s="637">
        <f t="shared" si="245"/>
        <v>584</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ht="23.25" hidden="1" customHeight="1" x14ac:dyDescent="0.25">
      <c r="A182" s="640">
        <v>5000</v>
      </c>
      <c r="B182" s="640" t="s">
        <v>337</v>
      </c>
      <c r="C182" s="786">
        <f t="shared" si="189"/>
        <v>0</v>
      </c>
      <c r="D182" s="641">
        <f t="shared" ref="D182:E182" si="246">D183+D187</f>
        <v>0</v>
      </c>
      <c r="E182" s="642">
        <f t="shared" si="246"/>
        <v>0</v>
      </c>
      <c r="F182" s="643">
        <f>F183+F187</f>
        <v>0</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t="23.25" hidden="1" customHeight="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t="23.25" hidden="1" customHeight="1" x14ac:dyDescent="0.25">
      <c r="A184" s="1140">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3.25" hidden="1" customHeight="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t="23.25" hidden="1" customHeight="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3.25" hidden="1" customHeight="1" x14ac:dyDescent="0.25">
      <c r="A187" s="534">
        <v>5200</v>
      </c>
      <c r="B187" s="645" t="s">
        <v>342</v>
      </c>
      <c r="C187" s="773">
        <f t="shared" si="189"/>
        <v>0</v>
      </c>
      <c r="D187" s="646">
        <f t="shared" ref="D187:E187" si="258">D188+D198+D199+D206+D207+D208+D210</f>
        <v>0</v>
      </c>
      <c r="E187" s="647">
        <f t="shared" si="258"/>
        <v>0</v>
      </c>
      <c r="F187" s="648">
        <f>F188+F198+F199+F206+F207+F208+F210</f>
        <v>0</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t="23.25" hidden="1" customHeight="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t="23.25" hidden="1" customHeight="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t="23.25" hidden="1" customHeight="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t="23.25" hidden="1" customHeight="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t="23.25" hidden="1" customHeight="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t="23.25" hidden="1" customHeight="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23.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t="23.25" hidden="1" customHeight="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t="23.25" hidden="1" customHeight="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t="23.25" hidden="1" customHeight="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23.2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ht="23.25" hidden="1" customHeight="1" x14ac:dyDescent="0.25">
      <c r="A199" s="665">
        <v>5230</v>
      </c>
      <c r="B199" s="554" t="s">
        <v>354</v>
      </c>
      <c r="C199" s="775">
        <f t="shared" si="189"/>
        <v>0</v>
      </c>
      <c r="D199" s="666">
        <f t="shared" ref="D199:E199" si="270">SUM(D200:D205)</f>
        <v>0</v>
      </c>
      <c r="E199" s="667">
        <f t="shared" si="270"/>
        <v>0</v>
      </c>
      <c r="F199" s="662">
        <f>SUM(F200:F205)</f>
        <v>0</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t="23.25" hidden="1" customHeight="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t="23.25" hidden="1" customHeight="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3.25" hidden="1" customHeight="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23.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3.25" hidden="1" customHeight="1" x14ac:dyDescent="0.25">
      <c r="A204" s="517">
        <v>5238</v>
      </c>
      <c r="B204" s="554" t="s">
        <v>359</v>
      </c>
      <c r="C204" s="775">
        <f t="shared" si="189"/>
        <v>0</v>
      </c>
      <c r="D204" s="660"/>
      <c r="E204" s="661"/>
      <c r="F204" s="662">
        <f t="shared" si="274"/>
        <v>0</v>
      </c>
      <c r="G204" s="660"/>
      <c r="H204" s="661"/>
      <c r="I204" s="662">
        <f t="shared" si="275"/>
        <v>0</v>
      </c>
      <c r="J204" s="663"/>
      <c r="K204" s="661"/>
      <c r="L204" s="662">
        <f t="shared" si="276"/>
        <v>0</v>
      </c>
      <c r="M204" s="660"/>
      <c r="N204" s="661"/>
      <c r="O204" s="662">
        <f t="shared" si="277"/>
        <v>0</v>
      </c>
      <c r="P204" s="669"/>
    </row>
    <row r="205" spans="1:16" ht="23.25" hidden="1" customHeight="1" x14ac:dyDescent="0.25">
      <c r="A205" s="517">
        <v>5239</v>
      </c>
      <c r="B205" s="554" t="s">
        <v>360</v>
      </c>
      <c r="C205" s="775">
        <f t="shared" si="189"/>
        <v>0</v>
      </c>
      <c r="D205" s="660"/>
      <c r="E205" s="661"/>
      <c r="F205" s="662">
        <f t="shared" si="274"/>
        <v>0</v>
      </c>
      <c r="G205" s="660"/>
      <c r="H205" s="661"/>
      <c r="I205" s="662">
        <f t="shared" si="275"/>
        <v>0</v>
      </c>
      <c r="J205" s="663"/>
      <c r="K205" s="661"/>
      <c r="L205" s="662">
        <f t="shared" si="276"/>
        <v>0</v>
      </c>
      <c r="M205" s="660"/>
      <c r="N205" s="661"/>
      <c r="O205" s="662">
        <f t="shared" si="277"/>
        <v>0</v>
      </c>
      <c r="P205" s="669"/>
    </row>
    <row r="206" spans="1:16" ht="23.25" hidden="1" customHeight="1" x14ac:dyDescent="0.25">
      <c r="A206" s="665">
        <v>5240</v>
      </c>
      <c r="B206" s="554" t="s">
        <v>361</v>
      </c>
      <c r="C206" s="775">
        <f t="shared" si="189"/>
        <v>0</v>
      </c>
      <c r="D206" s="660"/>
      <c r="E206" s="661"/>
      <c r="F206" s="662">
        <f t="shared" si="274"/>
        <v>0</v>
      </c>
      <c r="G206" s="660"/>
      <c r="H206" s="661"/>
      <c r="I206" s="662">
        <f t="shared" si="275"/>
        <v>0</v>
      </c>
      <c r="J206" s="663"/>
      <c r="K206" s="661"/>
      <c r="L206" s="662">
        <f t="shared" si="276"/>
        <v>0</v>
      </c>
      <c r="M206" s="660"/>
      <c r="N206" s="661"/>
      <c r="O206" s="662">
        <f t="shared" si="277"/>
        <v>0</v>
      </c>
      <c r="P206" s="669"/>
    </row>
    <row r="207" spans="1:16" ht="23.25" hidden="1" customHeight="1" x14ac:dyDescent="0.25">
      <c r="A207" s="665">
        <v>5250</v>
      </c>
      <c r="B207" s="554" t="s">
        <v>362</v>
      </c>
      <c r="C207" s="775">
        <f t="shared" si="189"/>
        <v>0</v>
      </c>
      <c r="D207" s="660"/>
      <c r="E207" s="661"/>
      <c r="F207" s="662">
        <f t="shared" si="274"/>
        <v>0</v>
      </c>
      <c r="G207" s="660"/>
      <c r="H207" s="661"/>
      <c r="I207" s="662">
        <f t="shared" si="275"/>
        <v>0</v>
      </c>
      <c r="J207" s="663"/>
      <c r="K207" s="661"/>
      <c r="L207" s="662">
        <f t="shared" si="276"/>
        <v>0</v>
      </c>
      <c r="M207" s="660"/>
      <c r="N207" s="661"/>
      <c r="O207" s="662">
        <f t="shared" si="277"/>
        <v>0</v>
      </c>
      <c r="P207" s="669"/>
    </row>
    <row r="208" spans="1:16" ht="23.25" hidden="1" customHeight="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3.25" hidden="1" customHeight="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3.25" hidden="1" customHeight="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3.25" hidden="1" customHeight="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23.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3.25" hidden="1" customHeight="1" x14ac:dyDescent="0.25">
      <c r="A213" s="1140">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t="23.25" hidden="1" customHeight="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3.25" hidden="1" customHeight="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3.25" hidden="1" customHeight="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t="23.25" hidden="1" customHeight="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t="23.25" hidden="1" customHeight="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3.2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23.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23.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3.25" hidden="1" customHeight="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3.25" hidden="1" customHeight="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t="23.25" hidden="1" customHeight="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3.25" hidden="1" customHeight="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t="23.25" hidden="1" customHeight="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3.25" hidden="1" customHeight="1" x14ac:dyDescent="0.25">
      <c r="A227" s="1140">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t="23.25" hidden="1" customHeight="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t="23.25" hidden="1" customHeight="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23.25" hidden="1" customHeight="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23.2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t="23.25" hidden="1" customHeight="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3.25" hidden="1" customHeight="1" x14ac:dyDescent="0.25">
      <c r="A233" s="1140">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t="23.25" hidden="1" customHeight="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3.25" hidden="1" customHeight="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3.25" hidden="1" customHeight="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t="23.25" hidden="1" customHeight="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3.25" hidden="1" customHeight="1" x14ac:dyDescent="0.25">
      <c r="A238" s="1141">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t="23.25" hidden="1" customHeight="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23.25" hidden="1" customHeight="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3.25" hidden="1" customHeight="1" x14ac:dyDescent="0.25">
      <c r="A241" s="1140">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t="23.25" hidden="1" customHeight="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23.25" hidden="1" customHeight="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23.25" hidden="1" customHeight="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23.25" hidden="1" customHeight="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23.25" hidden="1" customHeight="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t="23.25" hidden="1" customHeight="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23.2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23.25" hidden="1" customHeight="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23.25" hidden="1" customHeight="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23.25" hidden="1" customHeight="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23.25" customHeight="1" x14ac:dyDescent="0.25">
      <c r="A252" s="721">
        <v>7000</v>
      </c>
      <c r="B252" s="721" t="s">
        <v>407</v>
      </c>
      <c r="C252" s="790">
        <f t="shared" si="291"/>
        <v>584</v>
      </c>
      <c r="D252" s="722">
        <f t="shared" ref="D252:E252" si="343">SUM(D253,D263)</f>
        <v>0</v>
      </c>
      <c r="E252" s="723">
        <f t="shared" si="343"/>
        <v>584</v>
      </c>
      <c r="F252" s="724">
        <f>SUM(F253,F263)</f>
        <v>584</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3.25" customHeight="1" x14ac:dyDescent="0.25">
      <c r="A253" s="534">
        <v>7200</v>
      </c>
      <c r="B253" s="645" t="s">
        <v>408</v>
      </c>
      <c r="C253" s="773">
        <f t="shared" si="291"/>
        <v>584</v>
      </c>
      <c r="D253" s="646">
        <f t="shared" ref="D253:O253" si="347">SUM(D254,D255,D256,D257,D261,D262)</f>
        <v>0</v>
      </c>
      <c r="E253" s="647">
        <f t="shared" si="347"/>
        <v>584</v>
      </c>
      <c r="F253" s="648">
        <f t="shared" si="347"/>
        <v>584</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3.25" hidden="1" customHeight="1" x14ac:dyDescent="0.25">
      <c r="A254" s="1140">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23.25" hidden="1" customHeight="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30" customHeight="1" x14ac:dyDescent="0.25">
      <c r="A256" s="665">
        <v>7230</v>
      </c>
      <c r="B256" s="554" t="s">
        <v>179</v>
      </c>
      <c r="C256" s="775">
        <f t="shared" si="291"/>
        <v>584</v>
      </c>
      <c r="D256" s="660"/>
      <c r="E256" s="661">
        <v>584</v>
      </c>
      <c r="F256" s="662">
        <f t="shared" si="348"/>
        <v>584</v>
      </c>
      <c r="G256" s="660"/>
      <c r="H256" s="661"/>
      <c r="I256" s="662">
        <f t="shared" si="349"/>
        <v>0</v>
      </c>
      <c r="J256" s="663"/>
      <c r="K256" s="661"/>
      <c r="L256" s="662">
        <f t="shared" si="350"/>
        <v>0</v>
      </c>
      <c r="M256" s="660"/>
      <c r="N256" s="661"/>
      <c r="O256" s="662">
        <f t="shared" si="351"/>
        <v>0</v>
      </c>
      <c r="P256" s="664" t="s">
        <v>994</v>
      </c>
    </row>
    <row r="257" spans="1:16" ht="23.25" hidden="1" customHeight="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23.25" hidden="1" customHeight="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23.2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23.25" hidden="1" customHeight="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3.25" hidden="1" customHeight="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23.25" hidden="1" customHeight="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t="23.25" hidden="1" customHeight="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t="23.25" hidden="1" customHeight="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t="23.25" hidden="1" customHeight="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3.25" hidden="1" customHeight="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3.25" hidden="1" customHeight="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23.25"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t="23.25" hidden="1" customHeight="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4485</v>
      </c>
      <c r="D272" s="737">
        <f>SUM(D269,D265,D252,D211,D182,D174,D160,D75,D53)</f>
        <v>4485</v>
      </c>
      <c r="E272" s="738">
        <f t="shared" ref="E272:O272" si="371">SUM(E269,E265,E252,E211,E182,E174,E160,E75,E53)</f>
        <v>0</v>
      </c>
      <c r="F272" s="739">
        <f t="shared" si="371"/>
        <v>4485</v>
      </c>
      <c r="G272" s="737">
        <f t="shared" si="371"/>
        <v>0</v>
      </c>
      <c r="H272" s="738">
        <f t="shared" si="371"/>
        <v>0</v>
      </c>
      <c r="I272" s="739">
        <f t="shared" si="371"/>
        <v>0</v>
      </c>
      <c r="J272" s="740">
        <f t="shared" si="371"/>
        <v>0</v>
      </c>
      <c r="K272" s="738">
        <f t="shared" si="371"/>
        <v>0</v>
      </c>
      <c r="L272" s="739">
        <f t="shared" si="371"/>
        <v>0</v>
      </c>
      <c r="M272" s="737">
        <f t="shared" si="371"/>
        <v>0</v>
      </c>
      <c r="N272" s="738">
        <f t="shared" si="371"/>
        <v>0</v>
      </c>
      <c r="O272" s="739">
        <f t="shared" si="371"/>
        <v>0</v>
      </c>
      <c r="P272" s="741"/>
    </row>
    <row r="273" spans="1:16" s="494" customFormat="1" ht="13.5" hidden="1" thickTop="1" thickBot="1" x14ac:dyDescent="0.3">
      <c r="A273" s="1321" t="s">
        <v>429</v>
      </c>
      <c r="B273" s="1322"/>
      <c r="C273" s="793">
        <f t="shared" si="291"/>
        <v>0</v>
      </c>
      <c r="D273" s="742">
        <f>SUM(D24,D25,D41,D43)-D51</f>
        <v>0</v>
      </c>
      <c r="E273" s="743">
        <f t="shared" ref="E273:F273" si="372">SUM(E24,E25,E41,E43)-E51</f>
        <v>0</v>
      </c>
      <c r="F273" s="744">
        <f t="shared" si="372"/>
        <v>0</v>
      </c>
      <c r="G273" s="742">
        <f>SUM(G24,G25,G43)-G51</f>
        <v>0</v>
      </c>
      <c r="H273" s="743">
        <f t="shared" ref="H273:I273" si="373">SUM(H24,H25,H43)-H51</f>
        <v>0</v>
      </c>
      <c r="I273" s="744">
        <f t="shared" si="373"/>
        <v>0</v>
      </c>
      <c r="J273" s="745">
        <f t="shared" ref="J273:K273" si="374">(J26+J43)-J51</f>
        <v>0</v>
      </c>
      <c r="K273" s="743">
        <f t="shared" si="374"/>
        <v>0</v>
      </c>
      <c r="L273" s="744">
        <f>(L26+L43)-L51</f>
        <v>0</v>
      </c>
      <c r="M273" s="742">
        <f t="shared" ref="M273:O273" si="375">M45-M51</f>
        <v>0</v>
      </c>
      <c r="N273" s="743">
        <f t="shared" si="375"/>
        <v>0</v>
      </c>
      <c r="O273" s="744">
        <f t="shared" si="375"/>
        <v>0</v>
      </c>
      <c r="P273" s="746"/>
    </row>
    <row r="274" spans="1:16" s="494" customFormat="1" ht="12.75" hidden="1" thickTop="1" x14ac:dyDescent="0.25">
      <c r="A274" s="1323" t="s">
        <v>430</v>
      </c>
      <c r="B274" s="1324"/>
      <c r="C274" s="794">
        <f t="shared" si="291"/>
        <v>0</v>
      </c>
      <c r="D274" s="747">
        <f t="shared" ref="D274:O274" si="376">SUM(D275,D276)-D283+D284</f>
        <v>0</v>
      </c>
      <c r="E274" s="748">
        <f t="shared" si="376"/>
        <v>0</v>
      </c>
      <c r="F274" s="749">
        <f t="shared" si="376"/>
        <v>0</v>
      </c>
      <c r="G274" s="747">
        <f t="shared" si="376"/>
        <v>0</v>
      </c>
      <c r="H274" s="748">
        <f t="shared" si="376"/>
        <v>0</v>
      </c>
      <c r="I274" s="749">
        <f t="shared" si="376"/>
        <v>0</v>
      </c>
      <c r="J274" s="750">
        <f t="shared" si="376"/>
        <v>0</v>
      </c>
      <c r="K274" s="748">
        <f t="shared" si="376"/>
        <v>0</v>
      </c>
      <c r="L274" s="749">
        <f t="shared" si="376"/>
        <v>0</v>
      </c>
      <c r="M274" s="747">
        <f t="shared" si="376"/>
        <v>0</v>
      </c>
      <c r="N274" s="748">
        <f t="shared" si="376"/>
        <v>0</v>
      </c>
      <c r="O274" s="749">
        <f t="shared" si="376"/>
        <v>0</v>
      </c>
      <c r="P274" s="751"/>
    </row>
    <row r="275" spans="1:16" s="494" customFormat="1" ht="13.5" hidden="1" thickTop="1" thickBot="1" x14ac:dyDescent="0.3">
      <c r="A275" s="621" t="s">
        <v>431</v>
      </c>
      <c r="B275" s="621" t="s">
        <v>432</v>
      </c>
      <c r="C275" s="783">
        <f t="shared" si="291"/>
        <v>0</v>
      </c>
      <c r="D275" s="622">
        <f>D21-D269</f>
        <v>0</v>
      </c>
      <c r="E275" s="622">
        <f t="shared" ref="E275:O275" si="377">E21-E269</f>
        <v>0</v>
      </c>
      <c r="F275" s="622">
        <f t="shared" si="377"/>
        <v>0</v>
      </c>
      <c r="G275" s="622">
        <f t="shared" si="377"/>
        <v>0</v>
      </c>
      <c r="H275" s="622">
        <f t="shared" si="377"/>
        <v>0</v>
      </c>
      <c r="I275" s="622">
        <f t="shared" si="377"/>
        <v>0</v>
      </c>
      <c r="J275" s="622">
        <f t="shared" si="377"/>
        <v>0</v>
      </c>
      <c r="K275" s="622">
        <f t="shared" si="377"/>
        <v>0</v>
      </c>
      <c r="L275" s="783">
        <f t="shared" si="377"/>
        <v>0</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sheetData>
  <sheetProtection algorithmName="SHA-512" hashValue="iXqqWXWrNPDAt3Tz0hwOvvc7/qDqyD2Y2KgYH3FDzC2xo+zpbRUyF92zO2/F15ML9dI9YZA/S/hq7I7ZPH+yBQ==" saltValue="TXv0MJ6jc8qOmUxGQfzVLA==" spinCount="100000" sheet="1" objects="1" scenarios="1" formatCells="0" formatColumns="0" formatRows="0" sort="0"/>
  <autoFilter ref="A18:P284">
    <filterColumn colId="2">
      <filters>
        <filter val="100"/>
        <filter val="15"/>
        <filter val="2 286"/>
        <filter val="2 916"/>
        <filter val="200"/>
        <filter val="3 601"/>
        <filter val="3 901"/>
        <filter val="300"/>
        <filter val="4 485"/>
        <filter val="584"/>
        <filter val="630"/>
        <filter val="670"/>
        <filter val="685"/>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26.pielikums Jūrmalas pilsētas domes
2020.gada 23.aprīļa saistošajiem noteikumiem Nr.11
(protokols Nr.6, 21.punkts)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7"/>
  <sheetViews>
    <sheetView showGridLines="0" view="pageLayout" zoomScaleNormal="100" workbookViewId="0">
      <selection activeCell="T7" sqref="T7"/>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996</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141</v>
      </c>
      <c r="D3" s="1284"/>
      <c r="E3" s="1284"/>
      <c r="F3" s="1284"/>
      <c r="G3" s="1284"/>
      <c r="H3" s="1284"/>
      <c r="I3" s="1284"/>
      <c r="J3" s="1284"/>
      <c r="K3" s="1284"/>
      <c r="L3" s="1284"/>
      <c r="M3" s="1284"/>
      <c r="N3" s="1284"/>
      <c r="O3" s="1284"/>
      <c r="P3" s="1285"/>
      <c r="Q3" s="765"/>
    </row>
    <row r="4" spans="1:17" ht="12.75" customHeight="1" x14ac:dyDescent="0.25">
      <c r="A4" s="470" t="s">
        <v>142</v>
      </c>
      <c r="B4" s="471"/>
      <c r="C4" s="1284" t="s">
        <v>143</v>
      </c>
      <c r="D4" s="1284"/>
      <c r="E4" s="1284"/>
      <c r="F4" s="1284"/>
      <c r="G4" s="1284"/>
      <c r="H4" s="1284"/>
      <c r="I4" s="1284"/>
      <c r="J4" s="1284"/>
      <c r="K4" s="1284"/>
      <c r="L4" s="1284"/>
      <c r="M4" s="1284"/>
      <c r="N4" s="1284"/>
      <c r="O4" s="1284"/>
      <c r="P4" s="1285"/>
      <c r="Q4" s="765"/>
    </row>
    <row r="5" spans="1:17" ht="12.75" customHeight="1" x14ac:dyDescent="0.25">
      <c r="A5" s="472" t="s">
        <v>144</v>
      </c>
      <c r="B5" s="473"/>
      <c r="C5" s="1289" t="s">
        <v>145</v>
      </c>
      <c r="D5" s="1289"/>
      <c r="E5" s="1289"/>
      <c r="F5" s="1289"/>
      <c r="G5" s="1289"/>
      <c r="H5" s="1289"/>
      <c r="I5" s="1289"/>
      <c r="J5" s="1289"/>
      <c r="K5" s="1289"/>
      <c r="L5" s="1289"/>
      <c r="M5" s="1289"/>
      <c r="N5" s="1289"/>
      <c r="O5" s="1289"/>
      <c r="P5" s="1290"/>
      <c r="Q5" s="765"/>
    </row>
    <row r="6" spans="1:17" ht="12.75" customHeight="1" x14ac:dyDescent="0.25">
      <c r="A6" s="472" t="s">
        <v>146</v>
      </c>
      <c r="B6" s="473"/>
      <c r="C6" s="1289" t="s">
        <v>997</v>
      </c>
      <c r="D6" s="1289"/>
      <c r="E6" s="1289"/>
      <c r="F6" s="1289"/>
      <c r="G6" s="1289"/>
      <c r="H6" s="1289"/>
      <c r="I6" s="1289"/>
      <c r="J6" s="1289"/>
      <c r="K6" s="1289"/>
      <c r="L6" s="1289"/>
      <c r="M6" s="1289"/>
      <c r="N6" s="1289"/>
      <c r="O6" s="1289"/>
      <c r="P6" s="1290"/>
      <c r="Q6" s="765"/>
    </row>
    <row r="7" spans="1:17" x14ac:dyDescent="0.25">
      <c r="A7" s="472" t="s">
        <v>148</v>
      </c>
      <c r="B7" s="473"/>
      <c r="C7" s="1284" t="s">
        <v>998</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t="s">
        <v>152</v>
      </c>
      <c r="D9" s="1289"/>
      <c r="E9" s="1289"/>
      <c r="F9" s="1289"/>
      <c r="G9" s="1289"/>
      <c r="H9" s="1289"/>
      <c r="I9" s="1289"/>
      <c r="J9" s="1289"/>
      <c r="K9" s="1289"/>
      <c r="L9" s="1289"/>
      <c r="M9" s="1289"/>
      <c r="N9" s="1289"/>
      <c r="O9" s="1289"/>
      <c r="P9" s="1290"/>
      <c r="Q9" s="765"/>
    </row>
    <row r="10" spans="1:17" ht="12.75" customHeight="1" x14ac:dyDescent="0.25">
      <c r="A10" s="472"/>
      <c r="B10" s="473" t="s">
        <v>153</v>
      </c>
      <c r="C10" s="1289"/>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t="s">
        <v>970</v>
      </c>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1152"/>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276692</v>
      </c>
      <c r="D20" s="497">
        <f t="shared" ref="D20:E20" si="0">SUM(D21,D24,D25,D41,D43)</f>
        <v>275861</v>
      </c>
      <c r="E20" s="498">
        <f t="shared" si="0"/>
        <v>-2589</v>
      </c>
      <c r="F20" s="499">
        <f>SUM(F21,F24,F25,F41,F43)</f>
        <v>273272</v>
      </c>
      <c r="G20" s="497">
        <f t="shared" ref="G20:H20" si="1">SUM(G21,G24,G43)</f>
        <v>0</v>
      </c>
      <c r="H20" s="498">
        <f t="shared" si="1"/>
        <v>0</v>
      </c>
      <c r="I20" s="499">
        <f>SUM(I21,I24,I43)</f>
        <v>0</v>
      </c>
      <c r="J20" s="500">
        <f t="shared" ref="J20:K20" si="2">SUM(J21,J26,J43)</f>
        <v>3420</v>
      </c>
      <c r="K20" s="498">
        <f t="shared" si="2"/>
        <v>0</v>
      </c>
      <c r="L20" s="499">
        <f>SUM(L21,L26,L43)</f>
        <v>3420</v>
      </c>
      <c r="M20" s="497">
        <f t="shared" ref="M20:O20" si="3">SUM(M21,M45)</f>
        <v>0</v>
      </c>
      <c r="N20" s="498">
        <f t="shared" si="3"/>
        <v>0</v>
      </c>
      <c r="O20" s="499">
        <f t="shared" si="3"/>
        <v>0</v>
      </c>
      <c r="P20" s="501"/>
    </row>
    <row r="21" spans="1:17" ht="12.75" thickTop="1" x14ac:dyDescent="0.25">
      <c r="A21" s="502"/>
      <c r="B21" s="503" t="s">
        <v>176</v>
      </c>
      <c r="C21" s="769">
        <f t="shared" ref="C21:C84" si="4">F21+I21+L21+O21</f>
        <v>1920</v>
      </c>
      <c r="D21" s="504">
        <f t="shared" ref="D21:E21" si="5">SUM(D22:D23)</f>
        <v>0</v>
      </c>
      <c r="E21" s="505">
        <f t="shared" si="5"/>
        <v>0</v>
      </c>
      <c r="F21" s="506">
        <f>SUM(F22:F23)</f>
        <v>0</v>
      </c>
      <c r="G21" s="504">
        <f t="shared" ref="G21:H21" si="6">SUM(G22:G23)</f>
        <v>0</v>
      </c>
      <c r="H21" s="505">
        <f t="shared" si="6"/>
        <v>0</v>
      </c>
      <c r="I21" s="506">
        <f>SUM(I22:I23)</f>
        <v>0</v>
      </c>
      <c r="J21" s="507">
        <f t="shared" ref="J21:K21" si="7">SUM(J22:J23)</f>
        <v>1920</v>
      </c>
      <c r="K21" s="505">
        <f t="shared" si="7"/>
        <v>0</v>
      </c>
      <c r="L21" s="506">
        <f>SUM(L22:L23)</f>
        <v>1920</v>
      </c>
      <c r="M21" s="504">
        <f t="shared" ref="M21:O21" si="8">SUM(M22:M23)</f>
        <v>0</v>
      </c>
      <c r="N21" s="505">
        <f t="shared" si="8"/>
        <v>0</v>
      </c>
      <c r="O21" s="506">
        <f t="shared" si="8"/>
        <v>0</v>
      </c>
      <c r="P21" s="508"/>
    </row>
    <row r="22" spans="1:17" hidden="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x14ac:dyDescent="0.25">
      <c r="A23" s="516"/>
      <c r="B23" s="517" t="s">
        <v>178</v>
      </c>
      <c r="C23" s="771">
        <f t="shared" si="4"/>
        <v>1920</v>
      </c>
      <c r="D23" s="518"/>
      <c r="E23" s="519"/>
      <c r="F23" s="520">
        <f t="shared" ref="F23:F25" si="9">D23+E23</f>
        <v>0</v>
      </c>
      <c r="G23" s="518"/>
      <c r="H23" s="519"/>
      <c r="I23" s="520">
        <f t="shared" ref="I23:I24" si="10">G23+H23</f>
        <v>0</v>
      </c>
      <c r="J23" s="521">
        <v>1920</v>
      </c>
      <c r="K23" s="519"/>
      <c r="L23" s="520">
        <f>J23+K23</f>
        <v>1920</v>
      </c>
      <c r="M23" s="518"/>
      <c r="N23" s="519"/>
      <c r="O23" s="520">
        <f>M23+N23</f>
        <v>0</v>
      </c>
      <c r="P23" s="982"/>
    </row>
    <row r="24" spans="1:17" s="494" customFormat="1" ht="48.75" thickBot="1" x14ac:dyDescent="0.3">
      <c r="A24" s="523">
        <v>19300</v>
      </c>
      <c r="B24" s="523" t="s">
        <v>179</v>
      </c>
      <c r="C24" s="772">
        <f>F24+I24</f>
        <v>273272</v>
      </c>
      <c r="D24" s="524">
        <v>275861</v>
      </c>
      <c r="E24" s="983">
        <v>-2589</v>
      </c>
      <c r="F24" s="526">
        <f t="shared" si="9"/>
        <v>273272</v>
      </c>
      <c r="G24" s="524"/>
      <c r="H24" s="525"/>
      <c r="I24" s="526">
        <f t="shared" si="10"/>
        <v>0</v>
      </c>
      <c r="J24" s="527" t="s">
        <v>180</v>
      </c>
      <c r="K24" s="528" t="s">
        <v>180</v>
      </c>
      <c r="L24" s="531" t="s">
        <v>180</v>
      </c>
      <c r="M24" s="529" t="s">
        <v>180</v>
      </c>
      <c r="N24" s="530" t="s">
        <v>180</v>
      </c>
      <c r="O24" s="531" t="s">
        <v>180</v>
      </c>
      <c r="P24" s="1071" t="s">
        <v>999</v>
      </c>
    </row>
    <row r="25" spans="1:17" s="494" customFormat="1" ht="24.75" hidden="1" thickTop="1" x14ac:dyDescent="0.25">
      <c r="A25" s="533"/>
      <c r="B25" s="534" t="s">
        <v>181</v>
      </c>
      <c r="C25" s="773">
        <f>F25</f>
        <v>0</v>
      </c>
      <c r="D25" s="535"/>
      <c r="E25" s="536"/>
      <c r="F25" s="537">
        <f t="shared" si="9"/>
        <v>0</v>
      </c>
      <c r="G25" s="538" t="s">
        <v>180</v>
      </c>
      <c r="H25" s="539" t="s">
        <v>180</v>
      </c>
      <c r="I25" s="540" t="s">
        <v>180</v>
      </c>
      <c r="J25" s="541" t="s">
        <v>180</v>
      </c>
      <c r="K25" s="542" t="s">
        <v>180</v>
      </c>
      <c r="L25" s="540" t="s">
        <v>180</v>
      </c>
      <c r="M25" s="543" t="s">
        <v>180</v>
      </c>
      <c r="N25" s="542" t="s">
        <v>180</v>
      </c>
      <c r="O25" s="540" t="s">
        <v>180</v>
      </c>
      <c r="P25" s="544"/>
    </row>
    <row r="26" spans="1:17" s="494" customFormat="1" ht="36.75" thickTop="1" x14ac:dyDescent="0.25">
      <c r="A26" s="534">
        <v>21300</v>
      </c>
      <c r="B26" s="534" t="s">
        <v>182</v>
      </c>
      <c r="C26" s="773">
        <f>L26</f>
        <v>1500</v>
      </c>
      <c r="D26" s="543" t="s">
        <v>180</v>
      </c>
      <c r="E26" s="542" t="s">
        <v>180</v>
      </c>
      <c r="F26" s="540" t="s">
        <v>180</v>
      </c>
      <c r="G26" s="543" t="s">
        <v>180</v>
      </c>
      <c r="H26" s="542" t="s">
        <v>180</v>
      </c>
      <c r="I26" s="540" t="s">
        <v>180</v>
      </c>
      <c r="J26" s="541">
        <f t="shared" ref="J26:K26" si="11">SUM(J27,J31,J33,J36)</f>
        <v>1500</v>
      </c>
      <c r="K26" s="542">
        <f t="shared" si="11"/>
        <v>0</v>
      </c>
      <c r="L26" s="648">
        <f>SUM(L27,L31,L33,L36)</f>
        <v>1500</v>
      </c>
      <c r="M26" s="543" t="s">
        <v>180</v>
      </c>
      <c r="N26" s="542" t="s">
        <v>180</v>
      </c>
      <c r="O26" s="540" t="s">
        <v>180</v>
      </c>
      <c r="P26" s="544"/>
    </row>
    <row r="27" spans="1:17" s="494" customFormat="1" ht="24" hidden="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idden="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idden="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 hidden="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 hidden="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 hidden="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idden="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idden="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 hidden="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customHeight="1" x14ac:dyDescent="0.25">
      <c r="A36" s="545">
        <v>21390</v>
      </c>
      <c r="B36" s="534" t="s">
        <v>192</v>
      </c>
      <c r="C36" s="773">
        <f t="shared" si="13"/>
        <v>1500</v>
      </c>
      <c r="D36" s="543" t="s">
        <v>180</v>
      </c>
      <c r="E36" s="542" t="s">
        <v>180</v>
      </c>
      <c r="F36" s="540" t="s">
        <v>180</v>
      </c>
      <c r="G36" s="543" t="s">
        <v>180</v>
      </c>
      <c r="H36" s="542" t="s">
        <v>180</v>
      </c>
      <c r="I36" s="540" t="s">
        <v>180</v>
      </c>
      <c r="J36" s="541">
        <f t="shared" ref="J36:K36" si="18">SUM(J37:J40)</f>
        <v>1500</v>
      </c>
      <c r="K36" s="542">
        <f t="shared" si="18"/>
        <v>0</v>
      </c>
      <c r="L36" s="648">
        <f>SUM(L37:L40)</f>
        <v>1500</v>
      </c>
      <c r="M36" s="543" t="s">
        <v>180</v>
      </c>
      <c r="N36" s="542" t="s">
        <v>180</v>
      </c>
      <c r="O36" s="540" t="s">
        <v>180</v>
      </c>
      <c r="P36" s="544"/>
    </row>
    <row r="37" spans="1:16" ht="24" hidden="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idden="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idden="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 x14ac:dyDescent="0.25">
      <c r="A40" s="571">
        <v>21399</v>
      </c>
      <c r="B40" s="572" t="s">
        <v>196</v>
      </c>
      <c r="C40" s="777">
        <f t="shared" si="13"/>
        <v>1500</v>
      </c>
      <c r="D40" s="573" t="s">
        <v>180</v>
      </c>
      <c r="E40" s="574" t="s">
        <v>180</v>
      </c>
      <c r="F40" s="575" t="s">
        <v>180</v>
      </c>
      <c r="G40" s="573" t="s">
        <v>180</v>
      </c>
      <c r="H40" s="574" t="s">
        <v>180</v>
      </c>
      <c r="I40" s="575" t="s">
        <v>180</v>
      </c>
      <c r="J40" s="576">
        <v>1500</v>
      </c>
      <c r="K40" s="577"/>
      <c r="L40" s="689">
        <f t="shared" si="19"/>
        <v>1500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 hidden="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 hidden="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 hidden="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 hidden="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idden="1" x14ac:dyDescent="0.25">
      <c r="A48" s="612"/>
      <c r="B48" s="608"/>
      <c r="C48" s="781"/>
      <c r="D48" s="613"/>
      <c r="E48" s="614"/>
      <c r="F48" s="585"/>
      <c r="G48" s="588"/>
      <c r="H48" s="587"/>
      <c r="I48" s="585"/>
      <c r="J48" s="586"/>
      <c r="K48" s="587"/>
      <c r="L48" s="584"/>
      <c r="M48" s="582"/>
      <c r="N48" s="583"/>
      <c r="O48" s="584"/>
      <c r="P48" s="611"/>
    </row>
    <row r="49" spans="1:16" s="494" customFormat="1" hidden="1" x14ac:dyDescent="0.25">
      <c r="A49" s="615"/>
      <c r="B49" s="616" t="s">
        <v>204</v>
      </c>
      <c r="C49" s="782"/>
      <c r="D49" s="617"/>
      <c r="E49" s="618"/>
      <c r="F49" s="619"/>
      <c r="G49" s="617"/>
      <c r="H49" s="618"/>
      <c r="I49" s="619"/>
      <c r="J49" s="620"/>
      <c r="K49" s="618"/>
      <c r="L49" s="619"/>
      <c r="M49" s="617"/>
      <c r="N49" s="618"/>
      <c r="O49" s="619"/>
      <c r="P49" s="229"/>
    </row>
    <row r="50" spans="1:16" s="494" customFormat="1" ht="12.75" thickBot="1" x14ac:dyDescent="0.3">
      <c r="A50" s="621"/>
      <c r="B50" s="495" t="s">
        <v>205</v>
      </c>
      <c r="C50" s="783">
        <f t="shared" si="4"/>
        <v>276692</v>
      </c>
      <c r="D50" s="622">
        <f t="shared" ref="D50:E50" si="26">SUM(D51,D269)</f>
        <v>275861</v>
      </c>
      <c r="E50" s="623">
        <f t="shared" si="26"/>
        <v>-2589</v>
      </c>
      <c r="F50" s="624">
        <f>SUM(F51,F269)</f>
        <v>273272</v>
      </c>
      <c r="G50" s="622">
        <f t="shared" ref="G50:O50" si="27">SUM(G51,G269)</f>
        <v>0</v>
      </c>
      <c r="H50" s="623">
        <f t="shared" si="27"/>
        <v>0</v>
      </c>
      <c r="I50" s="624">
        <f t="shared" si="27"/>
        <v>0</v>
      </c>
      <c r="J50" s="625">
        <f t="shared" si="27"/>
        <v>3420</v>
      </c>
      <c r="K50" s="623">
        <f t="shared" si="27"/>
        <v>0</v>
      </c>
      <c r="L50" s="624">
        <f t="shared" si="27"/>
        <v>3420</v>
      </c>
      <c r="M50" s="622">
        <f t="shared" si="27"/>
        <v>0</v>
      </c>
      <c r="N50" s="623">
        <f t="shared" si="27"/>
        <v>0</v>
      </c>
      <c r="O50" s="624">
        <f t="shared" si="27"/>
        <v>0</v>
      </c>
      <c r="P50" s="626"/>
    </row>
    <row r="51" spans="1:16" s="494" customFormat="1" ht="36.75" thickTop="1" x14ac:dyDescent="0.25">
      <c r="A51" s="627"/>
      <c r="B51" s="628" t="s">
        <v>206</v>
      </c>
      <c r="C51" s="784">
        <f t="shared" si="4"/>
        <v>276692</v>
      </c>
      <c r="D51" s="629">
        <f t="shared" ref="D51:E51" si="28">SUM(D52,D181)</f>
        <v>275861</v>
      </c>
      <c r="E51" s="630">
        <f t="shared" si="28"/>
        <v>-2589</v>
      </c>
      <c r="F51" s="631">
        <f>SUM(F52,F181)</f>
        <v>273272</v>
      </c>
      <c r="G51" s="629">
        <f t="shared" ref="G51:H51" si="29">SUM(G52,G181)</f>
        <v>0</v>
      </c>
      <c r="H51" s="630">
        <f t="shared" si="29"/>
        <v>0</v>
      </c>
      <c r="I51" s="631">
        <f>SUM(I52,I181)</f>
        <v>0</v>
      </c>
      <c r="J51" s="632">
        <f t="shared" ref="J51:K51" si="30">SUM(J52,J181)</f>
        <v>3420</v>
      </c>
      <c r="K51" s="630">
        <f t="shared" si="30"/>
        <v>0</v>
      </c>
      <c r="L51" s="631">
        <f>SUM(L52,L181)</f>
        <v>3420</v>
      </c>
      <c r="M51" s="629">
        <f t="shared" ref="M51:O51" si="31">SUM(M52,M181)</f>
        <v>0</v>
      </c>
      <c r="N51" s="630">
        <f t="shared" si="31"/>
        <v>0</v>
      </c>
      <c r="O51" s="631">
        <f t="shared" si="31"/>
        <v>0</v>
      </c>
      <c r="P51" s="633"/>
    </row>
    <row r="52" spans="1:16" s="494" customFormat="1" ht="24" x14ac:dyDescent="0.25">
      <c r="A52" s="634"/>
      <c r="B52" s="485" t="s">
        <v>207</v>
      </c>
      <c r="C52" s="785">
        <f t="shared" si="4"/>
        <v>259192</v>
      </c>
      <c r="D52" s="635">
        <f t="shared" ref="D52:E52" si="32">SUM(D53,D75,D160,D174)</f>
        <v>258361</v>
      </c>
      <c r="E52" s="636">
        <f t="shared" si="32"/>
        <v>-2589</v>
      </c>
      <c r="F52" s="637">
        <f>SUM(F53,F75,F160,F174)</f>
        <v>255772</v>
      </c>
      <c r="G52" s="635">
        <f t="shared" ref="G52:H52" si="33">SUM(G53,G75,G160,G174)</f>
        <v>0</v>
      </c>
      <c r="H52" s="636">
        <f t="shared" si="33"/>
        <v>0</v>
      </c>
      <c r="I52" s="637">
        <f>SUM(I53,I75,I160,I174)</f>
        <v>0</v>
      </c>
      <c r="J52" s="638">
        <f t="shared" ref="J52:K52" si="34">SUM(J53,J75,J160,J174)</f>
        <v>3420</v>
      </c>
      <c r="K52" s="636">
        <f t="shared" si="34"/>
        <v>0</v>
      </c>
      <c r="L52" s="637">
        <f>SUM(L53,L75,L160,L174)</f>
        <v>3420</v>
      </c>
      <c r="M52" s="635">
        <f t="shared" ref="M52:O52" si="35">SUM(M53,M75,M160,M174)</f>
        <v>0</v>
      </c>
      <c r="N52" s="636">
        <f t="shared" si="35"/>
        <v>0</v>
      </c>
      <c r="O52" s="637">
        <f t="shared" si="35"/>
        <v>0</v>
      </c>
      <c r="P52" s="639"/>
    </row>
    <row r="53" spans="1:16" s="494" customFormat="1" hidden="1" x14ac:dyDescent="0.25">
      <c r="A53" s="640">
        <v>1000</v>
      </c>
      <c r="B53" s="640" t="s">
        <v>208</v>
      </c>
      <c r="C53" s="786">
        <f t="shared" si="4"/>
        <v>0</v>
      </c>
      <c r="D53" s="641">
        <f t="shared" ref="D53:E53" si="36">SUM(D54,D67)</f>
        <v>0</v>
      </c>
      <c r="E53" s="642">
        <f t="shared" si="36"/>
        <v>0</v>
      </c>
      <c r="F53" s="643">
        <f>SUM(F54,F67)</f>
        <v>0</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hidden="1" x14ac:dyDescent="0.25">
      <c r="A54" s="534">
        <v>1100</v>
      </c>
      <c r="B54" s="645" t="s">
        <v>209</v>
      </c>
      <c r="C54" s="773">
        <f t="shared" si="4"/>
        <v>0</v>
      </c>
      <c r="D54" s="646">
        <f t="shared" ref="D54:E54" si="40">SUM(D55,D58,D66)</f>
        <v>0</v>
      </c>
      <c r="E54" s="647">
        <f t="shared" si="40"/>
        <v>0</v>
      </c>
      <c r="F54" s="648">
        <f>SUM(F55,F58,F66)</f>
        <v>0</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hidden="1" x14ac:dyDescent="0.25">
      <c r="A55" s="651">
        <v>1110</v>
      </c>
      <c r="B55" s="608" t="s">
        <v>210</v>
      </c>
      <c r="C55" s="781">
        <f t="shared" si="4"/>
        <v>0</v>
      </c>
      <c r="D55" s="613">
        <f t="shared" ref="D55:E55" si="44">SUM(D56:D57)</f>
        <v>0</v>
      </c>
      <c r="E55" s="614">
        <f t="shared" si="44"/>
        <v>0</v>
      </c>
      <c r="F55" s="652">
        <f>SUM(F56:F57)</f>
        <v>0</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4" hidden="1" customHeight="1" x14ac:dyDescent="0.25">
      <c r="A57" s="517">
        <v>1119</v>
      </c>
      <c r="B57" s="554" t="s">
        <v>212</v>
      </c>
      <c r="C57" s="775">
        <f t="shared" si="4"/>
        <v>0</v>
      </c>
      <c r="D57" s="660"/>
      <c r="E57" s="661"/>
      <c r="F57" s="662">
        <f t="shared" si="48"/>
        <v>0</v>
      </c>
      <c r="G57" s="660"/>
      <c r="H57" s="661"/>
      <c r="I57" s="662">
        <f t="shared" si="49"/>
        <v>0</v>
      </c>
      <c r="J57" s="663"/>
      <c r="K57" s="661"/>
      <c r="L57" s="662">
        <f t="shared" si="50"/>
        <v>0</v>
      </c>
      <c r="M57" s="660"/>
      <c r="N57" s="661"/>
      <c r="O57" s="662">
        <f t="shared" si="51"/>
        <v>0</v>
      </c>
      <c r="P57" s="669"/>
    </row>
    <row r="58" spans="1:16" hidden="1" x14ac:dyDescent="0.25">
      <c r="A58" s="665">
        <v>1140</v>
      </c>
      <c r="B58" s="554" t="s">
        <v>213</v>
      </c>
      <c r="C58" s="775">
        <f t="shared" si="4"/>
        <v>0</v>
      </c>
      <c r="D58" s="666">
        <f t="shared" ref="D58:E58" si="52">SUM(D59:D65)</f>
        <v>0</v>
      </c>
      <c r="E58" s="667">
        <f t="shared" si="52"/>
        <v>0</v>
      </c>
      <c r="F58" s="662">
        <f>SUM(F59:F65)</f>
        <v>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hidden="1" x14ac:dyDescent="0.25">
      <c r="A63" s="517">
        <v>1147</v>
      </c>
      <c r="B63" s="554" t="s">
        <v>218</v>
      </c>
      <c r="C63" s="775">
        <f t="shared" si="4"/>
        <v>0</v>
      </c>
      <c r="D63" s="660"/>
      <c r="E63" s="661"/>
      <c r="F63" s="662">
        <f t="shared" si="56"/>
        <v>0</v>
      </c>
      <c r="G63" s="660"/>
      <c r="H63" s="661"/>
      <c r="I63" s="662">
        <f t="shared" si="57"/>
        <v>0</v>
      </c>
      <c r="J63" s="663"/>
      <c r="K63" s="661"/>
      <c r="L63" s="662">
        <f t="shared" si="58"/>
        <v>0</v>
      </c>
      <c r="M63" s="660"/>
      <c r="N63" s="661"/>
      <c r="O63" s="662">
        <f t="shared" si="59"/>
        <v>0</v>
      </c>
      <c r="P63" s="669"/>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hidden="1" x14ac:dyDescent="0.25">
      <c r="A66" s="651">
        <v>1150</v>
      </c>
      <c r="B66" s="608" t="s">
        <v>221</v>
      </c>
      <c r="C66" s="781">
        <f t="shared" si="4"/>
        <v>0</v>
      </c>
      <c r="D66" s="670"/>
      <c r="E66" s="671"/>
      <c r="F66" s="652">
        <f t="shared" si="56"/>
        <v>0</v>
      </c>
      <c r="G66" s="670"/>
      <c r="H66" s="671"/>
      <c r="I66" s="652">
        <f t="shared" si="57"/>
        <v>0</v>
      </c>
      <c r="J66" s="672"/>
      <c r="K66" s="671"/>
      <c r="L66" s="652">
        <f t="shared" si="58"/>
        <v>0</v>
      </c>
      <c r="M66" s="670"/>
      <c r="N66" s="671"/>
      <c r="O66" s="652">
        <f t="shared" si="59"/>
        <v>0</v>
      </c>
      <c r="P66" s="654"/>
    </row>
    <row r="67" spans="1:16" ht="36" hidden="1" x14ac:dyDescent="0.25">
      <c r="A67" s="534">
        <v>1200</v>
      </c>
      <c r="B67" s="645" t="s">
        <v>222</v>
      </c>
      <c r="C67" s="773">
        <f t="shared" si="4"/>
        <v>0</v>
      </c>
      <c r="D67" s="646">
        <f t="shared" ref="D67:E67" si="60">SUM(D68:D69)</f>
        <v>0</v>
      </c>
      <c r="E67" s="647">
        <f t="shared" si="60"/>
        <v>0</v>
      </c>
      <c r="F67" s="648">
        <f>SUM(F68:F69)</f>
        <v>0</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hidden="1" x14ac:dyDescent="0.25">
      <c r="A68" s="1144">
        <v>1210</v>
      </c>
      <c r="B68" s="546" t="s">
        <v>223</v>
      </c>
      <c r="C68" s="774">
        <f t="shared" si="4"/>
        <v>0</v>
      </c>
      <c r="D68" s="655"/>
      <c r="E68" s="656"/>
      <c r="F68" s="657">
        <f>D68+E68</f>
        <v>0</v>
      </c>
      <c r="G68" s="655"/>
      <c r="H68" s="656"/>
      <c r="I68" s="657">
        <f>G68+H68</f>
        <v>0</v>
      </c>
      <c r="J68" s="658"/>
      <c r="K68" s="656"/>
      <c r="L68" s="657">
        <f>J68+K68</f>
        <v>0</v>
      </c>
      <c r="M68" s="655"/>
      <c r="N68" s="656"/>
      <c r="O68" s="657">
        <f t="shared" ref="O68" si="64">M68+N68</f>
        <v>0</v>
      </c>
      <c r="P68" s="659"/>
    </row>
    <row r="69" spans="1:16" ht="24" hidden="1" x14ac:dyDescent="0.25">
      <c r="A69" s="665">
        <v>1220</v>
      </c>
      <c r="B69" s="554" t="s">
        <v>224</v>
      </c>
      <c r="C69" s="775">
        <f t="shared" si="4"/>
        <v>0</v>
      </c>
      <c r="D69" s="666">
        <f t="shared" ref="D69:E69" si="65">SUM(D70:D74)</f>
        <v>0</v>
      </c>
      <c r="E69" s="667">
        <f t="shared" si="65"/>
        <v>0</v>
      </c>
      <c r="F69" s="662">
        <f>SUM(F70:F74)</f>
        <v>0</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hidden="1" x14ac:dyDescent="0.25">
      <c r="A70" s="517">
        <v>1221</v>
      </c>
      <c r="B70" s="554" t="s">
        <v>225</v>
      </c>
      <c r="C70" s="775">
        <f t="shared" si="4"/>
        <v>0</v>
      </c>
      <c r="D70" s="660"/>
      <c r="E70" s="661"/>
      <c r="F70" s="662">
        <f t="shared" ref="F70:F74" si="69">D70+E70</f>
        <v>0</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hidden="1" x14ac:dyDescent="0.25">
      <c r="A73" s="517">
        <v>1227</v>
      </c>
      <c r="B73" s="554" t="s">
        <v>228</v>
      </c>
      <c r="C73" s="775">
        <f t="shared" si="4"/>
        <v>0</v>
      </c>
      <c r="D73" s="660"/>
      <c r="E73" s="661"/>
      <c r="F73" s="662">
        <f t="shared" si="69"/>
        <v>0</v>
      </c>
      <c r="G73" s="660"/>
      <c r="H73" s="661"/>
      <c r="I73" s="662">
        <f t="shared" si="70"/>
        <v>0</v>
      </c>
      <c r="J73" s="663"/>
      <c r="K73" s="661"/>
      <c r="L73" s="662">
        <f t="shared" si="71"/>
        <v>0</v>
      </c>
      <c r="M73" s="660"/>
      <c r="N73" s="661"/>
      <c r="O73" s="662">
        <f t="shared" si="72"/>
        <v>0</v>
      </c>
      <c r="P73" s="669"/>
    </row>
    <row r="74" spans="1:16" ht="60" hidden="1" x14ac:dyDescent="0.25">
      <c r="A74" s="517">
        <v>1228</v>
      </c>
      <c r="B74" s="554" t="s">
        <v>229</v>
      </c>
      <c r="C74" s="775">
        <f t="shared" si="4"/>
        <v>0</v>
      </c>
      <c r="D74" s="660"/>
      <c r="E74" s="661"/>
      <c r="F74" s="662">
        <f t="shared" si="69"/>
        <v>0</v>
      </c>
      <c r="G74" s="660"/>
      <c r="H74" s="661"/>
      <c r="I74" s="662">
        <f t="shared" si="70"/>
        <v>0</v>
      </c>
      <c r="J74" s="663"/>
      <c r="K74" s="661"/>
      <c r="L74" s="662">
        <f t="shared" si="71"/>
        <v>0</v>
      </c>
      <c r="M74" s="660"/>
      <c r="N74" s="661"/>
      <c r="O74" s="662">
        <f t="shared" si="72"/>
        <v>0</v>
      </c>
      <c r="P74" s="669"/>
    </row>
    <row r="75" spans="1:16" x14ac:dyDescent="0.25">
      <c r="A75" s="640">
        <v>2000</v>
      </c>
      <c r="B75" s="640" t="s">
        <v>230</v>
      </c>
      <c r="C75" s="786">
        <f t="shared" si="4"/>
        <v>259192</v>
      </c>
      <c r="D75" s="641">
        <f t="shared" ref="D75:O75" si="73">SUM(D76,D83,D120,D151,D152)</f>
        <v>258361</v>
      </c>
      <c r="E75" s="642">
        <f t="shared" si="73"/>
        <v>-2589</v>
      </c>
      <c r="F75" s="643">
        <f t="shared" si="73"/>
        <v>255772</v>
      </c>
      <c r="G75" s="641">
        <f t="shared" si="73"/>
        <v>0</v>
      </c>
      <c r="H75" s="642">
        <f t="shared" si="73"/>
        <v>0</v>
      </c>
      <c r="I75" s="643">
        <f t="shared" si="73"/>
        <v>0</v>
      </c>
      <c r="J75" s="644">
        <f t="shared" si="73"/>
        <v>3420</v>
      </c>
      <c r="K75" s="642">
        <f t="shared" si="73"/>
        <v>0</v>
      </c>
      <c r="L75" s="643">
        <f t="shared" si="73"/>
        <v>3420</v>
      </c>
      <c r="M75" s="641">
        <f t="shared" si="73"/>
        <v>0</v>
      </c>
      <c r="N75" s="642">
        <f t="shared" si="73"/>
        <v>0</v>
      </c>
      <c r="O75" s="643">
        <f t="shared" si="73"/>
        <v>0</v>
      </c>
      <c r="P75" s="249"/>
    </row>
    <row r="76" spans="1:16" ht="24" x14ac:dyDescent="0.25">
      <c r="A76" s="534">
        <v>2100</v>
      </c>
      <c r="B76" s="645" t="s">
        <v>231</v>
      </c>
      <c r="C76" s="773">
        <f t="shared" si="4"/>
        <v>1530</v>
      </c>
      <c r="D76" s="646">
        <f t="shared" ref="D76:E76" si="74">SUM(D77,D80)</f>
        <v>1530</v>
      </c>
      <c r="E76" s="647">
        <f t="shared" si="74"/>
        <v>0</v>
      </c>
      <c r="F76" s="648">
        <f>SUM(F77,F80)</f>
        <v>1530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1144">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x14ac:dyDescent="0.25">
      <c r="A80" s="665">
        <v>2120</v>
      </c>
      <c r="B80" s="554" t="s">
        <v>235</v>
      </c>
      <c r="C80" s="775">
        <f t="shared" si="4"/>
        <v>1530</v>
      </c>
      <c r="D80" s="666">
        <f t="shared" ref="D80:E80" si="86">SUM(D81:D82)</f>
        <v>1530</v>
      </c>
      <c r="E80" s="667">
        <f t="shared" si="86"/>
        <v>0</v>
      </c>
      <c r="F80" s="662">
        <f>SUM(F81:F82)</f>
        <v>1530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x14ac:dyDescent="0.25">
      <c r="A81" s="517">
        <v>2121</v>
      </c>
      <c r="B81" s="554" t="s">
        <v>233</v>
      </c>
      <c r="C81" s="775">
        <f t="shared" si="4"/>
        <v>330</v>
      </c>
      <c r="D81" s="660">
        <v>330</v>
      </c>
      <c r="E81" s="661"/>
      <c r="F81" s="662">
        <f t="shared" ref="F81:F82" si="90">D81+E81</f>
        <v>330</v>
      </c>
      <c r="G81" s="660"/>
      <c r="H81" s="661"/>
      <c r="I81" s="662">
        <f t="shared" ref="I81:I82" si="91">G81+H81</f>
        <v>0</v>
      </c>
      <c r="J81" s="663"/>
      <c r="K81" s="661"/>
      <c r="L81" s="662">
        <f t="shared" ref="L81:L82" si="92">J81+K81</f>
        <v>0</v>
      </c>
      <c r="M81" s="660"/>
      <c r="N81" s="661"/>
      <c r="O81" s="662">
        <f t="shared" ref="O81:O82" si="93">M81+N81</f>
        <v>0</v>
      </c>
      <c r="P81" s="669"/>
    </row>
    <row r="82" spans="1:16" ht="24" x14ac:dyDescent="0.25">
      <c r="A82" s="517">
        <v>2122</v>
      </c>
      <c r="B82" s="554" t="s">
        <v>234</v>
      </c>
      <c r="C82" s="775">
        <f t="shared" si="4"/>
        <v>1200</v>
      </c>
      <c r="D82" s="660">
        <v>1200</v>
      </c>
      <c r="E82" s="661"/>
      <c r="F82" s="662">
        <f t="shared" si="90"/>
        <v>1200</v>
      </c>
      <c r="G82" s="660"/>
      <c r="H82" s="661"/>
      <c r="I82" s="662">
        <f t="shared" si="91"/>
        <v>0</v>
      </c>
      <c r="J82" s="663"/>
      <c r="K82" s="661"/>
      <c r="L82" s="662">
        <f t="shared" si="92"/>
        <v>0</v>
      </c>
      <c r="M82" s="660"/>
      <c r="N82" s="661"/>
      <c r="O82" s="662">
        <f t="shared" si="93"/>
        <v>0</v>
      </c>
      <c r="P82" s="669"/>
    </row>
    <row r="83" spans="1:16" x14ac:dyDescent="0.25">
      <c r="A83" s="534">
        <v>2200</v>
      </c>
      <c r="B83" s="645" t="s">
        <v>236</v>
      </c>
      <c r="C83" s="773">
        <f t="shared" si="4"/>
        <v>221162</v>
      </c>
      <c r="D83" s="646">
        <f t="shared" ref="D83:E83" si="94">SUM(D84,D85,D91,D99,D107,D108,D114,D119)</f>
        <v>221831</v>
      </c>
      <c r="E83" s="647">
        <f t="shared" si="94"/>
        <v>-2589</v>
      </c>
      <c r="F83" s="648">
        <f>SUM(F84,F85,F91,F99,F107,F108,F114,F119)</f>
        <v>219242</v>
      </c>
      <c r="G83" s="646">
        <f t="shared" ref="G83:H83" si="95">SUM(G84,G85,G91,G99,G107,G108,G114,G119)</f>
        <v>0</v>
      </c>
      <c r="H83" s="647">
        <f t="shared" si="95"/>
        <v>0</v>
      </c>
      <c r="I83" s="648">
        <f>SUM(I84,I85,I91,I99,I107,I108,I114,I119)</f>
        <v>0</v>
      </c>
      <c r="J83" s="649">
        <f t="shared" ref="J83:K83" si="96">SUM(J84,J85,J91,J99,J107,J108,J114,J119)</f>
        <v>1920</v>
      </c>
      <c r="K83" s="647">
        <f t="shared" si="96"/>
        <v>0</v>
      </c>
      <c r="L83" s="648">
        <f>SUM(L84,L85,L91,L99,L107,L108,L114,L119)</f>
        <v>1920</v>
      </c>
      <c r="M83" s="646">
        <f t="shared" ref="M83:O83" si="97">SUM(M84,M85,M91,M99,M107,M108,M114,M119)</f>
        <v>0</v>
      </c>
      <c r="N83" s="647">
        <f t="shared" si="97"/>
        <v>0</v>
      </c>
      <c r="O83" s="648">
        <f t="shared" si="97"/>
        <v>0</v>
      </c>
      <c r="P83" s="678"/>
    </row>
    <row r="84" spans="1:16" x14ac:dyDescent="0.25">
      <c r="A84" s="651">
        <v>2210</v>
      </c>
      <c r="B84" s="608" t="s">
        <v>237</v>
      </c>
      <c r="C84" s="781">
        <f t="shared" si="4"/>
        <v>500</v>
      </c>
      <c r="D84" s="670">
        <v>500</v>
      </c>
      <c r="E84" s="671"/>
      <c r="F84" s="652">
        <f>D84+E84</f>
        <v>500</v>
      </c>
      <c r="G84" s="670"/>
      <c r="H84" s="671"/>
      <c r="I84" s="652">
        <f>G84+H84</f>
        <v>0</v>
      </c>
      <c r="J84" s="672"/>
      <c r="K84" s="671"/>
      <c r="L84" s="652">
        <f>J84+K84</f>
        <v>0</v>
      </c>
      <c r="M84" s="670"/>
      <c r="N84" s="671"/>
      <c r="O84" s="652">
        <f t="shared" ref="O84" si="98">M84+N84</f>
        <v>0</v>
      </c>
      <c r="P84" s="654"/>
    </row>
    <row r="85" spans="1:16" ht="24" hidden="1" x14ac:dyDescent="0.25">
      <c r="A85" s="665">
        <v>2220</v>
      </c>
      <c r="B85" s="554" t="s">
        <v>238</v>
      </c>
      <c r="C85" s="775">
        <f t="shared" ref="C85:C148" si="99">F85+I85+L85+O85</f>
        <v>0</v>
      </c>
      <c r="D85" s="666">
        <f t="shared" ref="D85:E85" si="100">SUM(D86:D90)</f>
        <v>0</v>
      </c>
      <c r="E85" s="667">
        <f t="shared" si="100"/>
        <v>0</v>
      </c>
      <c r="F85" s="662">
        <f>SUM(F86:F90)</f>
        <v>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hidden="1" x14ac:dyDescent="0.25">
      <c r="A87" s="517">
        <v>2222</v>
      </c>
      <c r="B87" s="554" t="s">
        <v>240</v>
      </c>
      <c r="C87" s="775">
        <f t="shared" si="99"/>
        <v>0</v>
      </c>
      <c r="D87" s="660"/>
      <c r="E87" s="661"/>
      <c r="F87" s="662">
        <f t="shared" si="104"/>
        <v>0</v>
      </c>
      <c r="G87" s="660"/>
      <c r="H87" s="661"/>
      <c r="I87" s="662">
        <f t="shared" si="105"/>
        <v>0</v>
      </c>
      <c r="J87" s="663"/>
      <c r="K87" s="661"/>
      <c r="L87" s="662">
        <f t="shared" si="106"/>
        <v>0</v>
      </c>
      <c r="M87" s="660"/>
      <c r="N87" s="661"/>
      <c r="O87" s="662">
        <f t="shared" si="107"/>
        <v>0</v>
      </c>
      <c r="P87" s="669"/>
    </row>
    <row r="88" spans="1:16" hidden="1" x14ac:dyDescent="0.25">
      <c r="A88" s="517">
        <v>2223</v>
      </c>
      <c r="B88" s="554" t="s">
        <v>241</v>
      </c>
      <c r="C88" s="775">
        <f t="shared" si="99"/>
        <v>0</v>
      </c>
      <c r="D88" s="660"/>
      <c r="E88" s="661"/>
      <c r="F88" s="662">
        <f t="shared" si="104"/>
        <v>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x14ac:dyDescent="0.25">
      <c r="A91" s="665">
        <v>2230</v>
      </c>
      <c r="B91" s="554" t="s">
        <v>244</v>
      </c>
      <c r="C91" s="775">
        <f t="shared" si="99"/>
        <v>220662</v>
      </c>
      <c r="D91" s="666">
        <f t="shared" ref="D91:E91" si="108">SUM(D92:D98)</f>
        <v>221331</v>
      </c>
      <c r="E91" s="667">
        <f t="shared" si="108"/>
        <v>-2589</v>
      </c>
      <c r="F91" s="662">
        <f>SUM(F92:F98)</f>
        <v>218742</v>
      </c>
      <c r="G91" s="666">
        <f t="shared" ref="G91:H91" si="109">SUM(G92:G98)</f>
        <v>0</v>
      </c>
      <c r="H91" s="667">
        <f t="shared" si="109"/>
        <v>0</v>
      </c>
      <c r="I91" s="662">
        <f>SUM(I92:I98)</f>
        <v>0</v>
      </c>
      <c r="J91" s="668">
        <f t="shared" ref="J91:K91" si="110">SUM(J92:J98)</f>
        <v>1920</v>
      </c>
      <c r="K91" s="667">
        <f t="shared" si="110"/>
        <v>0</v>
      </c>
      <c r="L91" s="662">
        <f>SUM(L92:L98)</f>
        <v>1920</v>
      </c>
      <c r="M91" s="666">
        <f t="shared" ref="M91:O91" si="111">SUM(M92:M98)</f>
        <v>0</v>
      </c>
      <c r="N91" s="667">
        <f t="shared" si="111"/>
        <v>0</v>
      </c>
      <c r="O91" s="662">
        <f t="shared" si="111"/>
        <v>0</v>
      </c>
      <c r="P91" s="669"/>
    </row>
    <row r="92" spans="1:16" ht="48" x14ac:dyDescent="0.25">
      <c r="A92" s="517">
        <v>2231</v>
      </c>
      <c r="B92" s="554" t="s">
        <v>245</v>
      </c>
      <c r="C92" s="775">
        <f t="shared" si="99"/>
        <v>34602</v>
      </c>
      <c r="D92" s="660">
        <v>37191</v>
      </c>
      <c r="E92" s="984">
        <v>-2589</v>
      </c>
      <c r="F92" s="662">
        <f t="shared" ref="F92:F98" si="112">D92+E92</f>
        <v>34602</v>
      </c>
      <c r="G92" s="660"/>
      <c r="H92" s="661"/>
      <c r="I92" s="662">
        <f t="shared" ref="I92:I98" si="113">G92+H92</f>
        <v>0</v>
      </c>
      <c r="J92" s="663"/>
      <c r="K92" s="661"/>
      <c r="L92" s="662">
        <f t="shared" ref="L92:L98" si="114">J92+K92</f>
        <v>0</v>
      </c>
      <c r="M92" s="660"/>
      <c r="N92" s="661"/>
      <c r="O92" s="662">
        <f t="shared" ref="O92:O98" si="115">M92+N92</f>
        <v>0</v>
      </c>
      <c r="P92" s="664" t="s">
        <v>999</v>
      </c>
    </row>
    <row r="93" spans="1:16" ht="24.75" customHeight="1" x14ac:dyDescent="0.25">
      <c r="A93" s="517">
        <v>2232</v>
      </c>
      <c r="B93" s="554" t="s">
        <v>246</v>
      </c>
      <c r="C93" s="775">
        <f t="shared" si="99"/>
        <v>3500</v>
      </c>
      <c r="D93" s="660">
        <v>3500</v>
      </c>
      <c r="E93" s="661"/>
      <c r="F93" s="662">
        <f t="shared" si="112"/>
        <v>3500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x14ac:dyDescent="0.25">
      <c r="A98" s="517">
        <v>2239</v>
      </c>
      <c r="B98" s="554" t="s">
        <v>251</v>
      </c>
      <c r="C98" s="775">
        <f t="shared" si="99"/>
        <v>182560</v>
      </c>
      <c r="D98" s="660">
        <v>180640</v>
      </c>
      <c r="E98" s="661"/>
      <c r="F98" s="662">
        <f t="shared" si="112"/>
        <v>180640</v>
      </c>
      <c r="G98" s="660"/>
      <c r="H98" s="661"/>
      <c r="I98" s="662">
        <f t="shared" si="113"/>
        <v>0</v>
      </c>
      <c r="J98" s="663">
        <v>1920</v>
      </c>
      <c r="K98" s="661"/>
      <c r="L98" s="662">
        <f t="shared" si="114"/>
        <v>1920</v>
      </c>
      <c r="M98" s="660"/>
      <c r="N98" s="661"/>
      <c r="O98" s="662">
        <f t="shared" si="115"/>
        <v>0</v>
      </c>
      <c r="P98" s="669"/>
    </row>
    <row r="99" spans="1:16" ht="36" hidden="1" x14ac:dyDescent="0.25">
      <c r="A99" s="665">
        <v>2240</v>
      </c>
      <c r="B99" s="554" t="s">
        <v>252</v>
      </c>
      <c r="C99" s="775">
        <f t="shared" si="99"/>
        <v>0</v>
      </c>
      <c r="D99" s="666">
        <f t="shared" ref="D99:E99" si="116">SUM(D100:D106)</f>
        <v>0</v>
      </c>
      <c r="E99" s="667">
        <f t="shared" si="116"/>
        <v>0</v>
      </c>
      <c r="F99" s="662">
        <f>SUM(F100:F106)</f>
        <v>0</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hidden="1" x14ac:dyDescent="0.25">
      <c r="A102" s="517">
        <v>2243</v>
      </c>
      <c r="B102" s="554" t="s">
        <v>256</v>
      </c>
      <c r="C102" s="775">
        <f t="shared" si="99"/>
        <v>0</v>
      </c>
      <c r="D102" s="660"/>
      <c r="E102" s="661"/>
      <c r="F102" s="662">
        <f t="shared" si="120"/>
        <v>0</v>
      </c>
      <c r="G102" s="660"/>
      <c r="H102" s="661"/>
      <c r="I102" s="662">
        <f t="shared" si="121"/>
        <v>0</v>
      </c>
      <c r="J102" s="663"/>
      <c r="K102" s="661"/>
      <c r="L102" s="662">
        <f t="shared" si="122"/>
        <v>0</v>
      </c>
      <c r="M102" s="660"/>
      <c r="N102" s="661"/>
      <c r="O102" s="662">
        <f t="shared" si="123"/>
        <v>0</v>
      </c>
      <c r="P102" s="669"/>
    </row>
    <row r="103" spans="1:16" hidden="1" x14ac:dyDescent="0.25">
      <c r="A103" s="517">
        <v>2244</v>
      </c>
      <c r="B103" s="554" t="s">
        <v>257</v>
      </c>
      <c r="C103" s="775">
        <f t="shared" si="99"/>
        <v>0</v>
      </c>
      <c r="D103" s="660"/>
      <c r="E103" s="661"/>
      <c r="F103" s="662">
        <f t="shared" si="120"/>
        <v>0</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hidden="1" x14ac:dyDescent="0.25">
      <c r="A107" s="665">
        <v>2250</v>
      </c>
      <c r="B107" s="554" t="s">
        <v>262</v>
      </c>
      <c r="C107" s="775">
        <f t="shared" si="99"/>
        <v>0</v>
      </c>
      <c r="D107" s="660"/>
      <c r="E107" s="661"/>
      <c r="F107" s="662">
        <f t="shared" si="120"/>
        <v>0</v>
      </c>
      <c r="G107" s="660"/>
      <c r="H107" s="661"/>
      <c r="I107" s="662">
        <f t="shared" si="121"/>
        <v>0</v>
      </c>
      <c r="J107" s="663"/>
      <c r="K107" s="661"/>
      <c r="L107" s="662">
        <f t="shared" si="122"/>
        <v>0</v>
      </c>
      <c r="M107" s="660"/>
      <c r="N107" s="661"/>
      <c r="O107" s="662">
        <f t="shared" si="123"/>
        <v>0</v>
      </c>
      <c r="P107" s="669"/>
    </row>
    <row r="108" spans="1:16" hidden="1" x14ac:dyDescent="0.25">
      <c r="A108" s="665">
        <v>2260</v>
      </c>
      <c r="B108" s="554" t="s">
        <v>263</v>
      </c>
      <c r="C108" s="775">
        <f t="shared" si="99"/>
        <v>0</v>
      </c>
      <c r="D108" s="666">
        <f t="shared" ref="D108:E108" si="124">SUM(D109:D113)</f>
        <v>0</v>
      </c>
      <c r="E108" s="667">
        <f t="shared" si="124"/>
        <v>0</v>
      </c>
      <c r="F108" s="662">
        <f>SUM(F109:F113)</f>
        <v>0</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v>0</v>
      </c>
      <c r="E117" s="661"/>
      <c r="F117" s="662">
        <f t="shared" si="136"/>
        <v>0</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customHeight="1" x14ac:dyDescent="0.25">
      <c r="A120" s="603">
        <v>2300</v>
      </c>
      <c r="B120" s="572" t="s">
        <v>275</v>
      </c>
      <c r="C120" s="777">
        <f t="shared" si="99"/>
        <v>36000</v>
      </c>
      <c r="D120" s="687">
        <f t="shared" ref="D120:E120" si="140">SUM(D121,D126,D130,D131,D134,D138,D146,D147,D150)</f>
        <v>35000</v>
      </c>
      <c r="E120" s="688">
        <f t="shared" si="140"/>
        <v>0</v>
      </c>
      <c r="F120" s="689">
        <f>SUM(F121,F126,F130,F131,F134,F138,F146,F147,F150)</f>
        <v>35000</v>
      </c>
      <c r="G120" s="687">
        <f t="shared" ref="G120:H120" si="141">SUM(G121,G126,G130,G131,G134,G138,G146,G147,G150)</f>
        <v>0</v>
      </c>
      <c r="H120" s="688">
        <f t="shared" si="141"/>
        <v>0</v>
      </c>
      <c r="I120" s="689">
        <f>SUM(I121,I126,I130,I131,I134,I138,I146,I147,I150)</f>
        <v>0</v>
      </c>
      <c r="J120" s="690">
        <f t="shared" ref="J120:K120" si="142">SUM(J121,J126,J130,J131,J134,J138,J146,J147,J150)</f>
        <v>1000</v>
      </c>
      <c r="K120" s="688">
        <f t="shared" si="142"/>
        <v>0</v>
      </c>
      <c r="L120" s="689">
        <f>SUM(L121,L126,L130,L131,L134,L138,L146,L147,L150)</f>
        <v>1000</v>
      </c>
      <c r="M120" s="687">
        <f t="shared" ref="M120:O120" si="143">SUM(M121,M126,M130,M131,M134,M138,M146,M147,M150)</f>
        <v>0</v>
      </c>
      <c r="N120" s="688">
        <f t="shared" si="143"/>
        <v>0</v>
      </c>
      <c r="O120" s="689">
        <f t="shared" si="143"/>
        <v>0</v>
      </c>
      <c r="P120" s="678"/>
    </row>
    <row r="121" spans="1:16" ht="24" x14ac:dyDescent="0.25">
      <c r="A121" s="1144">
        <v>2310</v>
      </c>
      <c r="B121" s="546" t="s">
        <v>276</v>
      </c>
      <c r="C121" s="774">
        <f t="shared" si="99"/>
        <v>35000</v>
      </c>
      <c r="D121" s="675">
        <f t="shared" ref="D121:O121" si="144">SUM(D122:D125)</f>
        <v>35000</v>
      </c>
      <c r="E121" s="676">
        <f t="shared" si="144"/>
        <v>0</v>
      </c>
      <c r="F121" s="657">
        <f t="shared" si="144"/>
        <v>35000</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hidden="1" x14ac:dyDescent="0.25">
      <c r="A122" s="517">
        <v>2311</v>
      </c>
      <c r="B122" s="554" t="s">
        <v>277</v>
      </c>
      <c r="C122" s="775">
        <f t="shared" si="99"/>
        <v>0</v>
      </c>
      <c r="D122" s="660"/>
      <c r="E122" s="661"/>
      <c r="F122" s="662">
        <f t="shared" ref="F122:F125" si="145">D122+E122</f>
        <v>0</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hidden="1" x14ac:dyDescent="0.25">
      <c r="A123" s="517">
        <v>2312</v>
      </c>
      <c r="B123" s="554" t="s">
        <v>278</v>
      </c>
      <c r="C123" s="775">
        <f t="shared" si="99"/>
        <v>0</v>
      </c>
      <c r="D123" s="660"/>
      <c r="E123" s="661"/>
      <c r="F123" s="662">
        <f t="shared" si="145"/>
        <v>0</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customHeight="1" x14ac:dyDescent="0.25">
      <c r="A125" s="517">
        <v>2314</v>
      </c>
      <c r="B125" s="554" t="s">
        <v>280</v>
      </c>
      <c r="C125" s="775">
        <f t="shared" si="99"/>
        <v>35000</v>
      </c>
      <c r="D125" s="660">
        <v>35000</v>
      </c>
      <c r="E125" s="661"/>
      <c r="F125" s="662">
        <f t="shared" si="145"/>
        <v>35000</v>
      </c>
      <c r="G125" s="660"/>
      <c r="H125" s="661"/>
      <c r="I125" s="662">
        <f t="shared" si="146"/>
        <v>0</v>
      </c>
      <c r="J125" s="663"/>
      <c r="K125" s="661"/>
      <c r="L125" s="662">
        <f t="shared" si="147"/>
        <v>0</v>
      </c>
      <c r="M125" s="660"/>
      <c r="N125" s="661"/>
      <c r="O125" s="662">
        <f t="shared" si="148"/>
        <v>0</v>
      </c>
      <c r="P125" s="669"/>
    </row>
    <row r="126" spans="1:16" hidden="1" x14ac:dyDescent="0.25">
      <c r="A126" s="665">
        <v>2320</v>
      </c>
      <c r="B126" s="554" t="s">
        <v>281</v>
      </c>
      <c r="C126" s="775">
        <f t="shared" si="99"/>
        <v>0</v>
      </c>
      <c r="D126" s="666">
        <f t="shared" ref="D126:E126" si="149">SUM(D127:D129)</f>
        <v>0</v>
      </c>
      <c r="E126" s="667">
        <f t="shared" si="149"/>
        <v>0</v>
      </c>
      <c r="F126" s="662">
        <f>SUM(F127:F129)</f>
        <v>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idden="1" x14ac:dyDescent="0.25">
      <c r="A128" s="517">
        <v>2322</v>
      </c>
      <c r="B128" s="554" t="s">
        <v>283</v>
      </c>
      <c r="C128" s="775">
        <f t="shared" si="99"/>
        <v>0</v>
      </c>
      <c r="D128" s="660"/>
      <c r="E128" s="661"/>
      <c r="F128" s="662">
        <f t="shared" si="153"/>
        <v>0</v>
      </c>
      <c r="G128" s="660"/>
      <c r="H128" s="661"/>
      <c r="I128" s="662">
        <f t="shared" si="154"/>
        <v>0</v>
      </c>
      <c r="J128" s="663"/>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hidden="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idden="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hidden="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idden="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hidden="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hidden="1" x14ac:dyDescent="0.25">
      <c r="A138" s="665">
        <v>2360</v>
      </c>
      <c r="B138" s="554" t="s">
        <v>293</v>
      </c>
      <c r="C138" s="775">
        <f t="shared" si="99"/>
        <v>0</v>
      </c>
      <c r="D138" s="666">
        <f t="shared" ref="D138:E138" si="173">SUM(D139:D145)</f>
        <v>0</v>
      </c>
      <c r="E138" s="667">
        <f t="shared" si="173"/>
        <v>0</v>
      </c>
      <c r="F138" s="662">
        <f>SUM(F139:F145)</f>
        <v>0</v>
      </c>
      <c r="G138" s="666">
        <f t="shared" ref="G138:H138" si="174">SUM(G139:G145)</f>
        <v>0</v>
      </c>
      <c r="H138" s="667">
        <f t="shared" si="174"/>
        <v>0</v>
      </c>
      <c r="I138" s="662">
        <f>SUM(I139:I145)</f>
        <v>0</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idden="1" x14ac:dyDescent="0.25">
      <c r="A139" s="516">
        <v>2361</v>
      </c>
      <c r="B139" s="554" t="s">
        <v>294</v>
      </c>
      <c r="C139" s="775">
        <f t="shared" si="99"/>
        <v>0</v>
      </c>
      <c r="D139" s="660"/>
      <c r="E139" s="661"/>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idden="1" x14ac:dyDescent="0.25">
      <c r="A141" s="516">
        <v>2363</v>
      </c>
      <c r="B141" s="554" t="s">
        <v>296</v>
      </c>
      <c r="C141" s="775">
        <f t="shared" si="99"/>
        <v>0</v>
      </c>
      <c r="D141" s="660"/>
      <c r="E141" s="661"/>
      <c r="F141" s="662">
        <f t="shared" si="177"/>
        <v>0</v>
      </c>
      <c r="G141" s="660"/>
      <c r="H141" s="661"/>
      <c r="I141" s="662">
        <f t="shared" si="178"/>
        <v>0</v>
      </c>
      <c r="J141" s="663"/>
      <c r="K141" s="661"/>
      <c r="L141" s="662">
        <f t="shared" si="179"/>
        <v>0</v>
      </c>
      <c r="M141" s="660"/>
      <c r="N141" s="661"/>
      <c r="O141" s="662">
        <f t="shared" si="180"/>
        <v>0</v>
      </c>
      <c r="P141" s="669"/>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idden="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x14ac:dyDescent="0.25">
      <c r="A150" s="651">
        <v>2390</v>
      </c>
      <c r="B150" s="608" t="s">
        <v>305</v>
      </c>
      <c r="C150" s="781">
        <f t="shared" si="189"/>
        <v>1000</v>
      </c>
      <c r="D150" s="670"/>
      <c r="E150" s="671"/>
      <c r="F150" s="652">
        <f t="shared" si="185"/>
        <v>0</v>
      </c>
      <c r="G150" s="670"/>
      <c r="H150" s="671"/>
      <c r="I150" s="652">
        <f t="shared" si="186"/>
        <v>0</v>
      </c>
      <c r="J150" s="672">
        <v>1000</v>
      </c>
      <c r="K150" s="671"/>
      <c r="L150" s="652">
        <f t="shared" si="187"/>
        <v>1000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x14ac:dyDescent="0.25">
      <c r="A152" s="534">
        <v>2500</v>
      </c>
      <c r="B152" s="645" t="s">
        <v>307</v>
      </c>
      <c r="C152" s="773">
        <f t="shared" si="189"/>
        <v>500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500</v>
      </c>
      <c r="K152" s="647">
        <f t="shared" si="191"/>
        <v>0</v>
      </c>
      <c r="L152" s="648">
        <f t="shared" si="191"/>
        <v>500</v>
      </c>
      <c r="M152" s="646">
        <f t="shared" si="191"/>
        <v>0</v>
      </c>
      <c r="N152" s="647">
        <f t="shared" si="191"/>
        <v>0</v>
      </c>
      <c r="O152" s="648">
        <f t="shared" si="191"/>
        <v>0</v>
      </c>
      <c r="P152" s="650"/>
    </row>
    <row r="153" spans="1:16" ht="24" x14ac:dyDescent="0.25">
      <c r="A153" s="1144">
        <v>2510</v>
      </c>
      <c r="B153" s="546" t="s">
        <v>308</v>
      </c>
      <c r="C153" s="774">
        <f t="shared" si="189"/>
        <v>500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500</v>
      </c>
      <c r="K153" s="676">
        <f t="shared" si="193"/>
        <v>0</v>
      </c>
      <c r="L153" s="657">
        <f t="shared" si="193"/>
        <v>500</v>
      </c>
      <c r="M153" s="675">
        <f t="shared" si="193"/>
        <v>0</v>
      </c>
      <c r="N153" s="676">
        <f t="shared" si="193"/>
        <v>0</v>
      </c>
      <c r="O153" s="657">
        <f t="shared" si="193"/>
        <v>0</v>
      </c>
      <c r="P153" s="696"/>
    </row>
    <row r="154" spans="1:16" ht="24" x14ac:dyDescent="0.25">
      <c r="A154" s="517">
        <v>2512</v>
      </c>
      <c r="B154" s="554" t="s">
        <v>309</v>
      </c>
      <c r="C154" s="775">
        <f t="shared" si="189"/>
        <v>500</v>
      </c>
      <c r="D154" s="660"/>
      <c r="E154" s="661"/>
      <c r="F154" s="662">
        <f t="shared" ref="F154:F159" si="194">D154+E154</f>
        <v>0</v>
      </c>
      <c r="G154" s="660"/>
      <c r="H154" s="661"/>
      <c r="I154" s="662">
        <f t="shared" ref="I154:I159" si="195">G154+H154</f>
        <v>0</v>
      </c>
      <c r="J154" s="663">
        <v>500</v>
      </c>
      <c r="K154" s="661"/>
      <c r="L154" s="662">
        <f t="shared" ref="L154:L159" si="196">J154+K154</f>
        <v>500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hidden="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1144">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1144">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1144">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1144">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x14ac:dyDescent="0.25">
      <c r="A181" s="711"/>
      <c r="B181" s="486" t="s">
        <v>336</v>
      </c>
      <c r="C181" s="785">
        <f t="shared" si="189"/>
        <v>17500</v>
      </c>
      <c r="D181" s="635">
        <f t="shared" ref="D181:O181" si="245">SUM(D182,D211,D252,D265)</f>
        <v>17500</v>
      </c>
      <c r="E181" s="636">
        <f t="shared" si="245"/>
        <v>0</v>
      </c>
      <c r="F181" s="637">
        <f t="shared" si="245"/>
        <v>17500</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x14ac:dyDescent="0.25">
      <c r="A182" s="640">
        <v>5000</v>
      </c>
      <c r="B182" s="640" t="s">
        <v>337</v>
      </c>
      <c r="C182" s="786">
        <f t="shared" si="189"/>
        <v>17500</v>
      </c>
      <c r="D182" s="641">
        <f t="shared" ref="D182:E182" si="246">D183+D187</f>
        <v>17500</v>
      </c>
      <c r="E182" s="642">
        <f t="shared" si="246"/>
        <v>0</v>
      </c>
      <c r="F182" s="643">
        <f>F183+F187</f>
        <v>17500</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x14ac:dyDescent="0.25">
      <c r="A183" s="534">
        <v>5100</v>
      </c>
      <c r="B183" s="645" t="s">
        <v>338</v>
      </c>
      <c r="C183" s="773">
        <f t="shared" si="189"/>
        <v>10100</v>
      </c>
      <c r="D183" s="646">
        <f t="shared" ref="D183:E183" si="250">SUM(D184:D186)</f>
        <v>10100</v>
      </c>
      <c r="E183" s="647">
        <f t="shared" si="250"/>
        <v>0</v>
      </c>
      <c r="F183" s="648">
        <f>SUM(F184:F186)</f>
        <v>10100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x14ac:dyDescent="0.25">
      <c r="A184" s="1144">
        <v>5110</v>
      </c>
      <c r="B184" s="546" t="s">
        <v>339</v>
      </c>
      <c r="C184" s="774">
        <f t="shared" si="189"/>
        <v>7600</v>
      </c>
      <c r="D184" s="655">
        <v>7600</v>
      </c>
      <c r="E184" s="656"/>
      <c r="F184" s="657">
        <f t="shared" ref="F184:F186" si="254">D184+E184</f>
        <v>7600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x14ac:dyDescent="0.25">
      <c r="A186" s="665">
        <v>5140</v>
      </c>
      <c r="B186" s="554" t="s">
        <v>341</v>
      </c>
      <c r="C186" s="775">
        <f t="shared" si="189"/>
        <v>2500</v>
      </c>
      <c r="D186" s="660">
        <v>2500</v>
      </c>
      <c r="E186" s="661"/>
      <c r="F186" s="662">
        <f t="shared" si="254"/>
        <v>2500</v>
      </c>
      <c r="G186" s="660"/>
      <c r="H186" s="661"/>
      <c r="I186" s="662">
        <f t="shared" si="255"/>
        <v>0</v>
      </c>
      <c r="J186" s="663"/>
      <c r="K186" s="661"/>
      <c r="L186" s="662">
        <f t="shared" si="256"/>
        <v>0</v>
      </c>
      <c r="M186" s="660"/>
      <c r="N186" s="661"/>
      <c r="O186" s="662">
        <f t="shared" si="257"/>
        <v>0</v>
      </c>
      <c r="P186" s="669"/>
    </row>
    <row r="187" spans="1:16" ht="24" x14ac:dyDescent="0.25">
      <c r="A187" s="534">
        <v>5200</v>
      </c>
      <c r="B187" s="645" t="s">
        <v>342</v>
      </c>
      <c r="C187" s="773">
        <f t="shared" si="189"/>
        <v>7400</v>
      </c>
      <c r="D187" s="646">
        <f t="shared" ref="D187:E187" si="258">D188+D198+D199+D206+D207+D208+D210</f>
        <v>7400</v>
      </c>
      <c r="E187" s="647">
        <f t="shared" si="258"/>
        <v>0</v>
      </c>
      <c r="F187" s="648">
        <f>F188+F198+F199+F206+F207+F208+F210</f>
        <v>7400</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x14ac:dyDescent="0.25">
      <c r="A199" s="665">
        <v>5230</v>
      </c>
      <c r="B199" s="554" t="s">
        <v>354</v>
      </c>
      <c r="C199" s="775">
        <f t="shared" si="189"/>
        <v>7400</v>
      </c>
      <c r="D199" s="666">
        <f t="shared" ref="D199:E199" si="270">SUM(D200:D205)</f>
        <v>7400</v>
      </c>
      <c r="E199" s="667">
        <f t="shared" si="270"/>
        <v>0</v>
      </c>
      <c r="F199" s="662">
        <f>SUM(F200:F205)</f>
        <v>7400</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x14ac:dyDescent="0.25">
      <c r="A202" s="517">
        <v>5234</v>
      </c>
      <c r="B202" s="554" t="s">
        <v>357</v>
      </c>
      <c r="C202" s="775">
        <f t="shared" si="189"/>
        <v>7400</v>
      </c>
      <c r="D202" s="660">
        <v>7400</v>
      </c>
      <c r="E202" s="661"/>
      <c r="F202" s="662">
        <f t="shared" si="274"/>
        <v>7400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hidden="1" x14ac:dyDescent="0.25">
      <c r="A204" s="517">
        <v>5238</v>
      </c>
      <c r="B204" s="554" t="s">
        <v>359</v>
      </c>
      <c r="C204" s="775">
        <f t="shared" si="189"/>
        <v>0</v>
      </c>
      <c r="D204" s="660"/>
      <c r="E204" s="661"/>
      <c r="F204" s="662">
        <f t="shared" si="274"/>
        <v>0</v>
      </c>
      <c r="G204" s="660"/>
      <c r="H204" s="661"/>
      <c r="I204" s="662">
        <f t="shared" si="275"/>
        <v>0</v>
      </c>
      <c r="J204" s="663"/>
      <c r="K204" s="661"/>
      <c r="L204" s="662">
        <f t="shared" si="276"/>
        <v>0</v>
      </c>
      <c r="M204" s="660"/>
      <c r="N204" s="661"/>
      <c r="O204" s="662">
        <f t="shared" si="277"/>
        <v>0</v>
      </c>
      <c r="P204" s="669"/>
    </row>
    <row r="205" spans="1:16" ht="24" hidden="1" x14ac:dyDescent="0.25">
      <c r="A205" s="517">
        <v>5239</v>
      </c>
      <c r="B205" s="554" t="s">
        <v>360</v>
      </c>
      <c r="C205" s="775">
        <f t="shared" si="189"/>
        <v>0</v>
      </c>
      <c r="D205" s="660"/>
      <c r="E205" s="661"/>
      <c r="F205" s="662">
        <f t="shared" si="274"/>
        <v>0</v>
      </c>
      <c r="G205" s="660"/>
      <c r="H205" s="661"/>
      <c r="I205" s="662">
        <f t="shared" si="275"/>
        <v>0</v>
      </c>
      <c r="J205" s="663"/>
      <c r="K205" s="661"/>
      <c r="L205" s="662">
        <f t="shared" si="276"/>
        <v>0</v>
      </c>
      <c r="M205" s="660"/>
      <c r="N205" s="661"/>
      <c r="O205" s="662">
        <f t="shared" si="277"/>
        <v>0</v>
      </c>
      <c r="P205" s="669"/>
    </row>
    <row r="206" spans="1:16" ht="24" hidden="1" x14ac:dyDescent="0.25">
      <c r="A206" s="665">
        <v>5240</v>
      </c>
      <c r="B206" s="554" t="s">
        <v>361</v>
      </c>
      <c r="C206" s="775">
        <f t="shared" si="189"/>
        <v>0</v>
      </c>
      <c r="D206" s="660"/>
      <c r="E206" s="661"/>
      <c r="F206" s="662">
        <f t="shared" si="274"/>
        <v>0</v>
      </c>
      <c r="G206" s="660"/>
      <c r="H206" s="661"/>
      <c r="I206" s="662">
        <f t="shared" si="275"/>
        <v>0</v>
      </c>
      <c r="J206" s="663"/>
      <c r="K206" s="661"/>
      <c r="L206" s="662">
        <f t="shared" si="276"/>
        <v>0</v>
      </c>
      <c r="M206" s="660"/>
      <c r="N206" s="661"/>
      <c r="O206" s="662">
        <f t="shared" si="277"/>
        <v>0</v>
      </c>
      <c r="P206" s="669"/>
    </row>
    <row r="207" spans="1:16" hidden="1" x14ac:dyDescent="0.25">
      <c r="A207" s="665">
        <v>5250</v>
      </c>
      <c r="B207" s="554" t="s">
        <v>362</v>
      </c>
      <c r="C207" s="775">
        <f t="shared" si="189"/>
        <v>0</v>
      </c>
      <c r="D207" s="660"/>
      <c r="E207" s="661"/>
      <c r="F207" s="662">
        <f t="shared" si="274"/>
        <v>0</v>
      </c>
      <c r="G207" s="660"/>
      <c r="H207" s="661"/>
      <c r="I207" s="662">
        <f t="shared" si="275"/>
        <v>0</v>
      </c>
      <c r="J207" s="663"/>
      <c r="K207" s="661"/>
      <c r="L207" s="662">
        <f t="shared" si="276"/>
        <v>0</v>
      </c>
      <c r="M207" s="660"/>
      <c r="N207" s="661"/>
      <c r="O207" s="662">
        <f t="shared" si="277"/>
        <v>0</v>
      </c>
      <c r="P207" s="669"/>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1144">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1144">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1144">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1145">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1144">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hidden="1" x14ac:dyDescent="0.25">
      <c r="A252" s="721">
        <v>7000</v>
      </c>
      <c r="B252" s="721" t="s">
        <v>407</v>
      </c>
      <c r="C252" s="790">
        <f t="shared" si="291"/>
        <v>0</v>
      </c>
      <c r="D252" s="722">
        <f t="shared" ref="D252:E252" si="343">SUM(D253,D263)</f>
        <v>0</v>
      </c>
      <c r="E252" s="723">
        <f t="shared" si="343"/>
        <v>0</v>
      </c>
      <c r="F252" s="724">
        <f>SUM(F253,F263)</f>
        <v>0</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hidden="1" x14ac:dyDescent="0.25">
      <c r="A253" s="534">
        <v>7200</v>
      </c>
      <c r="B253" s="645" t="s">
        <v>408</v>
      </c>
      <c r="C253" s="773">
        <f t="shared" si="291"/>
        <v>0</v>
      </c>
      <c r="D253" s="646">
        <f t="shared" ref="D253:O253" si="347">SUM(D254,D255,D256,D257,D261,D262)</f>
        <v>0</v>
      </c>
      <c r="E253" s="647">
        <f t="shared" si="347"/>
        <v>0</v>
      </c>
      <c r="F253" s="648">
        <f t="shared" si="347"/>
        <v>0</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1144">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hidden="1" x14ac:dyDescent="0.25">
      <c r="A256" s="665">
        <v>7230</v>
      </c>
      <c r="B256" s="554" t="s">
        <v>179</v>
      </c>
      <c r="C256" s="775">
        <f t="shared" si="291"/>
        <v>0</v>
      </c>
      <c r="D256" s="660"/>
      <c r="E256" s="661"/>
      <c r="F256" s="662">
        <f t="shared" si="348"/>
        <v>0</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276692</v>
      </c>
      <c r="D272" s="737">
        <f>SUM(D269,D265,D252,D211,D182,D174,D160,D75,D53)</f>
        <v>275861</v>
      </c>
      <c r="E272" s="738">
        <f t="shared" ref="E272:O272" si="371">SUM(E269,E265,E252,E211,E182,E174,E160,E75,E53)</f>
        <v>-2589</v>
      </c>
      <c r="F272" s="739">
        <f t="shared" si="371"/>
        <v>273272</v>
      </c>
      <c r="G272" s="737">
        <f t="shared" si="371"/>
        <v>0</v>
      </c>
      <c r="H272" s="738">
        <f t="shared" si="371"/>
        <v>0</v>
      </c>
      <c r="I272" s="739">
        <f t="shared" si="371"/>
        <v>0</v>
      </c>
      <c r="J272" s="740">
        <f t="shared" si="371"/>
        <v>3420</v>
      </c>
      <c r="K272" s="738">
        <f t="shared" si="371"/>
        <v>0</v>
      </c>
      <c r="L272" s="739">
        <f t="shared" si="371"/>
        <v>3420</v>
      </c>
      <c r="M272" s="737">
        <f t="shared" si="371"/>
        <v>0</v>
      </c>
      <c r="N272" s="738">
        <f t="shared" si="371"/>
        <v>0</v>
      </c>
      <c r="O272" s="739">
        <f t="shared" si="371"/>
        <v>0</v>
      </c>
      <c r="P272" s="741"/>
    </row>
    <row r="273" spans="1:16" s="494" customFormat="1" ht="13.5" thickTop="1" thickBot="1" x14ac:dyDescent="0.3">
      <c r="A273" s="1321" t="s">
        <v>429</v>
      </c>
      <c r="B273" s="1322"/>
      <c r="C273" s="793">
        <f t="shared" si="291"/>
        <v>-1920</v>
      </c>
      <c r="D273" s="742">
        <f>SUM(D24,D25,D41,D43)-D51</f>
        <v>0</v>
      </c>
      <c r="E273" s="743">
        <f t="shared" ref="E273:F273" si="372">SUM(E24,E25,E41,E43)-E51</f>
        <v>0</v>
      </c>
      <c r="F273" s="744">
        <f t="shared" si="372"/>
        <v>0</v>
      </c>
      <c r="G273" s="742">
        <f>SUM(G24,G25,G43)-G51</f>
        <v>0</v>
      </c>
      <c r="H273" s="743">
        <f t="shared" ref="H273:I273" si="373">SUM(H24,H25,H43)-H51</f>
        <v>0</v>
      </c>
      <c r="I273" s="744">
        <f t="shared" si="373"/>
        <v>0</v>
      </c>
      <c r="J273" s="745">
        <f t="shared" ref="J273:K273" si="374">(J26+J43)-J51</f>
        <v>-1920</v>
      </c>
      <c r="K273" s="743">
        <f t="shared" si="374"/>
        <v>0</v>
      </c>
      <c r="L273" s="744">
        <f>(L26+L43)-L51</f>
        <v>-1920</v>
      </c>
      <c r="M273" s="742">
        <f t="shared" ref="M273:O273" si="375">M45-M51</f>
        <v>0</v>
      </c>
      <c r="N273" s="743">
        <f t="shared" si="375"/>
        <v>0</v>
      </c>
      <c r="O273" s="744">
        <f t="shared" si="375"/>
        <v>0</v>
      </c>
      <c r="P273" s="746"/>
    </row>
    <row r="274" spans="1:16" s="494" customFormat="1" ht="12.75" thickTop="1" x14ac:dyDescent="0.25">
      <c r="A274" s="1323" t="s">
        <v>430</v>
      </c>
      <c r="B274" s="1324"/>
      <c r="C274" s="794">
        <f t="shared" si="291"/>
        <v>1920</v>
      </c>
      <c r="D274" s="747">
        <f t="shared" ref="D274:O274" si="376">SUM(D275,D276)-D283+D284</f>
        <v>0</v>
      </c>
      <c r="E274" s="748">
        <f t="shared" si="376"/>
        <v>0</v>
      </c>
      <c r="F274" s="749">
        <f t="shared" si="376"/>
        <v>0</v>
      </c>
      <c r="G274" s="747">
        <f t="shared" si="376"/>
        <v>0</v>
      </c>
      <c r="H274" s="748">
        <f t="shared" si="376"/>
        <v>0</v>
      </c>
      <c r="I274" s="749">
        <f t="shared" si="376"/>
        <v>0</v>
      </c>
      <c r="J274" s="750">
        <f t="shared" si="376"/>
        <v>1920</v>
      </c>
      <c r="K274" s="748">
        <f t="shared" si="376"/>
        <v>0</v>
      </c>
      <c r="L274" s="749">
        <f t="shared" si="376"/>
        <v>1920</v>
      </c>
      <c r="M274" s="747">
        <f t="shared" si="376"/>
        <v>0</v>
      </c>
      <c r="N274" s="748">
        <f t="shared" si="376"/>
        <v>0</v>
      </c>
      <c r="O274" s="749">
        <f t="shared" si="376"/>
        <v>0</v>
      </c>
      <c r="P274" s="751"/>
    </row>
    <row r="275" spans="1:16" s="494" customFormat="1" ht="12.75" thickBot="1" x14ac:dyDescent="0.3">
      <c r="A275" s="621" t="s">
        <v>431</v>
      </c>
      <c r="B275" s="621" t="s">
        <v>432</v>
      </c>
      <c r="C275" s="783">
        <f t="shared" si="291"/>
        <v>1920</v>
      </c>
      <c r="D275" s="622">
        <f>D21-D269</f>
        <v>0</v>
      </c>
      <c r="E275" s="622">
        <f t="shared" ref="E275:O275" si="377">E21-E269</f>
        <v>0</v>
      </c>
      <c r="F275" s="622">
        <f t="shared" si="377"/>
        <v>0</v>
      </c>
      <c r="G275" s="622">
        <f t="shared" si="377"/>
        <v>0</v>
      </c>
      <c r="H275" s="622">
        <f t="shared" si="377"/>
        <v>0</v>
      </c>
      <c r="I275" s="622">
        <f t="shared" si="377"/>
        <v>0</v>
      </c>
      <c r="J275" s="622">
        <f t="shared" si="377"/>
        <v>1920</v>
      </c>
      <c r="K275" s="622">
        <f t="shared" si="377"/>
        <v>0</v>
      </c>
      <c r="L275" s="783">
        <f t="shared" si="377"/>
        <v>1920</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sheetData>
  <sheetProtection algorithmName="SHA-512" hashValue="7hkhMuVXTUGWVZyi3yyUtXUVwPD+CKFBNfFOLJa88oKofltX52DEYmgEIG7M6cWC/CJPfv57bi1Nwz0zcsZwYg==" saltValue="K+qVmmrz9SB3UoqIu1UMoQ==" spinCount="100000" sheet="1" objects="1" scenarios="1" formatCells="0" formatColumns="0" formatRows="0" sort="0"/>
  <autoFilter ref="A18:P284">
    <filterColumn colId="2">
      <filters>
        <filter val="1 000"/>
        <filter val="1 200"/>
        <filter val="1 500"/>
        <filter val="1 530"/>
        <filter val="1 920"/>
        <filter val="-1 920"/>
        <filter val="10 100"/>
        <filter val="17 500"/>
        <filter val="182 560"/>
        <filter val="2 500"/>
        <filter val="220 662"/>
        <filter val="221 162"/>
        <filter val="259 192"/>
        <filter val="273 272"/>
        <filter val="276 692"/>
        <filter val="3 500"/>
        <filter val="330"/>
        <filter val="34 602"/>
        <filter val="35 000"/>
        <filter val="36 000"/>
        <filter val="500"/>
        <filter val="7 400"/>
        <filter val="7 600"/>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27.pielikums Jūrmalas pilsētas domes
2020.gada 23.aprīļa saistošajiem noteikumiem Nr.11
(protokols Nr.6, 21.punkts)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7"/>
  <sheetViews>
    <sheetView showGridLines="0" view="pageLayout" zoomScaleNormal="100" workbookViewId="0">
      <selection activeCell="S1" sqref="S1"/>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1000</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141</v>
      </c>
      <c r="D3" s="1284"/>
      <c r="E3" s="1284"/>
      <c r="F3" s="1284"/>
      <c r="G3" s="1284"/>
      <c r="H3" s="1284"/>
      <c r="I3" s="1284"/>
      <c r="J3" s="1284"/>
      <c r="K3" s="1284"/>
      <c r="L3" s="1284"/>
      <c r="M3" s="1284"/>
      <c r="N3" s="1284"/>
      <c r="O3" s="1284"/>
      <c r="P3" s="1285"/>
      <c r="Q3" s="765"/>
    </row>
    <row r="4" spans="1:17" ht="12.75" customHeight="1" x14ac:dyDescent="0.25">
      <c r="A4" s="470" t="s">
        <v>142</v>
      </c>
      <c r="B4" s="471"/>
      <c r="C4" s="1284" t="s">
        <v>143</v>
      </c>
      <c r="D4" s="1284"/>
      <c r="E4" s="1284"/>
      <c r="F4" s="1284"/>
      <c r="G4" s="1284"/>
      <c r="H4" s="1284"/>
      <c r="I4" s="1284"/>
      <c r="J4" s="1284"/>
      <c r="K4" s="1284"/>
      <c r="L4" s="1284"/>
      <c r="M4" s="1284"/>
      <c r="N4" s="1284"/>
      <c r="O4" s="1284"/>
      <c r="P4" s="1285"/>
      <c r="Q4" s="765"/>
    </row>
    <row r="5" spans="1:17" ht="12.75" customHeight="1" x14ac:dyDescent="0.25">
      <c r="A5" s="472" t="s">
        <v>144</v>
      </c>
      <c r="B5" s="473"/>
      <c r="C5" s="1289" t="s">
        <v>145</v>
      </c>
      <c r="D5" s="1289"/>
      <c r="E5" s="1289"/>
      <c r="F5" s="1289"/>
      <c r="G5" s="1289"/>
      <c r="H5" s="1289"/>
      <c r="I5" s="1289"/>
      <c r="J5" s="1289"/>
      <c r="K5" s="1289"/>
      <c r="L5" s="1289"/>
      <c r="M5" s="1289"/>
      <c r="N5" s="1289"/>
      <c r="O5" s="1289"/>
      <c r="P5" s="1290"/>
      <c r="Q5" s="765"/>
    </row>
    <row r="6" spans="1:17" ht="12.75" customHeight="1" x14ac:dyDescent="0.25">
      <c r="A6" s="472" t="s">
        <v>146</v>
      </c>
      <c r="B6" s="473"/>
      <c r="C6" s="1289" t="s">
        <v>476</v>
      </c>
      <c r="D6" s="1289"/>
      <c r="E6" s="1289"/>
      <c r="F6" s="1289"/>
      <c r="G6" s="1289"/>
      <c r="H6" s="1289"/>
      <c r="I6" s="1289"/>
      <c r="J6" s="1289"/>
      <c r="K6" s="1289"/>
      <c r="L6" s="1289"/>
      <c r="M6" s="1289"/>
      <c r="N6" s="1289"/>
      <c r="O6" s="1289"/>
      <c r="P6" s="1290"/>
      <c r="Q6" s="765"/>
    </row>
    <row r="7" spans="1:17" x14ac:dyDescent="0.25">
      <c r="A7" s="472" t="s">
        <v>148</v>
      </c>
      <c r="B7" s="473"/>
      <c r="C7" s="1284" t="s">
        <v>1001</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t="s">
        <v>152</v>
      </c>
      <c r="D9" s="1289"/>
      <c r="E9" s="1289"/>
      <c r="F9" s="1289"/>
      <c r="G9" s="1289"/>
      <c r="H9" s="1289"/>
      <c r="I9" s="1289"/>
      <c r="J9" s="1289"/>
      <c r="K9" s="1289"/>
      <c r="L9" s="1289"/>
      <c r="M9" s="1289"/>
      <c r="N9" s="1289"/>
      <c r="O9" s="1289"/>
      <c r="P9" s="1290"/>
      <c r="Q9" s="765"/>
    </row>
    <row r="10" spans="1:17" ht="12.75" customHeight="1" x14ac:dyDescent="0.25">
      <c r="A10" s="472"/>
      <c r="B10" s="473" t="s">
        <v>153</v>
      </c>
      <c r="C10" s="1289"/>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t="s">
        <v>970</v>
      </c>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1152"/>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651343</v>
      </c>
      <c r="D20" s="497">
        <f t="shared" ref="D20:E20" si="0">SUM(D21,D24,D25,D41,D43)</f>
        <v>650237</v>
      </c>
      <c r="E20" s="498">
        <f t="shared" si="0"/>
        <v>-10000</v>
      </c>
      <c r="F20" s="499">
        <f>SUM(F21,F24,F25,F41,F43)</f>
        <v>640237</v>
      </c>
      <c r="G20" s="497">
        <f t="shared" ref="G20:H20" si="1">SUM(G21,G24,G43)</f>
        <v>0</v>
      </c>
      <c r="H20" s="498">
        <f t="shared" si="1"/>
        <v>0</v>
      </c>
      <c r="I20" s="499">
        <f>SUM(I21,I24,I43)</f>
        <v>0</v>
      </c>
      <c r="J20" s="500">
        <f t="shared" ref="J20:K20" si="2">SUM(J21,J26,J43)</f>
        <v>11106</v>
      </c>
      <c r="K20" s="498">
        <f t="shared" si="2"/>
        <v>0</v>
      </c>
      <c r="L20" s="499">
        <f>SUM(L21,L26,L43)</f>
        <v>11106</v>
      </c>
      <c r="M20" s="497">
        <f t="shared" ref="M20:O20" si="3">SUM(M21,M45)</f>
        <v>0</v>
      </c>
      <c r="N20" s="498">
        <f t="shared" si="3"/>
        <v>0</v>
      </c>
      <c r="O20" s="499">
        <f t="shared" si="3"/>
        <v>0</v>
      </c>
      <c r="P20" s="501"/>
    </row>
    <row r="21" spans="1:17" ht="12.75" thickTop="1" x14ac:dyDescent="0.25">
      <c r="A21" s="502"/>
      <c r="B21" s="503" t="s">
        <v>176</v>
      </c>
      <c r="C21" s="769">
        <f t="shared" ref="C21:C84" si="4">F21+I21+L21+O21</f>
        <v>11106</v>
      </c>
      <c r="D21" s="504">
        <f t="shared" ref="D21:E21" si="5">SUM(D22:D23)</f>
        <v>0</v>
      </c>
      <c r="E21" s="505">
        <f t="shared" si="5"/>
        <v>0</v>
      </c>
      <c r="F21" s="506">
        <f>SUM(F22:F23)</f>
        <v>0</v>
      </c>
      <c r="G21" s="504">
        <f t="shared" ref="G21:H21" si="6">SUM(G22:G23)</f>
        <v>0</v>
      </c>
      <c r="H21" s="505">
        <f t="shared" si="6"/>
        <v>0</v>
      </c>
      <c r="I21" s="506">
        <f>SUM(I22:I23)</f>
        <v>0</v>
      </c>
      <c r="J21" s="507">
        <f t="shared" ref="J21:K21" si="7">SUM(J22:J23)</f>
        <v>11106</v>
      </c>
      <c r="K21" s="505">
        <f t="shared" si="7"/>
        <v>0</v>
      </c>
      <c r="L21" s="506">
        <f>SUM(L22:L23)</f>
        <v>11106</v>
      </c>
      <c r="M21" s="504">
        <f t="shared" ref="M21:O21" si="8">SUM(M22:M23)</f>
        <v>0</v>
      </c>
      <c r="N21" s="505">
        <f t="shared" si="8"/>
        <v>0</v>
      </c>
      <c r="O21" s="506">
        <f t="shared" si="8"/>
        <v>0</v>
      </c>
      <c r="P21" s="508"/>
    </row>
    <row r="22" spans="1:17" hidden="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x14ac:dyDescent="0.25">
      <c r="A23" s="516"/>
      <c r="B23" s="517" t="s">
        <v>178</v>
      </c>
      <c r="C23" s="771">
        <f t="shared" si="4"/>
        <v>11106</v>
      </c>
      <c r="D23" s="518"/>
      <c r="E23" s="519"/>
      <c r="F23" s="520">
        <f t="shared" ref="F23:F25" si="9">D23+E23</f>
        <v>0</v>
      </c>
      <c r="G23" s="518"/>
      <c r="H23" s="519"/>
      <c r="I23" s="520">
        <f t="shared" ref="I23:I24" si="10">G23+H23</f>
        <v>0</v>
      </c>
      <c r="J23" s="521">
        <v>11106</v>
      </c>
      <c r="K23" s="519"/>
      <c r="L23" s="520">
        <f>J23+K23</f>
        <v>11106</v>
      </c>
      <c r="M23" s="518"/>
      <c r="N23" s="519"/>
      <c r="O23" s="520">
        <f>M23+N23</f>
        <v>0</v>
      </c>
      <c r="P23" s="982"/>
    </row>
    <row r="24" spans="1:17" s="494" customFormat="1" ht="26.45" customHeight="1" thickBot="1" x14ac:dyDescent="0.3">
      <c r="A24" s="523">
        <v>19300</v>
      </c>
      <c r="B24" s="523" t="s">
        <v>179</v>
      </c>
      <c r="C24" s="772">
        <f>F24+I24</f>
        <v>640237</v>
      </c>
      <c r="D24" s="524">
        <v>650237</v>
      </c>
      <c r="E24" s="983">
        <v>-10000</v>
      </c>
      <c r="F24" s="526">
        <f t="shared" si="9"/>
        <v>640237</v>
      </c>
      <c r="G24" s="524"/>
      <c r="H24" s="525"/>
      <c r="I24" s="526">
        <f t="shared" si="10"/>
        <v>0</v>
      </c>
      <c r="J24" s="527" t="s">
        <v>180</v>
      </c>
      <c r="K24" s="528" t="s">
        <v>180</v>
      </c>
      <c r="L24" s="531" t="s">
        <v>180</v>
      </c>
      <c r="M24" s="529" t="s">
        <v>180</v>
      </c>
      <c r="N24" s="530" t="s">
        <v>180</v>
      </c>
      <c r="O24" s="531" t="s">
        <v>180</v>
      </c>
      <c r="P24" s="1153" t="s">
        <v>1002</v>
      </c>
    </row>
    <row r="25" spans="1:17" s="494" customFormat="1" ht="24.75" hidden="1" thickTop="1" x14ac:dyDescent="0.25">
      <c r="A25" s="533"/>
      <c r="B25" s="534" t="s">
        <v>181</v>
      </c>
      <c r="C25" s="773">
        <f>F25</f>
        <v>0</v>
      </c>
      <c r="D25" s="535"/>
      <c r="E25" s="536"/>
      <c r="F25" s="537">
        <f t="shared" si="9"/>
        <v>0</v>
      </c>
      <c r="G25" s="538" t="s">
        <v>180</v>
      </c>
      <c r="H25" s="539" t="s">
        <v>180</v>
      </c>
      <c r="I25" s="540" t="s">
        <v>180</v>
      </c>
      <c r="J25" s="541" t="s">
        <v>180</v>
      </c>
      <c r="K25" s="542" t="s">
        <v>180</v>
      </c>
      <c r="L25" s="540" t="s">
        <v>180</v>
      </c>
      <c r="M25" s="543" t="s">
        <v>180</v>
      </c>
      <c r="N25" s="542" t="s">
        <v>180</v>
      </c>
      <c r="O25" s="540" t="s">
        <v>180</v>
      </c>
      <c r="P25" s="544"/>
    </row>
    <row r="26" spans="1:17" s="494" customFormat="1" ht="36.75" hidden="1" thickTop="1" x14ac:dyDescent="0.25">
      <c r="A26" s="534">
        <v>21300</v>
      </c>
      <c r="B26" s="534" t="s">
        <v>182</v>
      </c>
      <c r="C26" s="773">
        <f>L26</f>
        <v>0</v>
      </c>
      <c r="D26" s="543" t="s">
        <v>180</v>
      </c>
      <c r="E26" s="542" t="s">
        <v>180</v>
      </c>
      <c r="F26" s="540" t="s">
        <v>180</v>
      </c>
      <c r="G26" s="543" t="s">
        <v>180</v>
      </c>
      <c r="H26" s="542" t="s">
        <v>180</v>
      </c>
      <c r="I26" s="540" t="s">
        <v>180</v>
      </c>
      <c r="J26" s="541">
        <f t="shared" ref="J26:K26" si="11">SUM(J27,J31,J33,J36)</f>
        <v>0</v>
      </c>
      <c r="K26" s="542">
        <f t="shared" si="11"/>
        <v>0</v>
      </c>
      <c r="L26" s="648">
        <f>SUM(L27,L31,L33,L36)</f>
        <v>0</v>
      </c>
      <c r="M26" s="543" t="s">
        <v>180</v>
      </c>
      <c r="N26" s="542" t="s">
        <v>180</v>
      </c>
      <c r="O26" s="540" t="s">
        <v>180</v>
      </c>
      <c r="P26" s="544"/>
    </row>
    <row r="27" spans="1:17" s="494" customFormat="1" ht="24.75" hidden="1" thickTop="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t="12.75" hidden="1" thickTop="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t="12.75" hidden="1" thickTop="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75" hidden="1" thickTop="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75" hidden="1" thickTop="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75" hidden="1" thickTop="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t="12.75" hidden="1" thickTop="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t="12.75" hidden="1" thickTop="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75" hidden="1" thickTop="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hidden="1" customHeight="1" x14ac:dyDescent="0.25">
      <c r="A36" s="545">
        <v>21390</v>
      </c>
      <c r="B36" s="534" t="s">
        <v>192</v>
      </c>
      <c r="C36" s="773">
        <f t="shared" si="13"/>
        <v>0</v>
      </c>
      <c r="D36" s="543" t="s">
        <v>180</v>
      </c>
      <c r="E36" s="542" t="s">
        <v>180</v>
      </c>
      <c r="F36" s="540" t="s">
        <v>180</v>
      </c>
      <c r="G36" s="543" t="s">
        <v>180</v>
      </c>
      <c r="H36" s="542" t="s">
        <v>180</v>
      </c>
      <c r="I36" s="540" t="s">
        <v>180</v>
      </c>
      <c r="J36" s="541">
        <f t="shared" ref="J36:K36" si="18">SUM(J37:J40)</f>
        <v>0</v>
      </c>
      <c r="K36" s="542">
        <f t="shared" si="18"/>
        <v>0</v>
      </c>
      <c r="L36" s="648">
        <f>SUM(L37:L40)</f>
        <v>0</v>
      </c>
      <c r="M36" s="543" t="s">
        <v>180</v>
      </c>
      <c r="N36" s="542" t="s">
        <v>180</v>
      </c>
      <c r="O36" s="540" t="s">
        <v>180</v>
      </c>
      <c r="P36" s="544"/>
    </row>
    <row r="37" spans="1:16" ht="24.75" hidden="1" thickTop="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t="12.75" hidden="1" thickTop="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t="12.75" hidden="1" thickTop="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75" hidden="1" thickTop="1" x14ac:dyDescent="0.25">
      <c r="A40" s="571">
        <v>21399</v>
      </c>
      <c r="B40" s="572" t="s">
        <v>196</v>
      </c>
      <c r="C40" s="777">
        <f t="shared" si="13"/>
        <v>0</v>
      </c>
      <c r="D40" s="573" t="s">
        <v>180</v>
      </c>
      <c r="E40" s="574" t="s">
        <v>180</v>
      </c>
      <c r="F40" s="575" t="s">
        <v>180</v>
      </c>
      <c r="G40" s="573" t="s">
        <v>180</v>
      </c>
      <c r="H40" s="574" t="s">
        <v>180</v>
      </c>
      <c r="I40" s="575" t="s">
        <v>180</v>
      </c>
      <c r="J40" s="576"/>
      <c r="K40" s="577"/>
      <c r="L40" s="689">
        <f t="shared" si="19"/>
        <v>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75" hidden="1" thickTop="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75" hidden="1" thickTop="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75" hidden="1" thickTop="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75" hidden="1" thickTop="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t="10.9" hidden="1" customHeight="1" x14ac:dyDescent="0.25">
      <c r="A48" s="612"/>
      <c r="B48" s="608"/>
      <c r="C48" s="781"/>
      <c r="D48" s="613"/>
      <c r="E48" s="614"/>
      <c r="F48" s="585"/>
      <c r="G48" s="588"/>
      <c r="H48" s="587"/>
      <c r="I48" s="585"/>
      <c r="J48" s="586"/>
      <c r="K48" s="587"/>
      <c r="L48" s="584"/>
      <c r="M48" s="582"/>
      <c r="N48" s="583"/>
      <c r="O48" s="584"/>
      <c r="P48" s="611"/>
    </row>
    <row r="49" spans="1:16" s="494" customFormat="1" ht="12.75" hidden="1" thickTop="1" x14ac:dyDescent="0.25">
      <c r="A49" s="615"/>
      <c r="B49" s="616" t="s">
        <v>204</v>
      </c>
      <c r="C49" s="782"/>
      <c r="D49" s="617"/>
      <c r="E49" s="618"/>
      <c r="F49" s="619"/>
      <c r="G49" s="617"/>
      <c r="H49" s="618"/>
      <c r="I49" s="619"/>
      <c r="J49" s="620"/>
      <c r="K49" s="618"/>
      <c r="L49" s="619"/>
      <c r="M49" s="617"/>
      <c r="N49" s="618"/>
      <c r="O49" s="619"/>
      <c r="P49" s="229"/>
    </row>
    <row r="50" spans="1:16" s="494" customFormat="1" ht="13.5" thickTop="1" thickBot="1" x14ac:dyDescent="0.3">
      <c r="A50" s="621"/>
      <c r="B50" s="495" t="s">
        <v>205</v>
      </c>
      <c r="C50" s="783">
        <f t="shared" si="4"/>
        <v>651343</v>
      </c>
      <c r="D50" s="622">
        <f t="shared" ref="D50:E50" si="26">SUM(D51,D269)</f>
        <v>650237</v>
      </c>
      <c r="E50" s="623">
        <f t="shared" si="26"/>
        <v>-10000</v>
      </c>
      <c r="F50" s="624">
        <f>SUM(F51,F269)</f>
        <v>640237</v>
      </c>
      <c r="G50" s="622">
        <f t="shared" ref="G50:O50" si="27">SUM(G51,G269)</f>
        <v>0</v>
      </c>
      <c r="H50" s="623">
        <f t="shared" si="27"/>
        <v>0</v>
      </c>
      <c r="I50" s="624">
        <f t="shared" si="27"/>
        <v>0</v>
      </c>
      <c r="J50" s="625">
        <f t="shared" si="27"/>
        <v>11106</v>
      </c>
      <c r="K50" s="623">
        <f t="shared" si="27"/>
        <v>0</v>
      </c>
      <c r="L50" s="624">
        <f t="shared" si="27"/>
        <v>11106</v>
      </c>
      <c r="M50" s="622">
        <f t="shared" si="27"/>
        <v>0</v>
      </c>
      <c r="N50" s="623">
        <f t="shared" si="27"/>
        <v>0</v>
      </c>
      <c r="O50" s="624">
        <f t="shared" si="27"/>
        <v>0</v>
      </c>
      <c r="P50" s="626"/>
    </row>
    <row r="51" spans="1:16" s="494" customFormat="1" ht="36.75" thickTop="1" x14ac:dyDescent="0.25">
      <c r="A51" s="627"/>
      <c r="B51" s="628" t="s">
        <v>206</v>
      </c>
      <c r="C51" s="784">
        <f t="shared" si="4"/>
        <v>651343</v>
      </c>
      <c r="D51" s="629">
        <f t="shared" ref="D51:E51" si="28">SUM(D52,D181)</f>
        <v>650237</v>
      </c>
      <c r="E51" s="630">
        <f t="shared" si="28"/>
        <v>-10000</v>
      </c>
      <c r="F51" s="631">
        <f>SUM(F52,F181)</f>
        <v>640237</v>
      </c>
      <c r="G51" s="629">
        <f t="shared" ref="G51:H51" si="29">SUM(G52,G181)</f>
        <v>0</v>
      </c>
      <c r="H51" s="630">
        <f t="shared" si="29"/>
        <v>0</v>
      </c>
      <c r="I51" s="631">
        <f>SUM(I52,I181)</f>
        <v>0</v>
      </c>
      <c r="J51" s="632">
        <f t="shared" ref="J51:K51" si="30">SUM(J52,J181)</f>
        <v>11106</v>
      </c>
      <c r="K51" s="630">
        <f t="shared" si="30"/>
        <v>0</v>
      </c>
      <c r="L51" s="631">
        <f>SUM(L52,L181)</f>
        <v>11106</v>
      </c>
      <c r="M51" s="629">
        <f t="shared" ref="M51:O51" si="31">SUM(M52,M181)</f>
        <v>0</v>
      </c>
      <c r="N51" s="630">
        <f t="shared" si="31"/>
        <v>0</v>
      </c>
      <c r="O51" s="631">
        <f t="shared" si="31"/>
        <v>0</v>
      </c>
      <c r="P51" s="633"/>
    </row>
    <row r="52" spans="1:16" s="494" customFormat="1" ht="23.45" customHeight="1" x14ac:dyDescent="0.25">
      <c r="A52" s="634"/>
      <c r="B52" s="485" t="s">
        <v>207</v>
      </c>
      <c r="C52" s="785">
        <f t="shared" si="4"/>
        <v>520354</v>
      </c>
      <c r="D52" s="635">
        <f t="shared" ref="D52:E52" si="32">SUM(D53,D75,D160,D174)</f>
        <v>530354</v>
      </c>
      <c r="E52" s="636">
        <f t="shared" si="32"/>
        <v>-10000</v>
      </c>
      <c r="F52" s="637">
        <f>SUM(F53,F75,F160,F174)</f>
        <v>520354</v>
      </c>
      <c r="G52" s="635">
        <f t="shared" ref="G52:H52" si="33">SUM(G53,G75,G160,G174)</f>
        <v>0</v>
      </c>
      <c r="H52" s="636">
        <f t="shared" si="33"/>
        <v>0</v>
      </c>
      <c r="I52" s="637">
        <f>SUM(I53,I75,I160,I174)</f>
        <v>0</v>
      </c>
      <c r="J52" s="638">
        <f t="shared" ref="J52:K52" si="34">SUM(J53,J75,J160,J174)</f>
        <v>0</v>
      </c>
      <c r="K52" s="636">
        <f t="shared" si="34"/>
        <v>0</v>
      </c>
      <c r="L52" s="637">
        <f>SUM(L53,L75,L160,L174)</f>
        <v>0</v>
      </c>
      <c r="M52" s="635">
        <f t="shared" ref="M52:O52" si="35">SUM(M53,M75,M160,M174)</f>
        <v>0</v>
      </c>
      <c r="N52" s="636">
        <f t="shared" si="35"/>
        <v>0</v>
      </c>
      <c r="O52" s="637">
        <f t="shared" si="35"/>
        <v>0</v>
      </c>
      <c r="P52" s="639"/>
    </row>
    <row r="53" spans="1:16" s="494" customFormat="1" x14ac:dyDescent="0.25">
      <c r="A53" s="640">
        <v>1000</v>
      </c>
      <c r="B53" s="640" t="s">
        <v>208</v>
      </c>
      <c r="C53" s="786">
        <f t="shared" si="4"/>
        <v>10700</v>
      </c>
      <c r="D53" s="641">
        <f t="shared" ref="D53:E53" si="36">SUM(D54,D67)</f>
        <v>10700</v>
      </c>
      <c r="E53" s="642">
        <f t="shared" si="36"/>
        <v>0</v>
      </c>
      <c r="F53" s="643">
        <f>SUM(F54,F67)</f>
        <v>10700</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x14ac:dyDescent="0.25">
      <c r="A54" s="534">
        <v>1100</v>
      </c>
      <c r="B54" s="645" t="s">
        <v>209</v>
      </c>
      <c r="C54" s="773">
        <f t="shared" si="4"/>
        <v>10500</v>
      </c>
      <c r="D54" s="646">
        <f t="shared" ref="D54:E54" si="40">SUM(D55,D58,D66)</f>
        <v>10500</v>
      </c>
      <c r="E54" s="647">
        <f t="shared" si="40"/>
        <v>0</v>
      </c>
      <c r="F54" s="648">
        <f>SUM(F55,F58,F66)</f>
        <v>10500</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hidden="1" x14ac:dyDescent="0.25">
      <c r="A55" s="651">
        <v>1110</v>
      </c>
      <c r="B55" s="608" t="s">
        <v>210</v>
      </c>
      <c r="C55" s="781">
        <f t="shared" si="4"/>
        <v>0</v>
      </c>
      <c r="D55" s="613">
        <f t="shared" ref="D55:E55" si="44">SUM(D56:D57)</f>
        <v>0</v>
      </c>
      <c r="E55" s="614">
        <f t="shared" si="44"/>
        <v>0</v>
      </c>
      <c r="F55" s="652">
        <f>SUM(F56:F57)</f>
        <v>0</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4" hidden="1" customHeight="1" x14ac:dyDescent="0.25">
      <c r="A57" s="517">
        <v>1119</v>
      </c>
      <c r="B57" s="554" t="s">
        <v>212</v>
      </c>
      <c r="C57" s="775">
        <f t="shared" si="4"/>
        <v>0</v>
      </c>
      <c r="D57" s="660"/>
      <c r="E57" s="661"/>
      <c r="F57" s="662">
        <f t="shared" si="48"/>
        <v>0</v>
      </c>
      <c r="G57" s="660"/>
      <c r="H57" s="661"/>
      <c r="I57" s="662">
        <f t="shared" si="49"/>
        <v>0</v>
      </c>
      <c r="J57" s="663"/>
      <c r="K57" s="661"/>
      <c r="L57" s="662">
        <f t="shared" si="50"/>
        <v>0</v>
      </c>
      <c r="M57" s="660"/>
      <c r="N57" s="661"/>
      <c r="O57" s="662">
        <f t="shared" si="51"/>
        <v>0</v>
      </c>
      <c r="P57" s="669"/>
    </row>
    <row r="58" spans="1:16" hidden="1" x14ac:dyDescent="0.25">
      <c r="A58" s="665">
        <v>1140</v>
      </c>
      <c r="B58" s="554" t="s">
        <v>213</v>
      </c>
      <c r="C58" s="775">
        <f t="shared" si="4"/>
        <v>0</v>
      </c>
      <c r="D58" s="666">
        <f t="shared" ref="D58:E58" si="52">SUM(D59:D65)</f>
        <v>0</v>
      </c>
      <c r="E58" s="667">
        <f t="shared" si="52"/>
        <v>0</v>
      </c>
      <c r="F58" s="662">
        <f>SUM(F59:F65)</f>
        <v>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hidden="1" x14ac:dyDescent="0.25">
      <c r="A63" s="517">
        <v>1147</v>
      </c>
      <c r="B63" s="554" t="s">
        <v>218</v>
      </c>
      <c r="C63" s="775">
        <f t="shared" si="4"/>
        <v>0</v>
      </c>
      <c r="D63" s="660"/>
      <c r="E63" s="661"/>
      <c r="F63" s="662">
        <f t="shared" si="56"/>
        <v>0</v>
      </c>
      <c r="G63" s="660"/>
      <c r="H63" s="661"/>
      <c r="I63" s="662">
        <f t="shared" si="57"/>
        <v>0</v>
      </c>
      <c r="J63" s="663"/>
      <c r="K63" s="661"/>
      <c r="L63" s="662">
        <f t="shared" si="58"/>
        <v>0</v>
      </c>
      <c r="M63" s="660"/>
      <c r="N63" s="661"/>
      <c r="O63" s="662">
        <f t="shared" si="59"/>
        <v>0</v>
      </c>
      <c r="P63" s="669"/>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x14ac:dyDescent="0.25">
      <c r="A66" s="651">
        <v>1150</v>
      </c>
      <c r="B66" s="608" t="s">
        <v>221</v>
      </c>
      <c r="C66" s="781">
        <f t="shared" si="4"/>
        <v>10500</v>
      </c>
      <c r="D66" s="670">
        <v>10500</v>
      </c>
      <c r="E66" s="671"/>
      <c r="F66" s="652">
        <f t="shared" si="56"/>
        <v>10500</v>
      </c>
      <c r="G66" s="670"/>
      <c r="H66" s="671"/>
      <c r="I66" s="652">
        <f t="shared" si="57"/>
        <v>0</v>
      </c>
      <c r="J66" s="672"/>
      <c r="K66" s="671"/>
      <c r="L66" s="652">
        <f t="shared" si="58"/>
        <v>0</v>
      </c>
      <c r="M66" s="670"/>
      <c r="N66" s="671"/>
      <c r="O66" s="652">
        <f t="shared" si="59"/>
        <v>0</v>
      </c>
      <c r="P66" s="654"/>
    </row>
    <row r="67" spans="1:16" ht="36" x14ac:dyDescent="0.25">
      <c r="A67" s="534">
        <v>1200</v>
      </c>
      <c r="B67" s="645" t="s">
        <v>222</v>
      </c>
      <c r="C67" s="773">
        <f t="shared" si="4"/>
        <v>200</v>
      </c>
      <c r="D67" s="646">
        <f t="shared" ref="D67:E67" si="60">SUM(D68:D69)</f>
        <v>200</v>
      </c>
      <c r="E67" s="647">
        <f t="shared" si="60"/>
        <v>0</v>
      </c>
      <c r="F67" s="648">
        <f>SUM(F68:F69)</f>
        <v>200</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x14ac:dyDescent="0.25">
      <c r="A68" s="1144">
        <v>1210</v>
      </c>
      <c r="B68" s="546" t="s">
        <v>223</v>
      </c>
      <c r="C68" s="774">
        <f t="shared" si="4"/>
        <v>200</v>
      </c>
      <c r="D68" s="655">
        <v>200</v>
      </c>
      <c r="E68" s="656"/>
      <c r="F68" s="657">
        <f>D68+E68</f>
        <v>200</v>
      </c>
      <c r="G68" s="655"/>
      <c r="H68" s="656"/>
      <c r="I68" s="657">
        <f>G68+H68</f>
        <v>0</v>
      </c>
      <c r="J68" s="658"/>
      <c r="K68" s="656"/>
      <c r="L68" s="657">
        <f>J68+K68</f>
        <v>0</v>
      </c>
      <c r="M68" s="655"/>
      <c r="N68" s="656"/>
      <c r="O68" s="657">
        <f t="shared" ref="O68" si="64">M68+N68</f>
        <v>0</v>
      </c>
      <c r="P68" s="659"/>
    </row>
    <row r="69" spans="1:16" ht="24" hidden="1" x14ac:dyDescent="0.25">
      <c r="A69" s="665">
        <v>1220</v>
      </c>
      <c r="B69" s="554" t="s">
        <v>224</v>
      </c>
      <c r="C69" s="775">
        <f t="shared" si="4"/>
        <v>0</v>
      </c>
      <c r="D69" s="666">
        <f t="shared" ref="D69:E69" si="65">SUM(D70:D74)</f>
        <v>0</v>
      </c>
      <c r="E69" s="667">
        <f t="shared" si="65"/>
        <v>0</v>
      </c>
      <c r="F69" s="662">
        <f>SUM(F70:F74)</f>
        <v>0</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hidden="1" x14ac:dyDescent="0.25">
      <c r="A70" s="517">
        <v>1221</v>
      </c>
      <c r="B70" s="554" t="s">
        <v>225</v>
      </c>
      <c r="C70" s="775">
        <f t="shared" si="4"/>
        <v>0</v>
      </c>
      <c r="D70" s="660"/>
      <c r="E70" s="661"/>
      <c r="F70" s="662">
        <f t="shared" ref="F70:F74" si="69">D70+E70</f>
        <v>0</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hidden="1" x14ac:dyDescent="0.25">
      <c r="A73" s="517">
        <v>1227</v>
      </c>
      <c r="B73" s="554" t="s">
        <v>228</v>
      </c>
      <c r="C73" s="775">
        <f t="shared" si="4"/>
        <v>0</v>
      </c>
      <c r="D73" s="660"/>
      <c r="E73" s="661"/>
      <c r="F73" s="662">
        <f t="shared" si="69"/>
        <v>0</v>
      </c>
      <c r="G73" s="660"/>
      <c r="H73" s="661"/>
      <c r="I73" s="662">
        <f t="shared" si="70"/>
        <v>0</v>
      </c>
      <c r="J73" s="663"/>
      <c r="K73" s="661"/>
      <c r="L73" s="662">
        <f t="shared" si="71"/>
        <v>0</v>
      </c>
      <c r="M73" s="660"/>
      <c r="N73" s="661"/>
      <c r="O73" s="662">
        <f t="shared" si="72"/>
        <v>0</v>
      </c>
      <c r="P73" s="669"/>
    </row>
    <row r="74" spans="1:16" ht="60" hidden="1" x14ac:dyDescent="0.25">
      <c r="A74" s="517">
        <v>1228</v>
      </c>
      <c r="B74" s="554" t="s">
        <v>229</v>
      </c>
      <c r="C74" s="775">
        <f t="shared" si="4"/>
        <v>0</v>
      </c>
      <c r="D74" s="660"/>
      <c r="E74" s="661"/>
      <c r="F74" s="662">
        <f t="shared" si="69"/>
        <v>0</v>
      </c>
      <c r="G74" s="660"/>
      <c r="H74" s="661"/>
      <c r="I74" s="662">
        <f t="shared" si="70"/>
        <v>0</v>
      </c>
      <c r="J74" s="663"/>
      <c r="K74" s="661"/>
      <c r="L74" s="662">
        <f t="shared" si="71"/>
        <v>0</v>
      </c>
      <c r="M74" s="660"/>
      <c r="N74" s="661"/>
      <c r="O74" s="662">
        <f t="shared" si="72"/>
        <v>0</v>
      </c>
      <c r="P74" s="669"/>
    </row>
    <row r="75" spans="1:16" x14ac:dyDescent="0.25">
      <c r="A75" s="640">
        <v>2000</v>
      </c>
      <c r="B75" s="640" t="s">
        <v>230</v>
      </c>
      <c r="C75" s="786">
        <f t="shared" si="4"/>
        <v>440383</v>
      </c>
      <c r="D75" s="641">
        <f t="shared" ref="D75:O75" si="73">SUM(D76,D83,D120,D151,D152)</f>
        <v>450383</v>
      </c>
      <c r="E75" s="642">
        <f t="shared" si="73"/>
        <v>-10000</v>
      </c>
      <c r="F75" s="643">
        <f t="shared" si="73"/>
        <v>440383</v>
      </c>
      <c r="G75" s="641">
        <f t="shared" si="73"/>
        <v>0</v>
      </c>
      <c r="H75" s="642">
        <f t="shared" si="73"/>
        <v>0</v>
      </c>
      <c r="I75" s="643">
        <f t="shared" si="73"/>
        <v>0</v>
      </c>
      <c r="J75" s="644">
        <f t="shared" si="73"/>
        <v>0</v>
      </c>
      <c r="K75" s="642">
        <f t="shared" si="73"/>
        <v>0</v>
      </c>
      <c r="L75" s="643">
        <f t="shared" si="73"/>
        <v>0</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1144">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x14ac:dyDescent="0.25">
      <c r="A83" s="534">
        <v>2200</v>
      </c>
      <c r="B83" s="645" t="s">
        <v>236</v>
      </c>
      <c r="C83" s="773">
        <f t="shared" si="4"/>
        <v>402603</v>
      </c>
      <c r="D83" s="646">
        <f t="shared" ref="D83:E83" si="94">SUM(D84,D85,D91,D99,D107,D108,D114,D119)</f>
        <v>412603</v>
      </c>
      <c r="E83" s="647">
        <f t="shared" si="94"/>
        <v>-10000</v>
      </c>
      <c r="F83" s="648">
        <f>SUM(F84,F85,F91,F99,F107,F108,F114,F119)</f>
        <v>402603</v>
      </c>
      <c r="G83" s="646">
        <f t="shared" ref="G83:H83" si="95">SUM(G84,G85,G91,G99,G107,G108,G114,G119)</f>
        <v>0</v>
      </c>
      <c r="H83" s="647">
        <f t="shared" si="95"/>
        <v>0</v>
      </c>
      <c r="I83" s="648">
        <f>SUM(I84,I85,I91,I99,I107,I108,I114,I119)</f>
        <v>0</v>
      </c>
      <c r="J83" s="649">
        <f t="shared" ref="J83:K83" si="96">SUM(J84,J85,J91,J99,J107,J108,J114,J119)</f>
        <v>0</v>
      </c>
      <c r="K83" s="647">
        <f t="shared" si="96"/>
        <v>0</v>
      </c>
      <c r="L83" s="648">
        <f>SUM(L84,L85,L91,L99,L107,L108,L114,L119)</f>
        <v>0</v>
      </c>
      <c r="M83" s="646">
        <f t="shared" ref="M83:O83" si="97">SUM(M84,M85,M91,M99,M107,M108,M114,M119)</f>
        <v>0</v>
      </c>
      <c r="N83" s="647">
        <f t="shared" si="97"/>
        <v>0</v>
      </c>
      <c r="O83" s="648">
        <f t="shared" si="97"/>
        <v>0</v>
      </c>
      <c r="P83" s="678"/>
    </row>
    <row r="84" spans="1:16" hidden="1" x14ac:dyDescent="0.25">
      <c r="A84" s="651">
        <v>2210</v>
      </c>
      <c r="B84" s="608" t="s">
        <v>237</v>
      </c>
      <c r="C84" s="781">
        <f t="shared" si="4"/>
        <v>0</v>
      </c>
      <c r="D84" s="670"/>
      <c r="E84" s="671"/>
      <c r="F84" s="652">
        <f>D84+E84</f>
        <v>0</v>
      </c>
      <c r="G84" s="670"/>
      <c r="H84" s="671"/>
      <c r="I84" s="652">
        <f>G84+H84</f>
        <v>0</v>
      </c>
      <c r="J84" s="672"/>
      <c r="K84" s="671"/>
      <c r="L84" s="652">
        <f>J84+K84</f>
        <v>0</v>
      </c>
      <c r="M84" s="670"/>
      <c r="N84" s="671"/>
      <c r="O84" s="652">
        <f t="shared" ref="O84" si="98">M84+N84</f>
        <v>0</v>
      </c>
      <c r="P84" s="654"/>
    </row>
    <row r="85" spans="1:16" ht="24" hidden="1" x14ac:dyDescent="0.25">
      <c r="A85" s="665">
        <v>2220</v>
      </c>
      <c r="B85" s="554" t="s">
        <v>238</v>
      </c>
      <c r="C85" s="775">
        <f t="shared" ref="C85:C148" si="99">F85+I85+L85+O85</f>
        <v>0</v>
      </c>
      <c r="D85" s="666">
        <f t="shared" ref="D85:E85" si="100">SUM(D86:D90)</f>
        <v>0</v>
      </c>
      <c r="E85" s="667">
        <f t="shared" si="100"/>
        <v>0</v>
      </c>
      <c r="F85" s="662">
        <f>SUM(F86:F90)</f>
        <v>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hidden="1" x14ac:dyDescent="0.25">
      <c r="A87" s="517">
        <v>2222</v>
      </c>
      <c r="B87" s="554" t="s">
        <v>240</v>
      </c>
      <c r="C87" s="775">
        <f t="shared" si="99"/>
        <v>0</v>
      </c>
      <c r="D87" s="660"/>
      <c r="E87" s="661"/>
      <c r="F87" s="662">
        <f t="shared" si="104"/>
        <v>0</v>
      </c>
      <c r="G87" s="660"/>
      <c r="H87" s="661"/>
      <c r="I87" s="662">
        <f t="shared" si="105"/>
        <v>0</v>
      </c>
      <c r="J87" s="663"/>
      <c r="K87" s="661"/>
      <c r="L87" s="662">
        <f t="shared" si="106"/>
        <v>0</v>
      </c>
      <c r="M87" s="660"/>
      <c r="N87" s="661"/>
      <c r="O87" s="662">
        <f t="shared" si="107"/>
        <v>0</v>
      </c>
      <c r="P87" s="669"/>
    </row>
    <row r="88" spans="1:16" hidden="1" x14ac:dyDescent="0.25">
      <c r="A88" s="517">
        <v>2223</v>
      </c>
      <c r="B88" s="554" t="s">
        <v>241</v>
      </c>
      <c r="C88" s="775">
        <f t="shared" si="99"/>
        <v>0</v>
      </c>
      <c r="D88" s="660"/>
      <c r="E88" s="661"/>
      <c r="F88" s="662">
        <f t="shared" si="104"/>
        <v>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x14ac:dyDescent="0.25">
      <c r="A91" s="665">
        <v>2230</v>
      </c>
      <c r="B91" s="554" t="s">
        <v>244</v>
      </c>
      <c r="C91" s="775">
        <f t="shared" si="99"/>
        <v>388323</v>
      </c>
      <c r="D91" s="666">
        <f t="shared" ref="D91:E91" si="108">SUM(D92:D98)</f>
        <v>398323</v>
      </c>
      <c r="E91" s="667">
        <f t="shared" si="108"/>
        <v>-10000</v>
      </c>
      <c r="F91" s="662">
        <f>SUM(F92:F98)</f>
        <v>388323</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7.6" customHeight="1" x14ac:dyDescent="0.25">
      <c r="A92" s="517">
        <v>2231</v>
      </c>
      <c r="B92" s="554" t="s">
        <v>245</v>
      </c>
      <c r="C92" s="775">
        <f t="shared" si="99"/>
        <v>30540</v>
      </c>
      <c r="D92" s="660">
        <v>40540</v>
      </c>
      <c r="E92" s="984">
        <v>-10000</v>
      </c>
      <c r="F92" s="662">
        <f t="shared" ref="F92:F98" si="112">D92+E92</f>
        <v>30540</v>
      </c>
      <c r="G92" s="660"/>
      <c r="H92" s="661"/>
      <c r="I92" s="662">
        <f t="shared" ref="I92:I98" si="113">G92+H92</f>
        <v>0</v>
      </c>
      <c r="J92" s="663"/>
      <c r="K92" s="661"/>
      <c r="L92" s="662">
        <f t="shared" ref="L92:L98" si="114">J92+K92</f>
        <v>0</v>
      </c>
      <c r="M92" s="660"/>
      <c r="N92" s="661"/>
      <c r="O92" s="662">
        <f t="shared" ref="O92:O98" si="115">M92+N92</f>
        <v>0</v>
      </c>
      <c r="P92" s="1154" t="s">
        <v>1002</v>
      </c>
    </row>
    <row r="93" spans="1:16" ht="24.75" customHeight="1" x14ac:dyDescent="0.25">
      <c r="A93" s="517">
        <v>2232</v>
      </c>
      <c r="B93" s="554" t="s">
        <v>246</v>
      </c>
      <c r="C93" s="775">
        <f t="shared" si="99"/>
        <v>37310</v>
      </c>
      <c r="D93" s="660">
        <v>37310</v>
      </c>
      <c r="E93" s="661"/>
      <c r="F93" s="662">
        <f t="shared" si="112"/>
        <v>37310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x14ac:dyDescent="0.25">
      <c r="A98" s="517">
        <v>2239</v>
      </c>
      <c r="B98" s="554" t="s">
        <v>251</v>
      </c>
      <c r="C98" s="775">
        <f t="shared" si="99"/>
        <v>320473</v>
      </c>
      <c r="D98" s="660">
        <v>320473</v>
      </c>
      <c r="E98" s="661"/>
      <c r="F98" s="662">
        <f t="shared" si="112"/>
        <v>320473</v>
      </c>
      <c r="G98" s="660"/>
      <c r="H98" s="661"/>
      <c r="I98" s="662">
        <f t="shared" si="113"/>
        <v>0</v>
      </c>
      <c r="J98" s="663"/>
      <c r="K98" s="661"/>
      <c r="L98" s="662">
        <f t="shared" si="114"/>
        <v>0</v>
      </c>
      <c r="M98" s="660"/>
      <c r="N98" s="661"/>
      <c r="O98" s="662">
        <f t="shared" si="115"/>
        <v>0</v>
      </c>
      <c r="P98" s="669"/>
    </row>
    <row r="99" spans="1:16" ht="36" hidden="1" x14ac:dyDescent="0.25">
      <c r="A99" s="665">
        <v>2240</v>
      </c>
      <c r="B99" s="554" t="s">
        <v>252</v>
      </c>
      <c r="C99" s="775">
        <f t="shared" si="99"/>
        <v>0</v>
      </c>
      <c r="D99" s="666">
        <f t="shared" ref="D99:E99" si="116">SUM(D100:D106)</f>
        <v>0</v>
      </c>
      <c r="E99" s="667">
        <f t="shared" si="116"/>
        <v>0</v>
      </c>
      <c r="F99" s="662">
        <f>SUM(F100:F106)</f>
        <v>0</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hidden="1" x14ac:dyDescent="0.25">
      <c r="A102" s="517">
        <v>2243</v>
      </c>
      <c r="B102" s="554" t="s">
        <v>256</v>
      </c>
      <c r="C102" s="775">
        <f t="shared" si="99"/>
        <v>0</v>
      </c>
      <c r="D102" s="660"/>
      <c r="E102" s="661"/>
      <c r="F102" s="662">
        <f t="shared" si="120"/>
        <v>0</v>
      </c>
      <c r="G102" s="660"/>
      <c r="H102" s="661"/>
      <c r="I102" s="662">
        <f t="shared" si="121"/>
        <v>0</v>
      </c>
      <c r="J102" s="663"/>
      <c r="K102" s="661"/>
      <c r="L102" s="662">
        <f t="shared" si="122"/>
        <v>0</v>
      </c>
      <c r="M102" s="660"/>
      <c r="N102" s="661"/>
      <c r="O102" s="662">
        <f t="shared" si="123"/>
        <v>0</v>
      </c>
      <c r="P102" s="669"/>
    </row>
    <row r="103" spans="1:16" hidden="1" x14ac:dyDescent="0.25">
      <c r="A103" s="517">
        <v>2244</v>
      </c>
      <c r="B103" s="554" t="s">
        <v>257</v>
      </c>
      <c r="C103" s="775">
        <f t="shared" si="99"/>
        <v>0</v>
      </c>
      <c r="D103" s="660"/>
      <c r="E103" s="661"/>
      <c r="F103" s="662">
        <f t="shared" si="120"/>
        <v>0</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x14ac:dyDescent="0.25">
      <c r="A107" s="665">
        <v>2250</v>
      </c>
      <c r="B107" s="554" t="s">
        <v>262</v>
      </c>
      <c r="C107" s="775">
        <f t="shared" si="99"/>
        <v>10000</v>
      </c>
      <c r="D107" s="660">
        <v>10000</v>
      </c>
      <c r="E107" s="661"/>
      <c r="F107" s="662">
        <f t="shared" si="120"/>
        <v>10000</v>
      </c>
      <c r="G107" s="660"/>
      <c r="H107" s="661"/>
      <c r="I107" s="662">
        <f t="shared" si="121"/>
        <v>0</v>
      </c>
      <c r="J107" s="663"/>
      <c r="K107" s="661"/>
      <c r="L107" s="662">
        <f t="shared" si="122"/>
        <v>0</v>
      </c>
      <c r="M107" s="660"/>
      <c r="N107" s="661"/>
      <c r="O107" s="662">
        <f t="shared" si="123"/>
        <v>0</v>
      </c>
      <c r="P107" s="669"/>
    </row>
    <row r="108" spans="1:16" x14ac:dyDescent="0.25">
      <c r="A108" s="665">
        <v>2260</v>
      </c>
      <c r="B108" s="554" t="s">
        <v>263</v>
      </c>
      <c r="C108" s="775">
        <f t="shared" si="99"/>
        <v>4280</v>
      </c>
      <c r="D108" s="666">
        <f t="shared" ref="D108:E108" si="124">SUM(D109:D113)</f>
        <v>4280</v>
      </c>
      <c r="E108" s="667">
        <f t="shared" si="124"/>
        <v>0</v>
      </c>
      <c r="F108" s="662">
        <f>SUM(F109:F113)</f>
        <v>4280</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x14ac:dyDescent="0.25">
      <c r="A109" s="517">
        <v>2261</v>
      </c>
      <c r="B109" s="554" t="s">
        <v>264</v>
      </c>
      <c r="C109" s="775">
        <f t="shared" si="99"/>
        <v>3180</v>
      </c>
      <c r="D109" s="660">
        <v>3180</v>
      </c>
      <c r="E109" s="661"/>
      <c r="F109" s="662">
        <f t="shared" ref="F109:F113" si="128">D109+E109</f>
        <v>3180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x14ac:dyDescent="0.25">
      <c r="A110" s="517">
        <v>2262</v>
      </c>
      <c r="B110" s="554" t="s">
        <v>265</v>
      </c>
      <c r="C110" s="775">
        <f t="shared" si="99"/>
        <v>1100</v>
      </c>
      <c r="D110" s="660">
        <v>1100</v>
      </c>
      <c r="E110" s="661"/>
      <c r="F110" s="662">
        <f t="shared" si="128"/>
        <v>1100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v>0</v>
      </c>
      <c r="E117" s="661"/>
      <c r="F117" s="662">
        <f t="shared" si="136"/>
        <v>0</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5.450000000000003" customHeight="1" x14ac:dyDescent="0.25">
      <c r="A120" s="603">
        <v>2300</v>
      </c>
      <c r="B120" s="572" t="s">
        <v>275</v>
      </c>
      <c r="C120" s="777">
        <f t="shared" si="99"/>
        <v>37780</v>
      </c>
      <c r="D120" s="687">
        <f t="shared" ref="D120:E120" si="140">SUM(D121,D126,D130,D131,D134,D138,D146,D147,D150)</f>
        <v>37780</v>
      </c>
      <c r="E120" s="688">
        <f t="shared" si="140"/>
        <v>0</v>
      </c>
      <c r="F120" s="689">
        <f>SUM(F121,F126,F130,F131,F134,F138,F146,F147,F150)</f>
        <v>37780</v>
      </c>
      <c r="G120" s="687">
        <f t="shared" ref="G120:H120" si="141">SUM(G121,G126,G130,G131,G134,G138,G146,G147,G150)</f>
        <v>0</v>
      </c>
      <c r="H120" s="688">
        <f t="shared" si="141"/>
        <v>0</v>
      </c>
      <c r="I120" s="689">
        <f>SUM(I121,I126,I130,I131,I134,I138,I146,I147,I150)</f>
        <v>0</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1.6" customHeight="1" x14ac:dyDescent="0.25">
      <c r="A121" s="1144">
        <v>2310</v>
      </c>
      <c r="B121" s="546" t="s">
        <v>276</v>
      </c>
      <c r="C121" s="774">
        <f t="shared" si="99"/>
        <v>37780</v>
      </c>
      <c r="D121" s="675">
        <f t="shared" ref="D121:O121" si="144">SUM(D122:D125)</f>
        <v>37780</v>
      </c>
      <c r="E121" s="676">
        <f t="shared" si="144"/>
        <v>0</v>
      </c>
      <c r="F121" s="657">
        <f t="shared" si="144"/>
        <v>37780</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hidden="1" x14ac:dyDescent="0.25">
      <c r="A122" s="517">
        <v>2311</v>
      </c>
      <c r="B122" s="554" t="s">
        <v>277</v>
      </c>
      <c r="C122" s="775">
        <f t="shared" si="99"/>
        <v>0</v>
      </c>
      <c r="D122" s="660"/>
      <c r="E122" s="661"/>
      <c r="F122" s="662">
        <f t="shared" ref="F122:F125" si="145">D122+E122</f>
        <v>0</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x14ac:dyDescent="0.25">
      <c r="A123" s="517">
        <v>2312</v>
      </c>
      <c r="B123" s="554" t="s">
        <v>278</v>
      </c>
      <c r="C123" s="775">
        <f t="shared" si="99"/>
        <v>3070</v>
      </c>
      <c r="D123" s="660">
        <v>3070</v>
      </c>
      <c r="E123" s="661"/>
      <c r="F123" s="662">
        <f t="shared" si="145"/>
        <v>3070</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22.15" customHeight="1" x14ac:dyDescent="0.25">
      <c r="A125" s="517">
        <v>2314</v>
      </c>
      <c r="B125" s="554" t="s">
        <v>280</v>
      </c>
      <c r="C125" s="775">
        <f t="shared" si="99"/>
        <v>34710</v>
      </c>
      <c r="D125" s="660">
        <v>34710</v>
      </c>
      <c r="E125" s="661"/>
      <c r="F125" s="662">
        <f t="shared" si="145"/>
        <v>34710</v>
      </c>
      <c r="G125" s="660"/>
      <c r="H125" s="661"/>
      <c r="I125" s="662">
        <f t="shared" si="146"/>
        <v>0</v>
      </c>
      <c r="J125" s="663"/>
      <c r="K125" s="661"/>
      <c r="L125" s="662">
        <f t="shared" si="147"/>
        <v>0</v>
      </c>
      <c r="M125" s="660"/>
      <c r="N125" s="661"/>
      <c r="O125" s="662">
        <f t="shared" si="148"/>
        <v>0</v>
      </c>
      <c r="P125" s="669"/>
    </row>
    <row r="126" spans="1:16" hidden="1" x14ac:dyDescent="0.25">
      <c r="A126" s="665">
        <v>2320</v>
      </c>
      <c r="B126" s="554" t="s">
        <v>281</v>
      </c>
      <c r="C126" s="775">
        <f t="shared" si="99"/>
        <v>0</v>
      </c>
      <c r="D126" s="666">
        <f t="shared" ref="D126:E126" si="149">SUM(D127:D129)</f>
        <v>0</v>
      </c>
      <c r="E126" s="667">
        <f t="shared" si="149"/>
        <v>0</v>
      </c>
      <c r="F126" s="662">
        <f>SUM(F127:F129)</f>
        <v>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idden="1" x14ac:dyDescent="0.25">
      <c r="A128" s="517">
        <v>2322</v>
      </c>
      <c r="B128" s="554" t="s">
        <v>283</v>
      </c>
      <c r="C128" s="775">
        <f t="shared" si="99"/>
        <v>0</v>
      </c>
      <c r="D128" s="660"/>
      <c r="E128" s="661"/>
      <c r="F128" s="662">
        <f t="shared" si="153"/>
        <v>0</v>
      </c>
      <c r="G128" s="660"/>
      <c r="H128" s="661"/>
      <c r="I128" s="662">
        <f t="shared" si="154"/>
        <v>0</v>
      </c>
      <c r="J128" s="663"/>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hidden="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idden="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hidden="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idden="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hidden="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hidden="1" x14ac:dyDescent="0.25">
      <c r="A138" s="665">
        <v>2360</v>
      </c>
      <c r="B138" s="554" t="s">
        <v>293</v>
      </c>
      <c r="C138" s="775">
        <f t="shared" si="99"/>
        <v>0</v>
      </c>
      <c r="D138" s="666">
        <f t="shared" ref="D138:E138" si="173">SUM(D139:D145)</f>
        <v>0</v>
      </c>
      <c r="E138" s="667">
        <f t="shared" si="173"/>
        <v>0</v>
      </c>
      <c r="F138" s="662">
        <f>SUM(F139:F145)</f>
        <v>0</v>
      </c>
      <c r="G138" s="666">
        <f t="shared" ref="G138:H138" si="174">SUM(G139:G145)</f>
        <v>0</v>
      </c>
      <c r="H138" s="667">
        <f t="shared" si="174"/>
        <v>0</v>
      </c>
      <c r="I138" s="662">
        <f>SUM(I139:I145)</f>
        <v>0</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idden="1" x14ac:dyDescent="0.25">
      <c r="A139" s="516">
        <v>2361</v>
      </c>
      <c r="B139" s="554" t="s">
        <v>294</v>
      </c>
      <c r="C139" s="775">
        <f t="shared" si="99"/>
        <v>0</v>
      </c>
      <c r="D139" s="660"/>
      <c r="E139" s="661"/>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idden="1" x14ac:dyDescent="0.25">
      <c r="A141" s="516">
        <v>2363</v>
      </c>
      <c r="B141" s="554" t="s">
        <v>296</v>
      </c>
      <c r="C141" s="775">
        <f t="shared" si="99"/>
        <v>0</v>
      </c>
      <c r="D141" s="660"/>
      <c r="E141" s="661"/>
      <c r="F141" s="662">
        <f t="shared" si="177"/>
        <v>0</v>
      </c>
      <c r="G141" s="660"/>
      <c r="H141" s="661"/>
      <c r="I141" s="662">
        <f t="shared" si="178"/>
        <v>0</v>
      </c>
      <c r="J141" s="663"/>
      <c r="K141" s="661"/>
      <c r="L141" s="662">
        <f t="shared" si="179"/>
        <v>0</v>
      </c>
      <c r="M141" s="660"/>
      <c r="N141" s="661"/>
      <c r="O141" s="662">
        <f t="shared" si="180"/>
        <v>0</v>
      </c>
      <c r="P141" s="669"/>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idden="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hidden="1" x14ac:dyDescent="0.25">
      <c r="A152" s="534">
        <v>2500</v>
      </c>
      <c r="B152" s="645" t="s">
        <v>307</v>
      </c>
      <c r="C152" s="773">
        <f t="shared" si="189"/>
        <v>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hidden="1" x14ac:dyDescent="0.25">
      <c r="A153" s="1144">
        <v>2510</v>
      </c>
      <c r="B153" s="546" t="s">
        <v>308</v>
      </c>
      <c r="C153" s="774">
        <f t="shared" si="189"/>
        <v>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hidden="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x14ac:dyDescent="0.25">
      <c r="A160" s="640">
        <v>3000</v>
      </c>
      <c r="B160" s="640" t="s">
        <v>315</v>
      </c>
      <c r="C160" s="786">
        <f t="shared" si="189"/>
        <v>69271</v>
      </c>
      <c r="D160" s="641">
        <f t="shared" ref="D160:E160" si="198">SUM(D161,D171)</f>
        <v>69271</v>
      </c>
      <c r="E160" s="642">
        <f t="shared" si="198"/>
        <v>0</v>
      </c>
      <c r="F160" s="643">
        <f>SUM(F161,F171)</f>
        <v>69271</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x14ac:dyDescent="0.25">
      <c r="A161" s="534">
        <v>3200</v>
      </c>
      <c r="B161" s="697" t="s">
        <v>316</v>
      </c>
      <c r="C161" s="773">
        <f t="shared" si="189"/>
        <v>69271</v>
      </c>
      <c r="D161" s="646">
        <f t="shared" ref="D161:E161" si="202">SUM(D162,D166)</f>
        <v>69271</v>
      </c>
      <c r="E161" s="647">
        <f t="shared" si="202"/>
        <v>0</v>
      </c>
      <c r="F161" s="648">
        <f>SUM(F162,F166)</f>
        <v>69271</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x14ac:dyDescent="0.25">
      <c r="A162" s="1144">
        <v>3260</v>
      </c>
      <c r="B162" s="546" t="s">
        <v>317</v>
      </c>
      <c r="C162" s="774">
        <f t="shared" si="189"/>
        <v>69271</v>
      </c>
      <c r="D162" s="675">
        <f t="shared" ref="D162:E162" si="204">SUM(D163:D165)</f>
        <v>69271</v>
      </c>
      <c r="E162" s="676">
        <f t="shared" si="204"/>
        <v>0</v>
      </c>
      <c r="F162" s="657">
        <f>SUM(F163:F165)</f>
        <v>69271</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x14ac:dyDescent="0.25">
      <c r="A164" s="517">
        <v>3262</v>
      </c>
      <c r="B164" s="554" t="s">
        <v>319</v>
      </c>
      <c r="C164" s="775">
        <f t="shared" si="189"/>
        <v>45000</v>
      </c>
      <c r="D164" s="660">
        <v>45000</v>
      </c>
      <c r="E164" s="661"/>
      <c r="F164" s="662">
        <f t="shared" si="208"/>
        <v>45000</v>
      </c>
      <c r="G164" s="660"/>
      <c r="H164" s="661"/>
      <c r="I164" s="662">
        <f t="shared" si="209"/>
        <v>0</v>
      </c>
      <c r="J164" s="663"/>
      <c r="K164" s="661"/>
      <c r="L164" s="662">
        <f t="shared" si="210"/>
        <v>0</v>
      </c>
      <c r="M164" s="660"/>
      <c r="N164" s="661"/>
      <c r="O164" s="662">
        <f t="shared" si="211"/>
        <v>0</v>
      </c>
      <c r="P164" s="669"/>
    </row>
    <row r="165" spans="1:16" ht="24" x14ac:dyDescent="0.25">
      <c r="A165" s="517">
        <v>3263</v>
      </c>
      <c r="B165" s="554" t="s">
        <v>320</v>
      </c>
      <c r="C165" s="775">
        <f t="shared" si="189"/>
        <v>24271</v>
      </c>
      <c r="D165" s="660">
        <v>24271</v>
      </c>
      <c r="E165" s="661"/>
      <c r="F165" s="662">
        <f t="shared" si="208"/>
        <v>24271</v>
      </c>
      <c r="G165" s="660"/>
      <c r="H165" s="661"/>
      <c r="I165" s="662">
        <f t="shared" si="209"/>
        <v>0</v>
      </c>
      <c r="J165" s="663"/>
      <c r="K165" s="661"/>
      <c r="L165" s="662">
        <f t="shared" si="210"/>
        <v>0</v>
      </c>
      <c r="M165" s="660"/>
      <c r="N165" s="661"/>
      <c r="O165" s="662">
        <f t="shared" si="211"/>
        <v>0</v>
      </c>
      <c r="P165" s="669"/>
    </row>
    <row r="166" spans="1:16" ht="84" hidden="1" x14ac:dyDescent="0.25">
      <c r="A166" s="1144">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1144">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1144">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13.15" customHeight="1" x14ac:dyDescent="0.25">
      <c r="A181" s="711"/>
      <c r="B181" s="486" t="s">
        <v>336</v>
      </c>
      <c r="C181" s="785">
        <f t="shared" si="189"/>
        <v>130989</v>
      </c>
      <c r="D181" s="635">
        <f t="shared" ref="D181:O181" si="245">SUM(D182,D211,D252,D265)</f>
        <v>119883</v>
      </c>
      <c r="E181" s="636">
        <f t="shared" si="245"/>
        <v>0</v>
      </c>
      <c r="F181" s="637">
        <f t="shared" si="245"/>
        <v>119883</v>
      </c>
      <c r="G181" s="635">
        <f t="shared" si="245"/>
        <v>0</v>
      </c>
      <c r="H181" s="636">
        <f t="shared" si="245"/>
        <v>0</v>
      </c>
      <c r="I181" s="637">
        <f t="shared" si="245"/>
        <v>0</v>
      </c>
      <c r="J181" s="638">
        <f t="shared" si="245"/>
        <v>11106</v>
      </c>
      <c r="K181" s="636">
        <f t="shared" si="245"/>
        <v>0</v>
      </c>
      <c r="L181" s="637">
        <f t="shared" si="245"/>
        <v>11106</v>
      </c>
      <c r="M181" s="635">
        <f t="shared" si="245"/>
        <v>0</v>
      </c>
      <c r="N181" s="636">
        <f t="shared" si="245"/>
        <v>0</v>
      </c>
      <c r="O181" s="637">
        <f t="shared" si="245"/>
        <v>0</v>
      </c>
      <c r="P181" s="712"/>
    </row>
    <row r="182" spans="1:16" x14ac:dyDescent="0.25">
      <c r="A182" s="640">
        <v>5000</v>
      </c>
      <c r="B182" s="640" t="s">
        <v>337</v>
      </c>
      <c r="C182" s="786">
        <f t="shared" si="189"/>
        <v>130989</v>
      </c>
      <c r="D182" s="641">
        <f t="shared" ref="D182:E182" si="246">D183+D187</f>
        <v>119883</v>
      </c>
      <c r="E182" s="642">
        <f t="shared" si="246"/>
        <v>0</v>
      </c>
      <c r="F182" s="643">
        <f>F183+F187</f>
        <v>119883</v>
      </c>
      <c r="G182" s="641">
        <f t="shared" ref="G182:H182" si="247">G183+G187</f>
        <v>0</v>
      </c>
      <c r="H182" s="642">
        <f t="shared" si="247"/>
        <v>0</v>
      </c>
      <c r="I182" s="643">
        <f>I183+I187</f>
        <v>0</v>
      </c>
      <c r="J182" s="644">
        <f t="shared" ref="J182:K182" si="248">J183+J187</f>
        <v>11106</v>
      </c>
      <c r="K182" s="642">
        <f t="shared" si="248"/>
        <v>0</v>
      </c>
      <c r="L182" s="643">
        <f>L183+L187</f>
        <v>11106</v>
      </c>
      <c r="M182" s="641">
        <f t="shared" ref="M182:O182" si="249">M183+M187</f>
        <v>0</v>
      </c>
      <c r="N182" s="642">
        <f t="shared" si="249"/>
        <v>0</v>
      </c>
      <c r="O182" s="643">
        <f t="shared" si="249"/>
        <v>0</v>
      </c>
      <c r="P182" s="249"/>
    </row>
    <row r="183" spans="1:16" x14ac:dyDescent="0.25">
      <c r="A183" s="534">
        <v>5100</v>
      </c>
      <c r="B183" s="645" t="s">
        <v>338</v>
      </c>
      <c r="C183" s="773">
        <f t="shared" si="189"/>
        <v>97953</v>
      </c>
      <c r="D183" s="646">
        <f t="shared" ref="D183:E183" si="250">SUM(D184:D186)</f>
        <v>86847</v>
      </c>
      <c r="E183" s="647">
        <f t="shared" si="250"/>
        <v>0</v>
      </c>
      <c r="F183" s="648">
        <f>SUM(F184:F186)</f>
        <v>86847</v>
      </c>
      <c r="G183" s="646">
        <f t="shared" ref="G183:H183" si="251">SUM(G184:G186)</f>
        <v>0</v>
      </c>
      <c r="H183" s="647">
        <f t="shared" si="251"/>
        <v>0</v>
      </c>
      <c r="I183" s="648">
        <f>SUM(I184:I186)</f>
        <v>0</v>
      </c>
      <c r="J183" s="649">
        <f t="shared" ref="J183:K183" si="252">SUM(J184:J186)</f>
        <v>11106</v>
      </c>
      <c r="K183" s="647">
        <f t="shared" si="252"/>
        <v>0</v>
      </c>
      <c r="L183" s="648">
        <f>SUM(L184:L186)</f>
        <v>11106</v>
      </c>
      <c r="M183" s="646">
        <f t="shared" ref="M183:O183" si="253">SUM(M184:M186)</f>
        <v>0</v>
      </c>
      <c r="N183" s="647">
        <f t="shared" si="253"/>
        <v>0</v>
      </c>
      <c r="O183" s="648">
        <f t="shared" si="253"/>
        <v>0</v>
      </c>
      <c r="P183" s="673"/>
    </row>
    <row r="184" spans="1:16" x14ac:dyDescent="0.25">
      <c r="A184" s="1144">
        <v>5110</v>
      </c>
      <c r="B184" s="546" t="s">
        <v>339</v>
      </c>
      <c r="C184" s="774">
        <f t="shared" si="189"/>
        <v>97953</v>
      </c>
      <c r="D184" s="655">
        <v>86847</v>
      </c>
      <c r="E184" s="656"/>
      <c r="F184" s="657">
        <f t="shared" ref="F184:F186" si="254">D184+E184</f>
        <v>86847</v>
      </c>
      <c r="G184" s="655"/>
      <c r="H184" s="656"/>
      <c r="I184" s="657">
        <f t="shared" ref="I184:I186" si="255">G184+H184</f>
        <v>0</v>
      </c>
      <c r="J184" s="658">
        <v>11106</v>
      </c>
      <c r="K184" s="656"/>
      <c r="L184" s="657">
        <f t="shared" ref="L184:L186" si="256">J184+K184</f>
        <v>11106</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x14ac:dyDescent="0.25">
      <c r="A187" s="534">
        <v>5200</v>
      </c>
      <c r="B187" s="645" t="s">
        <v>342</v>
      </c>
      <c r="C187" s="773">
        <f t="shared" si="189"/>
        <v>33036</v>
      </c>
      <c r="D187" s="646">
        <f t="shared" ref="D187:E187" si="258">D188+D198+D199+D206+D207+D208+D210</f>
        <v>33036</v>
      </c>
      <c r="E187" s="647">
        <f t="shared" si="258"/>
        <v>0</v>
      </c>
      <c r="F187" s="648">
        <f>F188+F198+F199+F206+F207+F208+F210</f>
        <v>33036</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x14ac:dyDescent="0.25">
      <c r="A199" s="665">
        <v>5230</v>
      </c>
      <c r="B199" s="554" t="s">
        <v>354</v>
      </c>
      <c r="C199" s="775">
        <f t="shared" si="189"/>
        <v>1318</v>
      </c>
      <c r="D199" s="666">
        <f t="shared" ref="D199:E199" si="270">SUM(D200:D205)</f>
        <v>1318</v>
      </c>
      <c r="E199" s="667">
        <f t="shared" si="270"/>
        <v>0</v>
      </c>
      <c r="F199" s="662">
        <f>SUM(F200:F205)</f>
        <v>1318</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hidden="1" x14ac:dyDescent="0.25">
      <c r="A204" s="517">
        <v>5238</v>
      </c>
      <c r="B204" s="554" t="s">
        <v>359</v>
      </c>
      <c r="C204" s="775">
        <f t="shared" si="189"/>
        <v>0</v>
      </c>
      <c r="D204" s="660"/>
      <c r="E204" s="661"/>
      <c r="F204" s="662">
        <f t="shared" si="274"/>
        <v>0</v>
      </c>
      <c r="G204" s="660"/>
      <c r="H204" s="661"/>
      <c r="I204" s="662">
        <f t="shared" si="275"/>
        <v>0</v>
      </c>
      <c r="J204" s="663"/>
      <c r="K204" s="661"/>
      <c r="L204" s="662">
        <f t="shared" si="276"/>
        <v>0</v>
      </c>
      <c r="M204" s="660"/>
      <c r="N204" s="661"/>
      <c r="O204" s="662">
        <f t="shared" si="277"/>
        <v>0</v>
      </c>
      <c r="P204" s="669"/>
    </row>
    <row r="205" spans="1:16" ht="24" x14ac:dyDescent="0.25">
      <c r="A205" s="517">
        <v>5239</v>
      </c>
      <c r="B205" s="554" t="s">
        <v>360</v>
      </c>
      <c r="C205" s="775">
        <f t="shared" si="189"/>
        <v>1318</v>
      </c>
      <c r="D205" s="660">
        <v>1318</v>
      </c>
      <c r="E205" s="661"/>
      <c r="F205" s="662">
        <f t="shared" si="274"/>
        <v>1318</v>
      </c>
      <c r="G205" s="660"/>
      <c r="H205" s="661"/>
      <c r="I205" s="662">
        <f t="shared" si="275"/>
        <v>0</v>
      </c>
      <c r="J205" s="663"/>
      <c r="K205" s="661"/>
      <c r="L205" s="662">
        <f t="shared" si="276"/>
        <v>0</v>
      </c>
      <c r="M205" s="660"/>
      <c r="N205" s="661"/>
      <c r="O205" s="662">
        <f t="shared" si="277"/>
        <v>0</v>
      </c>
      <c r="P205" s="669"/>
    </row>
    <row r="206" spans="1:16" ht="24" x14ac:dyDescent="0.25">
      <c r="A206" s="665">
        <v>5240</v>
      </c>
      <c r="B206" s="554" t="s">
        <v>361</v>
      </c>
      <c r="C206" s="775">
        <f t="shared" si="189"/>
        <v>21718</v>
      </c>
      <c r="D206" s="660">
        <v>21718</v>
      </c>
      <c r="E206" s="661"/>
      <c r="F206" s="662">
        <f t="shared" si="274"/>
        <v>21718</v>
      </c>
      <c r="G206" s="660"/>
      <c r="H206" s="661"/>
      <c r="I206" s="662">
        <f t="shared" si="275"/>
        <v>0</v>
      </c>
      <c r="J206" s="663"/>
      <c r="K206" s="661"/>
      <c r="L206" s="662">
        <f t="shared" si="276"/>
        <v>0</v>
      </c>
      <c r="M206" s="660"/>
      <c r="N206" s="661"/>
      <c r="O206" s="662">
        <f t="shared" si="277"/>
        <v>0</v>
      </c>
      <c r="P206" s="669"/>
    </row>
    <row r="207" spans="1:16" x14ac:dyDescent="0.25">
      <c r="A207" s="665">
        <v>5250</v>
      </c>
      <c r="B207" s="554" t="s">
        <v>362</v>
      </c>
      <c r="C207" s="775">
        <f t="shared" si="189"/>
        <v>10000</v>
      </c>
      <c r="D207" s="660">
        <v>10000</v>
      </c>
      <c r="E207" s="661"/>
      <c r="F207" s="662">
        <f t="shared" si="274"/>
        <v>10000</v>
      </c>
      <c r="G207" s="660"/>
      <c r="H207" s="661"/>
      <c r="I207" s="662">
        <f t="shared" si="275"/>
        <v>0</v>
      </c>
      <c r="J207" s="663"/>
      <c r="K207" s="661"/>
      <c r="L207" s="662">
        <f t="shared" si="276"/>
        <v>0</v>
      </c>
      <c r="M207" s="660"/>
      <c r="N207" s="661"/>
      <c r="O207" s="662">
        <f t="shared" si="277"/>
        <v>0</v>
      </c>
      <c r="P207" s="669"/>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1144">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1144">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1144">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1145">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1144">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hidden="1" x14ac:dyDescent="0.25">
      <c r="A252" s="721">
        <v>7000</v>
      </c>
      <c r="B252" s="721" t="s">
        <v>407</v>
      </c>
      <c r="C252" s="790">
        <f t="shared" si="291"/>
        <v>0</v>
      </c>
      <c r="D252" s="722">
        <f t="shared" ref="D252:E252" si="343">SUM(D253,D263)</f>
        <v>0</v>
      </c>
      <c r="E252" s="723">
        <f t="shared" si="343"/>
        <v>0</v>
      </c>
      <c r="F252" s="724">
        <f>SUM(F253,F263)</f>
        <v>0</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hidden="1" x14ac:dyDescent="0.25">
      <c r="A253" s="534">
        <v>7200</v>
      </c>
      <c r="B253" s="645" t="s">
        <v>408</v>
      </c>
      <c r="C253" s="773">
        <f t="shared" si="291"/>
        <v>0</v>
      </c>
      <c r="D253" s="646">
        <f t="shared" ref="D253:O253" si="347">SUM(D254,D255,D256,D257,D261,D262)</f>
        <v>0</v>
      </c>
      <c r="E253" s="647">
        <f t="shared" si="347"/>
        <v>0</v>
      </c>
      <c r="F253" s="648">
        <f t="shared" si="347"/>
        <v>0</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1144">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hidden="1" x14ac:dyDescent="0.25">
      <c r="A256" s="665">
        <v>7230</v>
      </c>
      <c r="B256" s="554" t="s">
        <v>179</v>
      </c>
      <c r="C256" s="775">
        <f t="shared" si="291"/>
        <v>0</v>
      </c>
      <c r="D256" s="660"/>
      <c r="E256" s="661"/>
      <c r="F256" s="662">
        <f t="shared" si="348"/>
        <v>0</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c r="K271" s="656"/>
      <c r="L271" s="657">
        <f t="shared" si="369"/>
        <v>0</v>
      </c>
      <c r="M271" s="655"/>
      <c r="N271" s="656"/>
      <c r="O271" s="657">
        <f t="shared" si="370"/>
        <v>0</v>
      </c>
      <c r="P271" s="659"/>
    </row>
    <row r="272" spans="1:16" ht="12" customHeight="1" thickBot="1" x14ac:dyDescent="0.3">
      <c r="A272" s="736"/>
      <c r="B272" s="736" t="s">
        <v>428</v>
      </c>
      <c r="C272" s="792">
        <f t="shared" si="291"/>
        <v>651343</v>
      </c>
      <c r="D272" s="737">
        <f>SUM(D269,D265,D252,D211,D182,D174,D160,D75,D53)</f>
        <v>650237</v>
      </c>
      <c r="E272" s="738">
        <f t="shared" ref="E272:O272" si="371">SUM(E269,E265,E252,E211,E182,E174,E160,E75,E53)</f>
        <v>-10000</v>
      </c>
      <c r="F272" s="739">
        <f t="shared" si="371"/>
        <v>640237</v>
      </c>
      <c r="G272" s="737">
        <f t="shared" si="371"/>
        <v>0</v>
      </c>
      <c r="H272" s="738">
        <f t="shared" si="371"/>
        <v>0</v>
      </c>
      <c r="I272" s="739">
        <f t="shared" si="371"/>
        <v>0</v>
      </c>
      <c r="J272" s="740">
        <f t="shared" si="371"/>
        <v>11106</v>
      </c>
      <c r="K272" s="738">
        <f t="shared" si="371"/>
        <v>0</v>
      </c>
      <c r="L272" s="739">
        <f t="shared" si="371"/>
        <v>11106</v>
      </c>
      <c r="M272" s="737">
        <f t="shared" si="371"/>
        <v>0</v>
      </c>
      <c r="N272" s="738">
        <f t="shared" si="371"/>
        <v>0</v>
      </c>
      <c r="O272" s="739">
        <f t="shared" si="371"/>
        <v>0</v>
      </c>
      <c r="P272" s="741"/>
    </row>
    <row r="273" spans="1:16" s="494" customFormat="1" ht="13.5" thickTop="1" thickBot="1" x14ac:dyDescent="0.3">
      <c r="A273" s="1321" t="s">
        <v>429</v>
      </c>
      <c r="B273" s="1322"/>
      <c r="C273" s="793">
        <f t="shared" si="291"/>
        <v>-11106</v>
      </c>
      <c r="D273" s="742">
        <f>SUM(D24,D25,D41,D43)-D51</f>
        <v>0</v>
      </c>
      <c r="E273" s="743">
        <f t="shared" ref="E273:F273" si="372">SUM(E24,E25,E41,E43)-E51</f>
        <v>0</v>
      </c>
      <c r="F273" s="744">
        <f t="shared" si="372"/>
        <v>0</v>
      </c>
      <c r="G273" s="742">
        <f>SUM(G24,G25,G43)-G51</f>
        <v>0</v>
      </c>
      <c r="H273" s="743">
        <f t="shared" ref="H273:I273" si="373">SUM(H24,H25,H43)-H51</f>
        <v>0</v>
      </c>
      <c r="I273" s="744">
        <f t="shared" si="373"/>
        <v>0</v>
      </c>
      <c r="J273" s="745">
        <f t="shared" ref="J273:K273" si="374">(J26+J43)-J51</f>
        <v>-11106</v>
      </c>
      <c r="K273" s="743">
        <f t="shared" si="374"/>
        <v>0</v>
      </c>
      <c r="L273" s="744">
        <f>(L26+L43)-L51</f>
        <v>-11106</v>
      </c>
      <c r="M273" s="742">
        <f t="shared" ref="M273:O273" si="375">M45-M51</f>
        <v>0</v>
      </c>
      <c r="N273" s="743">
        <f t="shared" si="375"/>
        <v>0</v>
      </c>
      <c r="O273" s="744">
        <f t="shared" si="375"/>
        <v>0</v>
      </c>
      <c r="P273" s="746"/>
    </row>
    <row r="274" spans="1:16" s="494" customFormat="1" ht="12.75" thickTop="1" x14ac:dyDescent="0.25">
      <c r="A274" s="1323" t="s">
        <v>430</v>
      </c>
      <c r="B274" s="1324"/>
      <c r="C274" s="794">
        <f t="shared" si="291"/>
        <v>11106</v>
      </c>
      <c r="D274" s="747">
        <f t="shared" ref="D274:O274" si="376">SUM(D275,D276)-D283+D284</f>
        <v>0</v>
      </c>
      <c r="E274" s="748">
        <f t="shared" si="376"/>
        <v>0</v>
      </c>
      <c r="F274" s="749">
        <f t="shared" si="376"/>
        <v>0</v>
      </c>
      <c r="G274" s="747">
        <f t="shared" si="376"/>
        <v>0</v>
      </c>
      <c r="H274" s="748">
        <f t="shared" si="376"/>
        <v>0</v>
      </c>
      <c r="I274" s="749">
        <f t="shared" si="376"/>
        <v>0</v>
      </c>
      <c r="J274" s="750">
        <f t="shared" si="376"/>
        <v>11106</v>
      </c>
      <c r="K274" s="748">
        <f t="shared" si="376"/>
        <v>0</v>
      </c>
      <c r="L274" s="749">
        <f t="shared" si="376"/>
        <v>11106</v>
      </c>
      <c r="M274" s="747">
        <f t="shared" si="376"/>
        <v>0</v>
      </c>
      <c r="N274" s="748">
        <f t="shared" si="376"/>
        <v>0</v>
      </c>
      <c r="O274" s="749">
        <f t="shared" si="376"/>
        <v>0</v>
      </c>
      <c r="P274" s="751"/>
    </row>
    <row r="275" spans="1:16" s="494" customFormat="1" ht="12.75" thickBot="1" x14ac:dyDescent="0.3">
      <c r="A275" s="621" t="s">
        <v>431</v>
      </c>
      <c r="B275" s="621" t="s">
        <v>432</v>
      </c>
      <c r="C275" s="783">
        <f t="shared" si="291"/>
        <v>11106</v>
      </c>
      <c r="D275" s="622">
        <f>D21-D269</f>
        <v>0</v>
      </c>
      <c r="E275" s="622">
        <f t="shared" ref="E275:O275" si="377">E21-E269</f>
        <v>0</v>
      </c>
      <c r="F275" s="622">
        <f t="shared" si="377"/>
        <v>0</v>
      </c>
      <c r="G275" s="622">
        <f t="shared" si="377"/>
        <v>0</v>
      </c>
      <c r="H275" s="622">
        <f t="shared" si="377"/>
        <v>0</v>
      </c>
      <c r="I275" s="622">
        <f t="shared" si="377"/>
        <v>0</v>
      </c>
      <c r="J275" s="622">
        <f t="shared" si="377"/>
        <v>11106</v>
      </c>
      <c r="K275" s="622">
        <f t="shared" si="377"/>
        <v>0</v>
      </c>
      <c r="L275" s="783">
        <f t="shared" si="377"/>
        <v>11106</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sheetData>
  <sheetProtection algorithmName="SHA-512" hashValue="l4OpPk4xFTd/xPAUOw2xvHte+kBl0SeG3EGm+cG8SOCH8ajDCo6vXMFBnq0ExfWLRr8n2IH0oAEjW4+5hGHWNw==" saltValue="TV3vnkxszu65eIngIQeC8g==" spinCount="100000" sheet="1" objects="1" scenarios="1" formatCells="0" formatColumns="0" formatRows="0" sort="0"/>
  <autoFilter ref="A18:P284">
    <filterColumn colId="2">
      <filters>
        <filter val="1 100"/>
        <filter val="1 318"/>
        <filter val="10 000"/>
        <filter val="10 500"/>
        <filter val="10 700"/>
        <filter val="11 106"/>
        <filter val="-11 106"/>
        <filter val="130 989"/>
        <filter val="200"/>
        <filter val="21 718"/>
        <filter val="24 271"/>
        <filter val="3 070"/>
        <filter val="3 180"/>
        <filter val="30 540"/>
        <filter val="320 473"/>
        <filter val="33 036"/>
        <filter val="34 710"/>
        <filter val="37 310"/>
        <filter val="37 780"/>
        <filter val="388 323"/>
        <filter val="4 280"/>
        <filter val="402 603"/>
        <filter val="440 383"/>
        <filter val="45 000"/>
        <filter val="520 354"/>
        <filter val="640 237"/>
        <filter val="651 343"/>
        <filter val="69 271"/>
        <filter val="97 953"/>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28.pielikums Jūrmalas pilsētas domes
2020.gada 23.aprīļa saistošajiem noteikumiem Nr.11
(protokols Nr.6, 21.punkts)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7"/>
  <sheetViews>
    <sheetView showGridLines="0" view="pageLayout" zoomScaleNormal="100" workbookViewId="0">
      <selection activeCell="U6" sqref="U5:U6"/>
    </sheetView>
  </sheetViews>
  <sheetFormatPr defaultColWidth="9.140625" defaultRowHeight="12" outlineLevelCol="1" x14ac:dyDescent="0.25"/>
  <cols>
    <col min="1" max="1" width="10.85546875" style="763" customWidth="1"/>
    <col min="2" max="2" width="28" style="763" customWidth="1"/>
    <col min="3" max="3" width="9.7109375" style="763" customWidth="1"/>
    <col min="4" max="5" width="8.7109375" style="763" hidden="1" customWidth="1" outlineLevel="1"/>
    <col min="6" max="6" width="8.7109375" style="763" customWidth="1" collapsed="1"/>
    <col min="7" max="8" width="8.7109375" style="763" hidden="1" customWidth="1" outlineLevel="1"/>
    <col min="9" max="9" width="7" style="763" customWidth="1" collapsed="1"/>
    <col min="10" max="11" width="8.28515625" style="763" hidden="1" customWidth="1" outlineLevel="1"/>
    <col min="12" max="12" width="7.140625" style="763" customWidth="1" collapsed="1"/>
    <col min="13" max="14" width="7.42578125" style="763" hidden="1" customWidth="1" outlineLevel="1"/>
    <col min="15" max="15" width="5.8554687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1139</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1140</v>
      </c>
      <c r="D3" s="1284"/>
      <c r="E3" s="1284"/>
      <c r="F3" s="1284"/>
      <c r="G3" s="1284"/>
      <c r="H3" s="1284"/>
      <c r="I3" s="1284"/>
      <c r="J3" s="1284"/>
      <c r="K3" s="1284"/>
      <c r="L3" s="1284"/>
      <c r="M3" s="1284"/>
      <c r="N3" s="1284"/>
      <c r="O3" s="1284"/>
      <c r="P3" s="1285"/>
      <c r="Q3" s="765"/>
    </row>
    <row r="4" spans="1:17" ht="12.75" customHeight="1" x14ac:dyDescent="0.25">
      <c r="A4" s="470" t="s">
        <v>142</v>
      </c>
      <c r="B4" s="471"/>
      <c r="C4" s="1284" t="s">
        <v>143</v>
      </c>
      <c r="D4" s="1284"/>
      <c r="E4" s="1284"/>
      <c r="F4" s="1284"/>
      <c r="G4" s="1284"/>
      <c r="H4" s="1284"/>
      <c r="I4" s="1284"/>
      <c r="J4" s="1284"/>
      <c r="K4" s="1284"/>
      <c r="L4" s="1284"/>
      <c r="M4" s="1284"/>
      <c r="N4" s="1284"/>
      <c r="O4" s="1284"/>
      <c r="P4" s="1285"/>
      <c r="Q4" s="765"/>
    </row>
    <row r="5" spans="1:17" ht="12.75" customHeight="1" x14ac:dyDescent="0.25">
      <c r="A5" s="472" t="s">
        <v>144</v>
      </c>
      <c r="B5" s="473"/>
      <c r="C5" s="1289" t="s">
        <v>145</v>
      </c>
      <c r="D5" s="1289"/>
      <c r="E5" s="1289"/>
      <c r="F5" s="1289"/>
      <c r="G5" s="1289"/>
      <c r="H5" s="1289"/>
      <c r="I5" s="1289"/>
      <c r="J5" s="1289"/>
      <c r="K5" s="1289"/>
      <c r="L5" s="1289"/>
      <c r="M5" s="1289"/>
      <c r="N5" s="1289"/>
      <c r="O5" s="1289"/>
      <c r="P5" s="1290"/>
      <c r="Q5" s="765"/>
    </row>
    <row r="6" spans="1:17" ht="12.75" customHeight="1" x14ac:dyDescent="0.25">
      <c r="A6" s="472" t="s">
        <v>146</v>
      </c>
      <c r="B6" s="473"/>
      <c r="C6" s="1289" t="s">
        <v>1141</v>
      </c>
      <c r="D6" s="1289"/>
      <c r="E6" s="1289"/>
      <c r="F6" s="1289"/>
      <c r="G6" s="1289"/>
      <c r="H6" s="1289"/>
      <c r="I6" s="1289"/>
      <c r="J6" s="1289"/>
      <c r="K6" s="1289"/>
      <c r="L6" s="1289"/>
      <c r="M6" s="1289"/>
      <c r="N6" s="1289"/>
      <c r="O6" s="1289"/>
      <c r="P6" s="1290"/>
      <c r="Q6" s="765"/>
    </row>
    <row r="7" spans="1:17" ht="24" customHeight="1" x14ac:dyDescent="0.25">
      <c r="A7" s="472" t="s">
        <v>148</v>
      </c>
      <c r="B7" s="473"/>
      <c r="C7" s="1284" t="s">
        <v>1142</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c r="D9" s="1289"/>
      <c r="E9" s="1289"/>
      <c r="F9" s="1289"/>
      <c r="G9" s="1289"/>
      <c r="H9" s="1289"/>
      <c r="I9" s="1289"/>
      <c r="J9" s="1289"/>
      <c r="K9" s="1289"/>
      <c r="L9" s="1289"/>
      <c r="M9" s="1289"/>
      <c r="N9" s="1289"/>
      <c r="O9" s="1289"/>
      <c r="P9" s="1290"/>
      <c r="Q9" s="765"/>
    </row>
    <row r="10" spans="1:17" ht="12.75" customHeight="1" x14ac:dyDescent="0.25">
      <c r="A10" s="472"/>
      <c r="B10" s="473" t="s">
        <v>153</v>
      </c>
      <c r="C10" s="1289"/>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t="s">
        <v>1143</v>
      </c>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1152"/>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1986085</v>
      </c>
      <c r="D20" s="497">
        <f t="shared" ref="D20:E20" si="0">SUM(D21,D24,D25,D41,D43)</f>
        <v>1945376</v>
      </c>
      <c r="E20" s="498">
        <f t="shared" si="0"/>
        <v>40709</v>
      </c>
      <c r="F20" s="499">
        <f>SUM(F21,F24,F25,F41,F43)</f>
        <v>1986085</v>
      </c>
      <c r="G20" s="497">
        <f t="shared" ref="G20:H20" si="1">SUM(G21,G24,G43)</f>
        <v>0</v>
      </c>
      <c r="H20" s="498">
        <f t="shared" si="1"/>
        <v>0</v>
      </c>
      <c r="I20" s="499">
        <f>SUM(I21,I24,I43)</f>
        <v>0</v>
      </c>
      <c r="J20" s="500">
        <f t="shared" ref="J20:K20" si="2">SUM(J21,J26,J43)</f>
        <v>0</v>
      </c>
      <c r="K20" s="498">
        <f t="shared" si="2"/>
        <v>0</v>
      </c>
      <c r="L20" s="499">
        <f>SUM(L21,L26,L43)</f>
        <v>0</v>
      </c>
      <c r="M20" s="497">
        <f t="shared" ref="M20:O20" si="3">SUM(M21,M45)</f>
        <v>0</v>
      </c>
      <c r="N20" s="498">
        <f t="shared" si="3"/>
        <v>0</v>
      </c>
      <c r="O20" s="499">
        <f t="shared" si="3"/>
        <v>0</v>
      </c>
      <c r="P20" s="501"/>
    </row>
    <row r="21" spans="1:17" ht="12.75" thickTop="1" x14ac:dyDescent="0.25">
      <c r="A21" s="502"/>
      <c r="B21" s="503" t="s">
        <v>176</v>
      </c>
      <c r="C21" s="769">
        <f t="shared" ref="C21:C84" si="4">F21+I21+L21+O21</f>
        <v>1354690</v>
      </c>
      <c r="D21" s="504">
        <f t="shared" ref="D21:E21" si="5">SUM(D22:D23)</f>
        <v>1354690</v>
      </c>
      <c r="E21" s="505">
        <f t="shared" si="5"/>
        <v>0</v>
      </c>
      <c r="F21" s="506">
        <f>SUM(F22:F23)</f>
        <v>1354690</v>
      </c>
      <c r="G21" s="504">
        <f t="shared" ref="G21:H21" si="6">SUM(G22:G23)</f>
        <v>0</v>
      </c>
      <c r="H21" s="505">
        <f t="shared" si="6"/>
        <v>0</v>
      </c>
      <c r="I21" s="506">
        <f>SUM(I22:I23)</f>
        <v>0</v>
      </c>
      <c r="J21" s="507">
        <f t="shared" ref="J21:K21" si="7">SUM(J22:J23)</f>
        <v>0</v>
      </c>
      <c r="K21" s="505">
        <f t="shared" si="7"/>
        <v>0</v>
      </c>
      <c r="L21" s="506">
        <f>SUM(L22:L23)</f>
        <v>0</v>
      </c>
      <c r="M21" s="504">
        <f t="shared" ref="M21:O21" si="8">SUM(M22:M23)</f>
        <v>0</v>
      </c>
      <c r="N21" s="505">
        <f t="shared" si="8"/>
        <v>0</v>
      </c>
      <c r="O21" s="506">
        <f t="shared" si="8"/>
        <v>0</v>
      </c>
      <c r="P21" s="508"/>
    </row>
    <row r="22" spans="1:17" hidden="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x14ac:dyDescent="0.25">
      <c r="A23" s="516"/>
      <c r="B23" s="517" t="s">
        <v>178</v>
      </c>
      <c r="C23" s="771">
        <f t="shared" si="4"/>
        <v>1354690</v>
      </c>
      <c r="D23" s="518">
        <v>1354690</v>
      </c>
      <c r="E23" s="519"/>
      <c r="F23" s="520">
        <f t="shared" ref="F23:F25" si="9">D23+E23</f>
        <v>1354690</v>
      </c>
      <c r="G23" s="518"/>
      <c r="H23" s="519"/>
      <c r="I23" s="520">
        <f t="shared" ref="I23:I24" si="10">G23+H23</f>
        <v>0</v>
      </c>
      <c r="J23" s="521"/>
      <c r="K23" s="519"/>
      <c r="L23" s="520">
        <f>J23+K23</f>
        <v>0</v>
      </c>
      <c r="M23" s="518"/>
      <c r="N23" s="519"/>
      <c r="O23" s="520">
        <f>M23+N23</f>
        <v>0</v>
      </c>
      <c r="P23" s="1067"/>
    </row>
    <row r="24" spans="1:17" s="494" customFormat="1" ht="25.15" customHeight="1" thickBot="1" x14ac:dyDescent="0.3">
      <c r="A24" s="523">
        <v>19300</v>
      </c>
      <c r="B24" s="523" t="s">
        <v>179</v>
      </c>
      <c r="C24" s="772">
        <f>F24+I24</f>
        <v>459152</v>
      </c>
      <c r="D24" s="524">
        <f>418443</f>
        <v>418443</v>
      </c>
      <c r="E24" s="525">
        <v>40709</v>
      </c>
      <c r="F24" s="526">
        <f t="shared" si="9"/>
        <v>459152</v>
      </c>
      <c r="G24" s="524"/>
      <c r="H24" s="525"/>
      <c r="I24" s="526">
        <f t="shared" si="10"/>
        <v>0</v>
      </c>
      <c r="J24" s="527" t="s">
        <v>180</v>
      </c>
      <c r="K24" s="528" t="s">
        <v>180</v>
      </c>
      <c r="L24" s="531" t="s">
        <v>180</v>
      </c>
      <c r="M24" s="529" t="s">
        <v>180</v>
      </c>
      <c r="N24" s="530" t="s">
        <v>180</v>
      </c>
      <c r="O24" s="531" t="s">
        <v>180</v>
      </c>
      <c r="P24" s="1071" t="s">
        <v>1144</v>
      </c>
    </row>
    <row r="25" spans="1:17" s="494" customFormat="1" ht="24.75" thickTop="1" x14ac:dyDescent="0.25">
      <c r="A25" s="533">
        <v>18630</v>
      </c>
      <c r="B25" s="534" t="s">
        <v>181</v>
      </c>
      <c r="C25" s="773">
        <f>F25</f>
        <v>172243</v>
      </c>
      <c r="D25" s="535">
        <v>172243</v>
      </c>
      <c r="E25" s="536"/>
      <c r="F25" s="537">
        <f t="shared" si="9"/>
        <v>172243</v>
      </c>
      <c r="G25" s="538" t="s">
        <v>180</v>
      </c>
      <c r="H25" s="539" t="s">
        <v>180</v>
      </c>
      <c r="I25" s="540" t="s">
        <v>180</v>
      </c>
      <c r="J25" s="541" t="s">
        <v>180</v>
      </c>
      <c r="K25" s="542" t="s">
        <v>180</v>
      </c>
      <c r="L25" s="540" t="s">
        <v>180</v>
      </c>
      <c r="M25" s="543" t="s">
        <v>180</v>
      </c>
      <c r="N25" s="542" t="s">
        <v>180</v>
      </c>
      <c r="O25" s="540" t="s">
        <v>180</v>
      </c>
      <c r="P25" s="1068"/>
    </row>
    <row r="26" spans="1:17" s="494" customFormat="1" ht="36" hidden="1" x14ac:dyDescent="0.25">
      <c r="A26" s="534">
        <v>21300</v>
      </c>
      <c r="B26" s="534" t="s">
        <v>182</v>
      </c>
      <c r="C26" s="773">
        <f>L26</f>
        <v>0</v>
      </c>
      <c r="D26" s="543" t="s">
        <v>180</v>
      </c>
      <c r="E26" s="542" t="s">
        <v>180</v>
      </c>
      <c r="F26" s="540" t="s">
        <v>180</v>
      </c>
      <c r="G26" s="543" t="s">
        <v>180</v>
      </c>
      <c r="H26" s="542" t="s">
        <v>180</v>
      </c>
      <c r="I26" s="540" t="s">
        <v>180</v>
      </c>
      <c r="J26" s="541">
        <f t="shared" ref="J26:K26" si="11">SUM(J27,J31,J33,J36)</f>
        <v>0</v>
      </c>
      <c r="K26" s="542">
        <f t="shared" si="11"/>
        <v>0</v>
      </c>
      <c r="L26" s="648">
        <f>SUM(L27,L31,L33,L36)</f>
        <v>0</v>
      </c>
      <c r="M26" s="543" t="s">
        <v>180</v>
      </c>
      <c r="N26" s="542" t="s">
        <v>180</v>
      </c>
      <c r="O26" s="540" t="s">
        <v>180</v>
      </c>
      <c r="P26" s="544"/>
    </row>
    <row r="27" spans="1:17" s="494" customFormat="1" ht="24" hidden="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idden="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idden="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 hidden="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 hidden="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 hidden="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idden="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idden="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 hidden="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hidden="1" customHeight="1" x14ac:dyDescent="0.25">
      <c r="A36" s="545">
        <v>21390</v>
      </c>
      <c r="B36" s="534" t="s">
        <v>192</v>
      </c>
      <c r="C36" s="773">
        <f t="shared" si="13"/>
        <v>0</v>
      </c>
      <c r="D36" s="543" t="s">
        <v>180</v>
      </c>
      <c r="E36" s="542" t="s">
        <v>180</v>
      </c>
      <c r="F36" s="540" t="s">
        <v>180</v>
      </c>
      <c r="G36" s="543" t="s">
        <v>180</v>
      </c>
      <c r="H36" s="542" t="s">
        <v>180</v>
      </c>
      <c r="I36" s="540" t="s">
        <v>180</v>
      </c>
      <c r="J36" s="541">
        <f t="shared" ref="J36:K36" si="18">SUM(J37:J40)</f>
        <v>0</v>
      </c>
      <c r="K36" s="542">
        <f t="shared" si="18"/>
        <v>0</v>
      </c>
      <c r="L36" s="648">
        <f>SUM(L37:L40)</f>
        <v>0</v>
      </c>
      <c r="M36" s="543" t="s">
        <v>180</v>
      </c>
      <c r="N36" s="542" t="s">
        <v>180</v>
      </c>
      <c r="O36" s="540" t="s">
        <v>180</v>
      </c>
      <c r="P36" s="544"/>
    </row>
    <row r="37" spans="1:16" ht="24" hidden="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idden="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idden="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 hidden="1" x14ac:dyDescent="0.25">
      <c r="A40" s="571">
        <v>21399</v>
      </c>
      <c r="B40" s="572" t="s">
        <v>196</v>
      </c>
      <c r="C40" s="777">
        <f t="shared" si="13"/>
        <v>0</v>
      </c>
      <c r="D40" s="573" t="s">
        <v>180</v>
      </c>
      <c r="E40" s="574" t="s">
        <v>180</v>
      </c>
      <c r="F40" s="575" t="s">
        <v>180</v>
      </c>
      <c r="G40" s="573" t="s">
        <v>180</v>
      </c>
      <c r="H40" s="574" t="s">
        <v>180</v>
      </c>
      <c r="I40" s="575" t="s">
        <v>180</v>
      </c>
      <c r="J40" s="576"/>
      <c r="K40" s="577"/>
      <c r="L40" s="689">
        <f t="shared" si="19"/>
        <v>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 hidden="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 hidden="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 hidden="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 hidden="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idden="1" x14ac:dyDescent="0.25">
      <c r="A48" s="612"/>
      <c r="B48" s="608"/>
      <c r="C48" s="781"/>
      <c r="D48" s="613"/>
      <c r="E48" s="614"/>
      <c r="F48" s="585"/>
      <c r="G48" s="588"/>
      <c r="H48" s="587"/>
      <c r="I48" s="585"/>
      <c r="J48" s="586"/>
      <c r="K48" s="587"/>
      <c r="L48" s="584"/>
      <c r="M48" s="582"/>
      <c r="N48" s="583"/>
      <c r="O48" s="584"/>
      <c r="P48" s="611"/>
    </row>
    <row r="49" spans="1:16" s="494" customFormat="1" hidden="1" x14ac:dyDescent="0.25">
      <c r="A49" s="615"/>
      <c r="B49" s="616" t="s">
        <v>204</v>
      </c>
      <c r="C49" s="782"/>
      <c r="D49" s="617"/>
      <c r="E49" s="618"/>
      <c r="F49" s="619"/>
      <c r="G49" s="617"/>
      <c r="H49" s="618"/>
      <c r="I49" s="619"/>
      <c r="J49" s="620"/>
      <c r="K49" s="618"/>
      <c r="L49" s="619"/>
      <c r="M49" s="617"/>
      <c r="N49" s="618"/>
      <c r="O49" s="619"/>
      <c r="P49" s="229"/>
    </row>
    <row r="50" spans="1:16" s="494" customFormat="1" ht="12.75" thickBot="1" x14ac:dyDescent="0.3">
      <c r="A50" s="621"/>
      <c r="B50" s="495" t="s">
        <v>205</v>
      </c>
      <c r="C50" s="783">
        <f t="shared" si="4"/>
        <v>1986085</v>
      </c>
      <c r="D50" s="622">
        <f t="shared" ref="D50:E50" si="26">SUM(D51,D269)</f>
        <v>1945376</v>
      </c>
      <c r="E50" s="623">
        <f t="shared" si="26"/>
        <v>40709</v>
      </c>
      <c r="F50" s="624">
        <f>SUM(F51,F269)</f>
        <v>1986085</v>
      </c>
      <c r="G50" s="622">
        <f t="shared" ref="G50:O50" si="27">SUM(G51,G269)</f>
        <v>0</v>
      </c>
      <c r="H50" s="623">
        <f t="shared" si="27"/>
        <v>0</v>
      </c>
      <c r="I50" s="624">
        <f t="shared" si="27"/>
        <v>0</v>
      </c>
      <c r="J50" s="625">
        <f t="shared" si="27"/>
        <v>0</v>
      </c>
      <c r="K50" s="623">
        <f t="shared" si="27"/>
        <v>0</v>
      </c>
      <c r="L50" s="624">
        <f t="shared" si="27"/>
        <v>0</v>
      </c>
      <c r="M50" s="622">
        <f t="shared" si="27"/>
        <v>0</v>
      </c>
      <c r="N50" s="623">
        <f t="shared" si="27"/>
        <v>0</v>
      </c>
      <c r="O50" s="624">
        <f t="shared" si="27"/>
        <v>0</v>
      </c>
      <c r="P50" s="626"/>
    </row>
    <row r="51" spans="1:16" s="494" customFormat="1" ht="36.75" thickTop="1" x14ac:dyDescent="0.25">
      <c r="A51" s="627"/>
      <c r="B51" s="628" t="s">
        <v>206</v>
      </c>
      <c r="C51" s="784">
        <f t="shared" si="4"/>
        <v>1986085</v>
      </c>
      <c r="D51" s="629">
        <f t="shared" ref="D51:E51" si="28">SUM(D52,D181)</f>
        <v>1945376</v>
      </c>
      <c r="E51" s="630">
        <f t="shared" si="28"/>
        <v>40709</v>
      </c>
      <c r="F51" s="631">
        <f>SUM(F52,F181)</f>
        <v>1986085</v>
      </c>
      <c r="G51" s="629">
        <f t="shared" ref="G51:H51" si="29">SUM(G52,G181)</f>
        <v>0</v>
      </c>
      <c r="H51" s="630">
        <f t="shared" si="29"/>
        <v>0</v>
      </c>
      <c r="I51" s="631">
        <f>SUM(I52,I181)</f>
        <v>0</v>
      </c>
      <c r="J51" s="632">
        <f t="shared" ref="J51:K51" si="30">SUM(J52,J181)</f>
        <v>0</v>
      </c>
      <c r="K51" s="630">
        <f t="shared" si="30"/>
        <v>0</v>
      </c>
      <c r="L51" s="631">
        <f>SUM(L52,L181)</f>
        <v>0</v>
      </c>
      <c r="M51" s="629">
        <f t="shared" ref="M51:O51" si="31">SUM(M52,M181)</f>
        <v>0</v>
      </c>
      <c r="N51" s="630">
        <f t="shared" si="31"/>
        <v>0</v>
      </c>
      <c r="O51" s="631">
        <f t="shared" si="31"/>
        <v>0</v>
      </c>
      <c r="P51" s="633"/>
    </row>
    <row r="52" spans="1:16" s="494" customFormat="1" ht="24" hidden="1" x14ac:dyDescent="0.25">
      <c r="A52" s="634"/>
      <c r="B52" s="485" t="s">
        <v>207</v>
      </c>
      <c r="C52" s="785">
        <f t="shared" si="4"/>
        <v>0</v>
      </c>
      <c r="D52" s="635">
        <f t="shared" ref="D52:E52" si="32">SUM(D53,D75,D160,D174)</f>
        <v>0</v>
      </c>
      <c r="E52" s="636">
        <f t="shared" si="32"/>
        <v>0</v>
      </c>
      <c r="F52" s="637">
        <f>SUM(F53,F75,F160,F174)</f>
        <v>0</v>
      </c>
      <c r="G52" s="635">
        <f t="shared" ref="G52:H52" si="33">SUM(G53,G75,G160,G174)</f>
        <v>0</v>
      </c>
      <c r="H52" s="636">
        <f t="shared" si="33"/>
        <v>0</v>
      </c>
      <c r="I52" s="637">
        <f>SUM(I53,I75,I160,I174)</f>
        <v>0</v>
      </c>
      <c r="J52" s="638">
        <f t="shared" ref="J52:K52" si="34">SUM(J53,J75,J160,J174)</f>
        <v>0</v>
      </c>
      <c r="K52" s="636">
        <f t="shared" si="34"/>
        <v>0</v>
      </c>
      <c r="L52" s="637">
        <f>SUM(L53,L75,L160,L174)</f>
        <v>0</v>
      </c>
      <c r="M52" s="635">
        <f t="shared" ref="M52:O52" si="35">SUM(M53,M75,M160,M174)</f>
        <v>0</v>
      </c>
      <c r="N52" s="636">
        <f t="shared" si="35"/>
        <v>0</v>
      </c>
      <c r="O52" s="637">
        <f t="shared" si="35"/>
        <v>0</v>
      </c>
      <c r="P52" s="639"/>
    </row>
    <row r="53" spans="1:16" s="494" customFormat="1" hidden="1" x14ac:dyDescent="0.25">
      <c r="A53" s="640">
        <v>1000</v>
      </c>
      <c r="B53" s="640" t="s">
        <v>208</v>
      </c>
      <c r="C53" s="786">
        <f t="shared" si="4"/>
        <v>0</v>
      </c>
      <c r="D53" s="641">
        <f t="shared" ref="D53:E53" si="36">SUM(D54,D67)</f>
        <v>0</v>
      </c>
      <c r="E53" s="642">
        <f t="shared" si="36"/>
        <v>0</v>
      </c>
      <c r="F53" s="643">
        <f>SUM(F54,F67)</f>
        <v>0</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hidden="1" x14ac:dyDescent="0.25">
      <c r="A54" s="534">
        <v>1100</v>
      </c>
      <c r="B54" s="645" t="s">
        <v>209</v>
      </c>
      <c r="C54" s="773">
        <f t="shared" si="4"/>
        <v>0</v>
      </c>
      <c r="D54" s="646">
        <f t="shared" ref="D54:E54" si="40">SUM(D55,D58,D66)</f>
        <v>0</v>
      </c>
      <c r="E54" s="647">
        <f t="shared" si="40"/>
        <v>0</v>
      </c>
      <c r="F54" s="648">
        <f>SUM(F55,F58,F66)</f>
        <v>0</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hidden="1" x14ac:dyDescent="0.25">
      <c r="A55" s="651">
        <v>1110</v>
      </c>
      <c r="B55" s="608" t="s">
        <v>210</v>
      </c>
      <c r="C55" s="781">
        <f t="shared" si="4"/>
        <v>0</v>
      </c>
      <c r="D55" s="613">
        <f t="shared" ref="D55:E55" si="44">SUM(D56:D57)</f>
        <v>0</v>
      </c>
      <c r="E55" s="614">
        <f t="shared" si="44"/>
        <v>0</v>
      </c>
      <c r="F55" s="652">
        <f>SUM(F56:F57)</f>
        <v>0</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4" hidden="1" customHeight="1" x14ac:dyDescent="0.25">
      <c r="A57" s="517">
        <v>1119</v>
      </c>
      <c r="B57" s="554" t="s">
        <v>212</v>
      </c>
      <c r="C57" s="775">
        <f t="shared" si="4"/>
        <v>0</v>
      </c>
      <c r="D57" s="660"/>
      <c r="E57" s="661"/>
      <c r="F57" s="662">
        <f t="shared" si="48"/>
        <v>0</v>
      </c>
      <c r="G57" s="660"/>
      <c r="H57" s="661"/>
      <c r="I57" s="662">
        <f t="shared" si="49"/>
        <v>0</v>
      </c>
      <c r="J57" s="663"/>
      <c r="K57" s="661"/>
      <c r="L57" s="662">
        <f t="shared" si="50"/>
        <v>0</v>
      </c>
      <c r="M57" s="660"/>
      <c r="N57" s="661"/>
      <c r="O57" s="662">
        <f t="shared" si="51"/>
        <v>0</v>
      </c>
      <c r="P57" s="669"/>
    </row>
    <row r="58" spans="1:16" hidden="1" x14ac:dyDescent="0.25">
      <c r="A58" s="665">
        <v>1140</v>
      </c>
      <c r="B58" s="554" t="s">
        <v>213</v>
      </c>
      <c r="C58" s="775">
        <f t="shared" si="4"/>
        <v>0</v>
      </c>
      <c r="D58" s="666">
        <f t="shared" ref="D58:E58" si="52">SUM(D59:D65)</f>
        <v>0</v>
      </c>
      <c r="E58" s="667">
        <f t="shared" si="52"/>
        <v>0</v>
      </c>
      <c r="F58" s="662">
        <f>SUM(F59:F65)</f>
        <v>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hidden="1" x14ac:dyDescent="0.25">
      <c r="A63" s="517">
        <v>1147</v>
      </c>
      <c r="B63" s="554" t="s">
        <v>218</v>
      </c>
      <c r="C63" s="775">
        <f t="shared" si="4"/>
        <v>0</v>
      </c>
      <c r="D63" s="660"/>
      <c r="E63" s="661"/>
      <c r="F63" s="662">
        <f t="shared" si="56"/>
        <v>0</v>
      </c>
      <c r="G63" s="660"/>
      <c r="H63" s="661"/>
      <c r="I63" s="662">
        <f t="shared" si="57"/>
        <v>0</v>
      </c>
      <c r="J63" s="663"/>
      <c r="K63" s="661"/>
      <c r="L63" s="662">
        <f t="shared" si="58"/>
        <v>0</v>
      </c>
      <c r="M63" s="660"/>
      <c r="N63" s="661"/>
      <c r="O63" s="662">
        <f t="shared" si="59"/>
        <v>0</v>
      </c>
      <c r="P63" s="669"/>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hidden="1" x14ac:dyDescent="0.25">
      <c r="A66" s="651">
        <v>1150</v>
      </c>
      <c r="B66" s="608" t="s">
        <v>221</v>
      </c>
      <c r="C66" s="781">
        <f t="shared" si="4"/>
        <v>0</v>
      </c>
      <c r="D66" s="670"/>
      <c r="E66" s="671"/>
      <c r="F66" s="652">
        <f t="shared" si="56"/>
        <v>0</v>
      </c>
      <c r="G66" s="670"/>
      <c r="H66" s="671"/>
      <c r="I66" s="652">
        <f t="shared" si="57"/>
        <v>0</v>
      </c>
      <c r="J66" s="672"/>
      <c r="K66" s="671"/>
      <c r="L66" s="652">
        <f t="shared" si="58"/>
        <v>0</v>
      </c>
      <c r="M66" s="670"/>
      <c r="N66" s="671"/>
      <c r="O66" s="652">
        <f t="shared" si="59"/>
        <v>0</v>
      </c>
      <c r="P66" s="654"/>
    </row>
    <row r="67" spans="1:16" ht="36" hidden="1" x14ac:dyDescent="0.25">
      <c r="A67" s="534">
        <v>1200</v>
      </c>
      <c r="B67" s="645" t="s">
        <v>222</v>
      </c>
      <c r="C67" s="773">
        <f t="shared" si="4"/>
        <v>0</v>
      </c>
      <c r="D67" s="646">
        <f t="shared" ref="D67:E67" si="60">SUM(D68:D69)</f>
        <v>0</v>
      </c>
      <c r="E67" s="647">
        <f t="shared" si="60"/>
        <v>0</v>
      </c>
      <c r="F67" s="648">
        <f>SUM(F68:F69)</f>
        <v>0</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hidden="1" x14ac:dyDescent="0.25">
      <c r="A68" s="1150">
        <v>1210</v>
      </c>
      <c r="B68" s="546" t="s">
        <v>223</v>
      </c>
      <c r="C68" s="774">
        <f t="shared" si="4"/>
        <v>0</v>
      </c>
      <c r="D68" s="655"/>
      <c r="E68" s="656"/>
      <c r="F68" s="657">
        <f>D68+E68</f>
        <v>0</v>
      </c>
      <c r="G68" s="655"/>
      <c r="H68" s="656"/>
      <c r="I68" s="657">
        <f>G68+H68</f>
        <v>0</v>
      </c>
      <c r="J68" s="658"/>
      <c r="K68" s="656"/>
      <c r="L68" s="657">
        <f>J68+K68</f>
        <v>0</v>
      </c>
      <c r="M68" s="655"/>
      <c r="N68" s="656"/>
      <c r="O68" s="657">
        <f t="shared" ref="O68" si="64">M68+N68</f>
        <v>0</v>
      </c>
      <c r="P68" s="659"/>
    </row>
    <row r="69" spans="1:16" ht="24" hidden="1" x14ac:dyDescent="0.25">
      <c r="A69" s="665">
        <v>1220</v>
      </c>
      <c r="B69" s="554" t="s">
        <v>224</v>
      </c>
      <c r="C69" s="775">
        <f t="shared" si="4"/>
        <v>0</v>
      </c>
      <c r="D69" s="666">
        <f t="shared" ref="D69:E69" si="65">SUM(D70:D74)</f>
        <v>0</v>
      </c>
      <c r="E69" s="667">
        <f t="shared" si="65"/>
        <v>0</v>
      </c>
      <c r="F69" s="662">
        <f>SUM(F70:F74)</f>
        <v>0</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hidden="1" x14ac:dyDescent="0.25">
      <c r="A70" s="517">
        <v>1221</v>
      </c>
      <c r="B70" s="554" t="s">
        <v>225</v>
      </c>
      <c r="C70" s="775">
        <f t="shared" si="4"/>
        <v>0</v>
      </c>
      <c r="D70" s="660"/>
      <c r="E70" s="661"/>
      <c r="F70" s="662">
        <f t="shared" ref="F70:F74" si="69">D70+E70</f>
        <v>0</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hidden="1" x14ac:dyDescent="0.25">
      <c r="A73" s="517">
        <v>1227</v>
      </c>
      <c r="B73" s="554" t="s">
        <v>228</v>
      </c>
      <c r="C73" s="775">
        <f t="shared" si="4"/>
        <v>0</v>
      </c>
      <c r="D73" s="660"/>
      <c r="E73" s="661"/>
      <c r="F73" s="662">
        <f t="shared" si="69"/>
        <v>0</v>
      </c>
      <c r="G73" s="660"/>
      <c r="H73" s="661"/>
      <c r="I73" s="662">
        <f t="shared" si="70"/>
        <v>0</v>
      </c>
      <c r="J73" s="663"/>
      <c r="K73" s="661"/>
      <c r="L73" s="662">
        <f t="shared" si="71"/>
        <v>0</v>
      </c>
      <c r="M73" s="660"/>
      <c r="N73" s="661"/>
      <c r="O73" s="662">
        <f t="shared" si="72"/>
        <v>0</v>
      </c>
      <c r="P73" s="669"/>
    </row>
    <row r="74" spans="1:16" ht="60" hidden="1" x14ac:dyDescent="0.25">
      <c r="A74" s="517">
        <v>1228</v>
      </c>
      <c r="B74" s="554" t="s">
        <v>229</v>
      </c>
      <c r="C74" s="775">
        <f t="shared" si="4"/>
        <v>0</v>
      </c>
      <c r="D74" s="660"/>
      <c r="E74" s="661"/>
      <c r="F74" s="662">
        <f t="shared" si="69"/>
        <v>0</v>
      </c>
      <c r="G74" s="660"/>
      <c r="H74" s="661"/>
      <c r="I74" s="662">
        <f t="shared" si="70"/>
        <v>0</v>
      </c>
      <c r="J74" s="663"/>
      <c r="K74" s="661"/>
      <c r="L74" s="662">
        <f t="shared" si="71"/>
        <v>0</v>
      </c>
      <c r="M74" s="660"/>
      <c r="N74" s="661"/>
      <c r="O74" s="662">
        <f t="shared" si="72"/>
        <v>0</v>
      </c>
      <c r="P74" s="669"/>
    </row>
    <row r="75" spans="1:16" hidden="1" x14ac:dyDescent="0.25">
      <c r="A75" s="640">
        <v>2000</v>
      </c>
      <c r="B75" s="640" t="s">
        <v>230</v>
      </c>
      <c r="C75" s="786">
        <f t="shared" si="4"/>
        <v>0</v>
      </c>
      <c r="D75" s="641">
        <f t="shared" ref="D75:O75" si="73">SUM(D76,D83,D120,D151,D152)</f>
        <v>0</v>
      </c>
      <c r="E75" s="642">
        <f t="shared" si="73"/>
        <v>0</v>
      </c>
      <c r="F75" s="643">
        <f t="shared" si="73"/>
        <v>0</v>
      </c>
      <c r="G75" s="641">
        <f t="shared" si="73"/>
        <v>0</v>
      </c>
      <c r="H75" s="642">
        <f t="shared" si="73"/>
        <v>0</v>
      </c>
      <c r="I75" s="643">
        <f t="shared" si="73"/>
        <v>0</v>
      </c>
      <c r="J75" s="644">
        <f t="shared" si="73"/>
        <v>0</v>
      </c>
      <c r="K75" s="642">
        <f t="shared" si="73"/>
        <v>0</v>
      </c>
      <c r="L75" s="643">
        <f t="shared" si="73"/>
        <v>0</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1150">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hidden="1" x14ac:dyDescent="0.25">
      <c r="A83" s="534">
        <v>2200</v>
      </c>
      <c r="B83" s="645" t="s">
        <v>236</v>
      </c>
      <c r="C83" s="773">
        <f t="shared" si="4"/>
        <v>0</v>
      </c>
      <c r="D83" s="646">
        <f t="shared" ref="D83:E83" si="94">SUM(D84,D85,D91,D99,D107,D108,D114,D119)</f>
        <v>0</v>
      </c>
      <c r="E83" s="647">
        <f t="shared" si="94"/>
        <v>0</v>
      </c>
      <c r="F83" s="648">
        <f>SUM(F84,F85,F91,F99,F107,F108,F114,F119)</f>
        <v>0</v>
      </c>
      <c r="G83" s="646">
        <f t="shared" ref="G83:H83" si="95">SUM(G84,G85,G91,G99,G107,G108,G114,G119)</f>
        <v>0</v>
      </c>
      <c r="H83" s="647">
        <f t="shared" si="95"/>
        <v>0</v>
      </c>
      <c r="I83" s="648">
        <f>SUM(I84,I85,I91,I99,I107,I108,I114,I119)</f>
        <v>0</v>
      </c>
      <c r="J83" s="649">
        <f t="shared" ref="J83:K83" si="96">SUM(J84,J85,J91,J99,J107,J108,J114,J119)</f>
        <v>0</v>
      </c>
      <c r="K83" s="647">
        <f t="shared" si="96"/>
        <v>0</v>
      </c>
      <c r="L83" s="648">
        <f>SUM(L84,L85,L91,L99,L107,L108,L114,L119)</f>
        <v>0</v>
      </c>
      <c r="M83" s="646">
        <f t="shared" ref="M83:O83" si="97">SUM(M84,M85,M91,M99,M107,M108,M114,M119)</f>
        <v>0</v>
      </c>
      <c r="N83" s="647">
        <f t="shared" si="97"/>
        <v>0</v>
      </c>
      <c r="O83" s="648">
        <f t="shared" si="97"/>
        <v>0</v>
      </c>
      <c r="P83" s="678"/>
    </row>
    <row r="84" spans="1:16" hidden="1" x14ac:dyDescent="0.25">
      <c r="A84" s="651">
        <v>2210</v>
      </c>
      <c r="B84" s="608" t="s">
        <v>237</v>
      </c>
      <c r="C84" s="781">
        <f t="shared" si="4"/>
        <v>0</v>
      </c>
      <c r="D84" s="670"/>
      <c r="E84" s="671"/>
      <c r="F84" s="652">
        <f>D84+E84</f>
        <v>0</v>
      </c>
      <c r="G84" s="670"/>
      <c r="H84" s="671"/>
      <c r="I84" s="652">
        <f>G84+H84</f>
        <v>0</v>
      </c>
      <c r="J84" s="672"/>
      <c r="K84" s="671"/>
      <c r="L84" s="652">
        <f>J84+K84</f>
        <v>0</v>
      </c>
      <c r="M84" s="670"/>
      <c r="N84" s="671"/>
      <c r="O84" s="652">
        <f t="shared" ref="O84" si="98">M84+N84</f>
        <v>0</v>
      </c>
      <c r="P84" s="654"/>
    </row>
    <row r="85" spans="1:16" ht="24" hidden="1" x14ac:dyDescent="0.25">
      <c r="A85" s="665">
        <v>2220</v>
      </c>
      <c r="B85" s="554" t="s">
        <v>238</v>
      </c>
      <c r="C85" s="775">
        <f t="shared" ref="C85:C148" si="99">F85+I85+L85+O85</f>
        <v>0</v>
      </c>
      <c r="D85" s="666">
        <f t="shared" ref="D85:E85" si="100">SUM(D86:D90)</f>
        <v>0</v>
      </c>
      <c r="E85" s="667">
        <f t="shared" si="100"/>
        <v>0</v>
      </c>
      <c r="F85" s="662">
        <f>SUM(F86:F90)</f>
        <v>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hidden="1" x14ac:dyDescent="0.25">
      <c r="A87" s="517">
        <v>2222</v>
      </c>
      <c r="B87" s="554" t="s">
        <v>240</v>
      </c>
      <c r="C87" s="775">
        <f t="shared" si="99"/>
        <v>0</v>
      </c>
      <c r="D87" s="660"/>
      <c r="E87" s="661"/>
      <c r="F87" s="662">
        <f t="shared" si="104"/>
        <v>0</v>
      </c>
      <c r="G87" s="660"/>
      <c r="H87" s="661"/>
      <c r="I87" s="662">
        <f t="shared" si="105"/>
        <v>0</v>
      </c>
      <c r="J87" s="663"/>
      <c r="K87" s="661"/>
      <c r="L87" s="662">
        <f t="shared" si="106"/>
        <v>0</v>
      </c>
      <c r="M87" s="660"/>
      <c r="N87" s="661"/>
      <c r="O87" s="662">
        <f t="shared" si="107"/>
        <v>0</v>
      </c>
      <c r="P87" s="669"/>
    </row>
    <row r="88" spans="1:16" hidden="1" x14ac:dyDescent="0.25">
      <c r="A88" s="517">
        <v>2223</v>
      </c>
      <c r="B88" s="554" t="s">
        <v>241</v>
      </c>
      <c r="C88" s="775">
        <f t="shared" si="99"/>
        <v>0</v>
      </c>
      <c r="D88" s="660"/>
      <c r="E88" s="661"/>
      <c r="F88" s="662">
        <f t="shared" si="104"/>
        <v>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hidden="1" x14ac:dyDescent="0.25">
      <c r="A91" s="665">
        <v>2230</v>
      </c>
      <c r="B91" s="554" t="s">
        <v>244</v>
      </c>
      <c r="C91" s="775">
        <f t="shared" si="99"/>
        <v>0</v>
      </c>
      <c r="D91" s="666">
        <f t="shared" ref="D91:E91" si="108">SUM(D92:D98)</f>
        <v>0</v>
      </c>
      <c r="E91" s="667">
        <f t="shared" si="108"/>
        <v>0</v>
      </c>
      <c r="F91" s="662">
        <f>SUM(F92:F98)</f>
        <v>0</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hidden="1" x14ac:dyDescent="0.25">
      <c r="A92" s="517">
        <v>2231</v>
      </c>
      <c r="B92" s="554" t="s">
        <v>245</v>
      </c>
      <c r="C92" s="775">
        <f t="shared" si="99"/>
        <v>0</v>
      </c>
      <c r="D92" s="660"/>
      <c r="E92" s="661"/>
      <c r="F92" s="662">
        <f t="shared" ref="F92:F98" si="112">D92+E92</f>
        <v>0</v>
      </c>
      <c r="G92" s="660"/>
      <c r="H92" s="661"/>
      <c r="I92" s="662">
        <f t="shared" ref="I92:I98" si="113">G92+H92</f>
        <v>0</v>
      </c>
      <c r="J92" s="663"/>
      <c r="K92" s="661"/>
      <c r="L92" s="662">
        <f t="shared" ref="L92:L98" si="114">J92+K92</f>
        <v>0</v>
      </c>
      <c r="M92" s="660"/>
      <c r="N92" s="661"/>
      <c r="O92" s="662">
        <f t="shared" ref="O92:O98" si="115">M92+N92</f>
        <v>0</v>
      </c>
      <c r="P92" s="669"/>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hidden="1" x14ac:dyDescent="0.25">
      <c r="A98" s="517">
        <v>2239</v>
      </c>
      <c r="B98" s="554" t="s">
        <v>251</v>
      </c>
      <c r="C98" s="775">
        <f t="shared" si="99"/>
        <v>0</v>
      </c>
      <c r="D98" s="660"/>
      <c r="E98" s="661"/>
      <c r="F98" s="662">
        <f t="shared" si="112"/>
        <v>0</v>
      </c>
      <c r="G98" s="660"/>
      <c r="H98" s="661"/>
      <c r="I98" s="662">
        <f t="shared" si="113"/>
        <v>0</v>
      </c>
      <c r="J98" s="663"/>
      <c r="K98" s="661"/>
      <c r="L98" s="662">
        <f t="shared" si="114"/>
        <v>0</v>
      </c>
      <c r="M98" s="660"/>
      <c r="N98" s="661"/>
      <c r="O98" s="662">
        <f t="shared" si="115"/>
        <v>0</v>
      </c>
      <c r="P98" s="669"/>
    </row>
    <row r="99" spans="1:16" ht="36" hidden="1" x14ac:dyDescent="0.25">
      <c r="A99" s="665">
        <v>2240</v>
      </c>
      <c r="B99" s="554" t="s">
        <v>252</v>
      </c>
      <c r="C99" s="775">
        <f t="shared" si="99"/>
        <v>0</v>
      </c>
      <c r="D99" s="666">
        <f t="shared" ref="D99:E99" si="116">SUM(D100:D106)</f>
        <v>0</v>
      </c>
      <c r="E99" s="667">
        <f t="shared" si="116"/>
        <v>0</v>
      </c>
      <c r="F99" s="662">
        <f>SUM(F100:F106)</f>
        <v>0</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hidden="1" x14ac:dyDescent="0.25">
      <c r="A102" s="517">
        <v>2243</v>
      </c>
      <c r="B102" s="554" t="s">
        <v>256</v>
      </c>
      <c r="C102" s="775">
        <f t="shared" si="99"/>
        <v>0</v>
      </c>
      <c r="D102" s="660"/>
      <c r="E102" s="661"/>
      <c r="F102" s="662">
        <f t="shared" si="120"/>
        <v>0</v>
      </c>
      <c r="G102" s="660"/>
      <c r="H102" s="661"/>
      <c r="I102" s="662">
        <f t="shared" si="121"/>
        <v>0</v>
      </c>
      <c r="J102" s="663"/>
      <c r="K102" s="661"/>
      <c r="L102" s="662">
        <f t="shared" si="122"/>
        <v>0</v>
      </c>
      <c r="M102" s="660"/>
      <c r="N102" s="661"/>
      <c r="O102" s="662">
        <f t="shared" si="123"/>
        <v>0</v>
      </c>
      <c r="P102" s="669"/>
    </row>
    <row r="103" spans="1:16" hidden="1" x14ac:dyDescent="0.25">
      <c r="A103" s="517">
        <v>2244</v>
      </c>
      <c r="B103" s="554" t="s">
        <v>257</v>
      </c>
      <c r="C103" s="775">
        <f t="shared" si="99"/>
        <v>0</v>
      </c>
      <c r="D103" s="660"/>
      <c r="E103" s="661"/>
      <c r="F103" s="662">
        <f t="shared" si="120"/>
        <v>0</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hidden="1" x14ac:dyDescent="0.25">
      <c r="A107" s="665">
        <v>2250</v>
      </c>
      <c r="B107" s="554" t="s">
        <v>262</v>
      </c>
      <c r="C107" s="775">
        <f t="shared" si="99"/>
        <v>0</v>
      </c>
      <c r="D107" s="660"/>
      <c r="E107" s="661"/>
      <c r="F107" s="662">
        <f t="shared" si="120"/>
        <v>0</v>
      </c>
      <c r="G107" s="660"/>
      <c r="H107" s="661"/>
      <c r="I107" s="662">
        <f t="shared" si="121"/>
        <v>0</v>
      </c>
      <c r="J107" s="663"/>
      <c r="K107" s="661"/>
      <c r="L107" s="662">
        <f t="shared" si="122"/>
        <v>0</v>
      </c>
      <c r="M107" s="660"/>
      <c r="N107" s="661"/>
      <c r="O107" s="662">
        <f t="shared" si="123"/>
        <v>0</v>
      </c>
      <c r="P107" s="669"/>
    </row>
    <row r="108" spans="1:16" hidden="1" x14ac:dyDescent="0.25">
      <c r="A108" s="665">
        <v>2260</v>
      </c>
      <c r="B108" s="554" t="s">
        <v>263</v>
      </c>
      <c r="C108" s="775">
        <f t="shared" si="99"/>
        <v>0</v>
      </c>
      <c r="D108" s="666">
        <f t="shared" ref="D108:E108" si="124">SUM(D109:D113)</f>
        <v>0</v>
      </c>
      <c r="E108" s="667">
        <f t="shared" si="124"/>
        <v>0</v>
      </c>
      <c r="F108" s="662">
        <f>SUM(F109:F113)</f>
        <v>0</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c r="E117" s="661"/>
      <c r="F117" s="662">
        <f t="shared" si="136"/>
        <v>0</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hidden="1" customHeight="1" x14ac:dyDescent="0.25">
      <c r="A120" s="603">
        <v>2300</v>
      </c>
      <c r="B120" s="572" t="s">
        <v>275</v>
      </c>
      <c r="C120" s="777">
        <f t="shared" si="99"/>
        <v>0</v>
      </c>
      <c r="D120" s="687">
        <f t="shared" ref="D120:E120" si="140">SUM(D121,D126,D130,D131,D134,D138,D146,D147,D150)</f>
        <v>0</v>
      </c>
      <c r="E120" s="688">
        <f t="shared" si="140"/>
        <v>0</v>
      </c>
      <c r="F120" s="689">
        <f>SUM(F121,F126,F130,F131,F134,F138,F146,F147,F150)</f>
        <v>0</v>
      </c>
      <c r="G120" s="687">
        <f t="shared" ref="G120:H120" si="141">SUM(G121,G126,G130,G131,G134,G138,G146,G147,G150)</f>
        <v>0</v>
      </c>
      <c r="H120" s="688">
        <f t="shared" si="141"/>
        <v>0</v>
      </c>
      <c r="I120" s="689">
        <f>SUM(I121,I126,I130,I131,I134,I138,I146,I147,I150)</f>
        <v>0</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4" hidden="1" x14ac:dyDescent="0.25">
      <c r="A121" s="1150">
        <v>2310</v>
      </c>
      <c r="B121" s="546" t="s">
        <v>276</v>
      </c>
      <c r="C121" s="774">
        <f t="shared" si="99"/>
        <v>0</v>
      </c>
      <c r="D121" s="675">
        <f t="shared" ref="D121:O121" si="144">SUM(D122:D125)</f>
        <v>0</v>
      </c>
      <c r="E121" s="676">
        <f t="shared" si="144"/>
        <v>0</v>
      </c>
      <c r="F121" s="657">
        <f t="shared" si="144"/>
        <v>0</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hidden="1" x14ac:dyDescent="0.25">
      <c r="A122" s="517">
        <v>2311</v>
      </c>
      <c r="B122" s="554" t="s">
        <v>277</v>
      </c>
      <c r="C122" s="775">
        <f t="shared" si="99"/>
        <v>0</v>
      </c>
      <c r="D122" s="660"/>
      <c r="E122" s="661"/>
      <c r="F122" s="662">
        <f t="shared" ref="F122:F125" si="145">D122+E122</f>
        <v>0</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hidden="1" x14ac:dyDescent="0.25">
      <c r="A123" s="517">
        <v>2312</v>
      </c>
      <c r="B123" s="554" t="s">
        <v>278</v>
      </c>
      <c r="C123" s="775">
        <f t="shared" si="99"/>
        <v>0</v>
      </c>
      <c r="D123" s="660"/>
      <c r="E123" s="661"/>
      <c r="F123" s="662">
        <f t="shared" si="145"/>
        <v>0</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hidden="1" customHeight="1" x14ac:dyDescent="0.25">
      <c r="A125" s="517">
        <v>2314</v>
      </c>
      <c r="B125" s="554" t="s">
        <v>280</v>
      </c>
      <c r="C125" s="775">
        <f t="shared" si="99"/>
        <v>0</v>
      </c>
      <c r="D125" s="660"/>
      <c r="E125" s="661"/>
      <c r="F125" s="662">
        <f t="shared" si="145"/>
        <v>0</v>
      </c>
      <c r="G125" s="660"/>
      <c r="H125" s="661"/>
      <c r="I125" s="662">
        <f t="shared" si="146"/>
        <v>0</v>
      </c>
      <c r="J125" s="663"/>
      <c r="K125" s="661"/>
      <c r="L125" s="662">
        <f t="shared" si="147"/>
        <v>0</v>
      </c>
      <c r="M125" s="660"/>
      <c r="N125" s="661"/>
      <c r="O125" s="662">
        <f t="shared" si="148"/>
        <v>0</v>
      </c>
      <c r="P125" s="669"/>
    </row>
    <row r="126" spans="1:16" hidden="1" x14ac:dyDescent="0.25">
      <c r="A126" s="665">
        <v>2320</v>
      </c>
      <c r="B126" s="554" t="s">
        <v>281</v>
      </c>
      <c r="C126" s="775">
        <f t="shared" si="99"/>
        <v>0</v>
      </c>
      <c r="D126" s="666">
        <f t="shared" ref="D126:E126" si="149">SUM(D127:D129)</f>
        <v>0</v>
      </c>
      <c r="E126" s="667">
        <f t="shared" si="149"/>
        <v>0</v>
      </c>
      <c r="F126" s="662">
        <f>SUM(F127:F129)</f>
        <v>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idden="1" x14ac:dyDescent="0.25">
      <c r="A128" s="517">
        <v>2322</v>
      </c>
      <c r="B128" s="554" t="s">
        <v>283</v>
      </c>
      <c r="C128" s="775">
        <f t="shared" si="99"/>
        <v>0</v>
      </c>
      <c r="D128" s="660"/>
      <c r="E128" s="661"/>
      <c r="F128" s="662">
        <f t="shared" si="153"/>
        <v>0</v>
      </c>
      <c r="G128" s="660"/>
      <c r="H128" s="661"/>
      <c r="I128" s="662">
        <f t="shared" si="154"/>
        <v>0</v>
      </c>
      <c r="J128" s="663"/>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hidden="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idden="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hidden="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idden="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hidden="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hidden="1" x14ac:dyDescent="0.25">
      <c r="A138" s="665">
        <v>2360</v>
      </c>
      <c r="B138" s="554" t="s">
        <v>293</v>
      </c>
      <c r="C138" s="775">
        <f t="shared" si="99"/>
        <v>0</v>
      </c>
      <c r="D138" s="666">
        <f t="shared" ref="D138:E138" si="173">SUM(D139:D145)</f>
        <v>0</v>
      </c>
      <c r="E138" s="667">
        <f t="shared" si="173"/>
        <v>0</v>
      </c>
      <c r="F138" s="662">
        <f>SUM(F139:F145)</f>
        <v>0</v>
      </c>
      <c r="G138" s="666">
        <f t="shared" ref="G138:H138" si="174">SUM(G139:G145)</f>
        <v>0</v>
      </c>
      <c r="H138" s="667">
        <f t="shared" si="174"/>
        <v>0</v>
      </c>
      <c r="I138" s="662">
        <f>SUM(I139:I145)</f>
        <v>0</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idden="1" x14ac:dyDescent="0.25">
      <c r="A139" s="516">
        <v>2361</v>
      </c>
      <c r="B139" s="554" t="s">
        <v>294</v>
      </c>
      <c r="C139" s="775">
        <f t="shared" si="99"/>
        <v>0</v>
      </c>
      <c r="D139" s="660"/>
      <c r="E139" s="661"/>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idden="1" x14ac:dyDescent="0.25">
      <c r="A141" s="516">
        <v>2363</v>
      </c>
      <c r="B141" s="554" t="s">
        <v>296</v>
      </c>
      <c r="C141" s="775">
        <f t="shared" si="99"/>
        <v>0</v>
      </c>
      <c r="D141" s="660"/>
      <c r="E141" s="661"/>
      <c r="F141" s="662">
        <f t="shared" si="177"/>
        <v>0</v>
      </c>
      <c r="G141" s="660"/>
      <c r="H141" s="661"/>
      <c r="I141" s="662">
        <f t="shared" si="178"/>
        <v>0</v>
      </c>
      <c r="J141" s="663"/>
      <c r="K141" s="661"/>
      <c r="L141" s="662">
        <f t="shared" si="179"/>
        <v>0</v>
      </c>
      <c r="M141" s="660"/>
      <c r="N141" s="661"/>
      <c r="O141" s="662">
        <f t="shared" si="180"/>
        <v>0</v>
      </c>
      <c r="P141" s="669"/>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idden="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hidden="1" x14ac:dyDescent="0.25">
      <c r="A152" s="534">
        <v>2500</v>
      </c>
      <c r="B152" s="645" t="s">
        <v>307</v>
      </c>
      <c r="C152" s="773">
        <f t="shared" si="189"/>
        <v>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hidden="1" x14ac:dyDescent="0.25">
      <c r="A153" s="1150">
        <v>2510</v>
      </c>
      <c r="B153" s="546" t="s">
        <v>308</v>
      </c>
      <c r="C153" s="774">
        <f t="shared" si="189"/>
        <v>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hidden="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1150">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1150">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1150">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1150">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x14ac:dyDescent="0.25">
      <c r="A181" s="711"/>
      <c r="B181" s="486" t="s">
        <v>336</v>
      </c>
      <c r="C181" s="785">
        <f t="shared" si="189"/>
        <v>1986085</v>
      </c>
      <c r="D181" s="635">
        <f t="shared" ref="D181:O181" si="245">SUM(D182,D211,D252,D265)</f>
        <v>1945376</v>
      </c>
      <c r="E181" s="636">
        <f t="shared" si="245"/>
        <v>40709</v>
      </c>
      <c r="F181" s="637">
        <f t="shared" si="245"/>
        <v>1986085</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x14ac:dyDescent="0.25">
      <c r="A182" s="640">
        <v>5000</v>
      </c>
      <c r="B182" s="640" t="s">
        <v>337</v>
      </c>
      <c r="C182" s="786">
        <f t="shared" si="189"/>
        <v>697724</v>
      </c>
      <c r="D182" s="641">
        <f t="shared" ref="D182:E182" si="246">D183+D187</f>
        <v>657015</v>
      </c>
      <c r="E182" s="642">
        <f t="shared" si="246"/>
        <v>40709</v>
      </c>
      <c r="F182" s="643">
        <f>F183+F187</f>
        <v>697724</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1150">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x14ac:dyDescent="0.25">
      <c r="A187" s="534">
        <v>5200</v>
      </c>
      <c r="B187" s="645" t="s">
        <v>342</v>
      </c>
      <c r="C187" s="773">
        <f t="shared" si="189"/>
        <v>697724</v>
      </c>
      <c r="D187" s="646">
        <f t="shared" ref="D187:E187" si="258">D188+D198+D199+D206+D207+D208+D210</f>
        <v>657015</v>
      </c>
      <c r="E187" s="647">
        <f t="shared" si="258"/>
        <v>40709</v>
      </c>
      <c r="F187" s="648">
        <f>F188+F198+F199+F206+F207+F208+F210</f>
        <v>697724</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hidden="1" x14ac:dyDescent="0.25">
      <c r="A199" s="665">
        <v>5230</v>
      </c>
      <c r="B199" s="554" t="s">
        <v>354</v>
      </c>
      <c r="C199" s="775">
        <f t="shared" si="189"/>
        <v>0</v>
      </c>
      <c r="D199" s="666">
        <f t="shared" ref="D199:E199" si="270">SUM(D200:D205)</f>
        <v>0</v>
      </c>
      <c r="E199" s="667">
        <f t="shared" si="270"/>
        <v>0</v>
      </c>
      <c r="F199" s="662">
        <f>SUM(F200:F205)</f>
        <v>0</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hidden="1" x14ac:dyDescent="0.25">
      <c r="A204" s="517">
        <v>5238</v>
      </c>
      <c r="B204" s="554" t="s">
        <v>359</v>
      </c>
      <c r="C204" s="775">
        <f t="shared" si="189"/>
        <v>0</v>
      </c>
      <c r="D204" s="660"/>
      <c r="E204" s="661"/>
      <c r="F204" s="662">
        <f t="shared" si="274"/>
        <v>0</v>
      </c>
      <c r="G204" s="660"/>
      <c r="H204" s="661"/>
      <c r="I204" s="662">
        <f t="shared" si="275"/>
        <v>0</v>
      </c>
      <c r="J204" s="663"/>
      <c r="K204" s="661"/>
      <c r="L204" s="662">
        <f t="shared" si="276"/>
        <v>0</v>
      </c>
      <c r="M204" s="660"/>
      <c r="N204" s="661"/>
      <c r="O204" s="662">
        <f t="shared" si="277"/>
        <v>0</v>
      </c>
      <c r="P204" s="669"/>
    </row>
    <row r="205" spans="1:16" ht="24" hidden="1" x14ac:dyDescent="0.25">
      <c r="A205" s="517">
        <v>5239</v>
      </c>
      <c r="B205" s="554" t="s">
        <v>360</v>
      </c>
      <c r="C205" s="775">
        <f t="shared" si="189"/>
        <v>0</v>
      </c>
      <c r="D205" s="660"/>
      <c r="E205" s="661"/>
      <c r="F205" s="662">
        <f t="shared" si="274"/>
        <v>0</v>
      </c>
      <c r="G205" s="660"/>
      <c r="H205" s="661"/>
      <c r="I205" s="662">
        <f t="shared" si="275"/>
        <v>0</v>
      </c>
      <c r="J205" s="663"/>
      <c r="K205" s="661"/>
      <c r="L205" s="662">
        <f t="shared" si="276"/>
        <v>0</v>
      </c>
      <c r="M205" s="660"/>
      <c r="N205" s="661"/>
      <c r="O205" s="662">
        <f t="shared" si="277"/>
        <v>0</v>
      </c>
      <c r="P205" s="669"/>
    </row>
    <row r="206" spans="1:16" ht="24" hidden="1" x14ac:dyDescent="0.25">
      <c r="A206" s="665">
        <v>5240</v>
      </c>
      <c r="B206" s="554" t="s">
        <v>361</v>
      </c>
      <c r="C206" s="775">
        <f t="shared" si="189"/>
        <v>0</v>
      </c>
      <c r="D206" s="660"/>
      <c r="E206" s="661"/>
      <c r="F206" s="662">
        <f t="shared" si="274"/>
        <v>0</v>
      </c>
      <c r="G206" s="660"/>
      <c r="H206" s="661"/>
      <c r="I206" s="662">
        <f t="shared" si="275"/>
        <v>0</v>
      </c>
      <c r="J206" s="663"/>
      <c r="K206" s="661"/>
      <c r="L206" s="662">
        <f t="shared" si="276"/>
        <v>0</v>
      </c>
      <c r="M206" s="660"/>
      <c r="N206" s="661"/>
      <c r="O206" s="662">
        <f t="shared" si="277"/>
        <v>0</v>
      </c>
      <c r="P206" s="669"/>
    </row>
    <row r="207" spans="1:16" ht="19.899999999999999" customHeight="1" x14ac:dyDescent="0.25">
      <c r="A207" s="665">
        <v>5250</v>
      </c>
      <c r="B207" s="554" t="s">
        <v>362</v>
      </c>
      <c r="C207" s="775">
        <f t="shared" si="189"/>
        <v>697724</v>
      </c>
      <c r="D207" s="660">
        <f>657015</f>
        <v>657015</v>
      </c>
      <c r="E207" s="661">
        <f>40709</f>
        <v>40709</v>
      </c>
      <c r="F207" s="662">
        <f t="shared" si="274"/>
        <v>697724</v>
      </c>
      <c r="G207" s="660"/>
      <c r="H207" s="661"/>
      <c r="I207" s="662">
        <f t="shared" si="275"/>
        <v>0</v>
      </c>
      <c r="J207" s="663"/>
      <c r="K207" s="661"/>
      <c r="L207" s="662">
        <f t="shared" si="276"/>
        <v>0</v>
      </c>
      <c r="M207" s="660"/>
      <c r="N207" s="661"/>
      <c r="O207" s="662">
        <f t="shared" si="277"/>
        <v>0</v>
      </c>
      <c r="P207" s="664" t="s">
        <v>1145</v>
      </c>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1150">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1150">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1150">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1149">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1150">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x14ac:dyDescent="0.25">
      <c r="A252" s="721">
        <v>7000</v>
      </c>
      <c r="B252" s="721" t="s">
        <v>407</v>
      </c>
      <c r="C252" s="790">
        <f t="shared" si="291"/>
        <v>1288361</v>
      </c>
      <c r="D252" s="722">
        <f t="shared" ref="D252:E252" si="343">SUM(D253,D263)</f>
        <v>1288361</v>
      </c>
      <c r="E252" s="723">
        <f t="shared" si="343"/>
        <v>0</v>
      </c>
      <c r="F252" s="724">
        <f>SUM(F253,F263)</f>
        <v>1288361</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x14ac:dyDescent="0.25">
      <c r="A253" s="534">
        <v>7200</v>
      </c>
      <c r="B253" s="645" t="s">
        <v>408</v>
      </c>
      <c r="C253" s="773">
        <f t="shared" si="291"/>
        <v>1288361</v>
      </c>
      <c r="D253" s="646">
        <f t="shared" ref="D253:O253" si="347">SUM(D254,D255,D256,D257,D261,D262)</f>
        <v>1288361</v>
      </c>
      <c r="E253" s="647">
        <f t="shared" si="347"/>
        <v>0</v>
      </c>
      <c r="F253" s="648">
        <f t="shared" si="347"/>
        <v>1288361</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x14ac:dyDescent="0.25">
      <c r="A254" s="1150">
        <v>7210</v>
      </c>
      <c r="B254" s="546" t="s">
        <v>409</v>
      </c>
      <c r="C254" s="774">
        <f t="shared" si="291"/>
        <v>448771</v>
      </c>
      <c r="D254" s="655">
        <v>448771</v>
      </c>
      <c r="E254" s="656"/>
      <c r="F254" s="657">
        <f t="shared" ref="F254:F256" si="348">D254+E254</f>
        <v>448771</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x14ac:dyDescent="0.25">
      <c r="A256" s="665">
        <v>7230</v>
      </c>
      <c r="B256" s="554" t="s">
        <v>179</v>
      </c>
      <c r="C256" s="775">
        <f t="shared" si="291"/>
        <v>839590</v>
      </c>
      <c r="D256" s="660">
        <v>839590</v>
      </c>
      <c r="E256" s="661"/>
      <c r="F256" s="662">
        <f t="shared" si="348"/>
        <v>839590</v>
      </c>
      <c r="G256" s="660"/>
      <c r="H256" s="661"/>
      <c r="I256" s="662">
        <f t="shared" si="349"/>
        <v>0</v>
      </c>
      <c r="J256" s="663"/>
      <c r="K256" s="661"/>
      <c r="L256" s="662">
        <f t="shared" si="350"/>
        <v>0</v>
      </c>
      <c r="M256" s="660"/>
      <c r="N256" s="661"/>
      <c r="O256" s="662">
        <f t="shared" si="351"/>
        <v>0</v>
      </c>
      <c r="P256" s="664"/>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v>0</v>
      </c>
      <c r="E271" s="656"/>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1986085</v>
      </c>
      <c r="D272" s="737">
        <f>SUM(D269,D265,D252,D211,D182,D174,D160,D75,D53)</f>
        <v>1945376</v>
      </c>
      <c r="E272" s="738">
        <f t="shared" ref="E272:O272" si="371">SUM(E269,E265,E252,E211,E182,E174,E160,E75,E53)</f>
        <v>40709</v>
      </c>
      <c r="F272" s="739">
        <f t="shared" si="371"/>
        <v>1986085</v>
      </c>
      <c r="G272" s="737">
        <f t="shared" si="371"/>
        <v>0</v>
      </c>
      <c r="H272" s="738">
        <f t="shared" si="371"/>
        <v>0</v>
      </c>
      <c r="I272" s="739">
        <f t="shared" si="371"/>
        <v>0</v>
      </c>
      <c r="J272" s="740">
        <f t="shared" si="371"/>
        <v>0</v>
      </c>
      <c r="K272" s="738">
        <f t="shared" si="371"/>
        <v>0</v>
      </c>
      <c r="L272" s="739">
        <f t="shared" si="371"/>
        <v>0</v>
      </c>
      <c r="M272" s="737">
        <f t="shared" si="371"/>
        <v>0</v>
      </c>
      <c r="N272" s="738">
        <f t="shared" si="371"/>
        <v>0</v>
      </c>
      <c r="O272" s="739">
        <f t="shared" si="371"/>
        <v>0</v>
      </c>
      <c r="P272" s="741"/>
    </row>
    <row r="273" spans="1:16" s="494" customFormat="1" ht="13.5" thickTop="1" thickBot="1" x14ac:dyDescent="0.3">
      <c r="A273" s="1321" t="s">
        <v>429</v>
      </c>
      <c r="B273" s="1322"/>
      <c r="C273" s="793">
        <f t="shared" si="291"/>
        <v>-1354690</v>
      </c>
      <c r="D273" s="742">
        <f>SUM(D24,D25,D41,D43)-D51</f>
        <v>-1354690</v>
      </c>
      <c r="E273" s="743">
        <f t="shared" ref="E273:F273" si="372">SUM(E24,E25,E41,E43)-E51</f>
        <v>0</v>
      </c>
      <c r="F273" s="744">
        <f t="shared" si="372"/>
        <v>-1354690</v>
      </c>
      <c r="G273" s="742">
        <f>SUM(G24,G25,G43)-G51</f>
        <v>0</v>
      </c>
      <c r="H273" s="743">
        <f t="shared" ref="H273:I273" si="373">SUM(H24,H25,H43)-H51</f>
        <v>0</v>
      </c>
      <c r="I273" s="744">
        <f t="shared" si="373"/>
        <v>0</v>
      </c>
      <c r="J273" s="745">
        <f t="shared" ref="J273:K273" si="374">(J26+J43)-J51</f>
        <v>0</v>
      </c>
      <c r="K273" s="743">
        <f t="shared" si="374"/>
        <v>0</v>
      </c>
      <c r="L273" s="744">
        <f>(L26+L43)-L51</f>
        <v>0</v>
      </c>
      <c r="M273" s="742">
        <f t="shared" ref="M273:O273" si="375">M45-M51</f>
        <v>0</v>
      </c>
      <c r="N273" s="743">
        <f t="shared" si="375"/>
        <v>0</v>
      </c>
      <c r="O273" s="744">
        <f t="shared" si="375"/>
        <v>0</v>
      </c>
      <c r="P273" s="746"/>
    </row>
    <row r="274" spans="1:16" s="494" customFormat="1" ht="12.75" thickTop="1" x14ac:dyDescent="0.25">
      <c r="A274" s="1323" t="s">
        <v>430</v>
      </c>
      <c r="B274" s="1324"/>
      <c r="C274" s="794">
        <f t="shared" si="291"/>
        <v>1354690</v>
      </c>
      <c r="D274" s="747">
        <f t="shared" ref="D274:O274" si="376">SUM(D275,D276)-D283+D284</f>
        <v>1354690</v>
      </c>
      <c r="E274" s="748">
        <f t="shared" si="376"/>
        <v>0</v>
      </c>
      <c r="F274" s="749">
        <f t="shared" si="376"/>
        <v>1354690</v>
      </c>
      <c r="G274" s="747">
        <f t="shared" si="376"/>
        <v>0</v>
      </c>
      <c r="H274" s="748">
        <f t="shared" si="376"/>
        <v>0</v>
      </c>
      <c r="I274" s="749">
        <f t="shared" si="376"/>
        <v>0</v>
      </c>
      <c r="J274" s="750">
        <f t="shared" si="376"/>
        <v>0</v>
      </c>
      <c r="K274" s="748">
        <f t="shared" si="376"/>
        <v>0</v>
      </c>
      <c r="L274" s="749">
        <f t="shared" si="376"/>
        <v>0</v>
      </c>
      <c r="M274" s="747">
        <f t="shared" si="376"/>
        <v>0</v>
      </c>
      <c r="N274" s="748">
        <f t="shared" si="376"/>
        <v>0</v>
      </c>
      <c r="O274" s="749">
        <f t="shared" si="376"/>
        <v>0</v>
      </c>
      <c r="P274" s="751"/>
    </row>
    <row r="275" spans="1:16" s="494" customFormat="1" ht="12.75" thickBot="1" x14ac:dyDescent="0.3">
      <c r="A275" s="621" t="s">
        <v>431</v>
      </c>
      <c r="B275" s="621" t="s">
        <v>432</v>
      </c>
      <c r="C275" s="783">
        <f t="shared" si="291"/>
        <v>1354690</v>
      </c>
      <c r="D275" s="622">
        <f>D21-D269</f>
        <v>1354690</v>
      </c>
      <c r="E275" s="622">
        <f t="shared" ref="E275:O275" si="377">E21-E269</f>
        <v>0</v>
      </c>
      <c r="F275" s="622">
        <f t="shared" si="377"/>
        <v>1354690</v>
      </c>
      <c r="G275" s="622">
        <f t="shared" si="377"/>
        <v>0</v>
      </c>
      <c r="H275" s="622">
        <f t="shared" si="377"/>
        <v>0</v>
      </c>
      <c r="I275" s="622">
        <f t="shared" si="377"/>
        <v>0</v>
      </c>
      <c r="J275" s="622">
        <f t="shared" si="377"/>
        <v>0</v>
      </c>
      <c r="K275" s="622">
        <f t="shared" si="377"/>
        <v>0</v>
      </c>
      <c r="L275" s="783">
        <f t="shared" si="377"/>
        <v>0</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sheetData>
  <sheetProtection algorithmName="SHA-512" hashValue="NwgzVOlAJ058Rb5O8bIp7SJ9BjuzLQcVEsqcdMZkM6u3x4gA5rlk2urUTWjxfXJuyIOB93i/VwMop+3CWM05Ag==" saltValue="3oTvRFxXznTkBc5/QLwzZw==" spinCount="100000" sheet="1" objects="1" scenarios="1" formatCells="0" formatColumns="0" formatRows="0" sort="0"/>
  <autoFilter ref="A18:P284">
    <filterColumn colId="2">
      <filters>
        <filter val="1 288 361"/>
        <filter val="1 354 690"/>
        <filter val="-1 354 690"/>
        <filter val="1 986 085"/>
        <filter val="172 243"/>
        <filter val="448 771"/>
        <filter val="459 152"/>
        <filter val="697 724"/>
        <filter val="839 590"/>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29.pielikums Jūrmalas pilsētas domes
2020.gada 23.aprīļa saistošajiem noteikumiem Nr.11
(protokols Nr.6, 21.punkts)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7"/>
  <sheetViews>
    <sheetView showGridLines="0" view="pageLayout" zoomScaleNormal="100" workbookViewId="0">
      <selection activeCell="R4" sqref="R3:R4"/>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1138</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141</v>
      </c>
      <c r="D3" s="1284"/>
      <c r="E3" s="1284"/>
      <c r="F3" s="1284"/>
      <c r="G3" s="1284"/>
      <c r="H3" s="1284"/>
      <c r="I3" s="1284"/>
      <c r="J3" s="1284"/>
      <c r="K3" s="1284"/>
      <c r="L3" s="1284"/>
      <c r="M3" s="1284"/>
      <c r="N3" s="1284"/>
      <c r="O3" s="1284"/>
      <c r="P3" s="1285"/>
      <c r="Q3" s="765"/>
    </row>
    <row r="4" spans="1:17" ht="12.75" customHeight="1" x14ac:dyDescent="0.25">
      <c r="A4" s="470" t="s">
        <v>142</v>
      </c>
      <c r="B4" s="471"/>
      <c r="C4" s="1284" t="s">
        <v>143</v>
      </c>
      <c r="D4" s="1284"/>
      <c r="E4" s="1284"/>
      <c r="F4" s="1284"/>
      <c r="G4" s="1284"/>
      <c r="H4" s="1284"/>
      <c r="I4" s="1284"/>
      <c r="J4" s="1284"/>
      <c r="K4" s="1284"/>
      <c r="L4" s="1284"/>
      <c r="M4" s="1284"/>
      <c r="N4" s="1284"/>
      <c r="O4" s="1284"/>
      <c r="P4" s="1285"/>
      <c r="Q4" s="765"/>
    </row>
    <row r="5" spans="1:17" ht="12.75" customHeight="1" x14ac:dyDescent="0.25">
      <c r="A5" s="472" t="s">
        <v>144</v>
      </c>
      <c r="B5" s="473"/>
      <c r="C5" s="1289" t="s">
        <v>145</v>
      </c>
      <c r="D5" s="1289"/>
      <c r="E5" s="1289"/>
      <c r="F5" s="1289"/>
      <c r="G5" s="1289"/>
      <c r="H5" s="1289"/>
      <c r="I5" s="1289"/>
      <c r="J5" s="1289"/>
      <c r="K5" s="1289"/>
      <c r="L5" s="1289"/>
      <c r="M5" s="1289"/>
      <c r="N5" s="1289"/>
      <c r="O5" s="1289"/>
      <c r="P5" s="1290"/>
      <c r="Q5" s="765"/>
    </row>
    <row r="6" spans="1:17" ht="12.75" customHeight="1" x14ac:dyDescent="0.25">
      <c r="A6" s="472" t="s">
        <v>146</v>
      </c>
      <c r="B6" s="473"/>
      <c r="C6" s="1289" t="s">
        <v>476</v>
      </c>
      <c r="D6" s="1289"/>
      <c r="E6" s="1289"/>
      <c r="F6" s="1289"/>
      <c r="G6" s="1289"/>
      <c r="H6" s="1289"/>
      <c r="I6" s="1289"/>
      <c r="J6" s="1289"/>
      <c r="K6" s="1289"/>
      <c r="L6" s="1289"/>
      <c r="M6" s="1289"/>
      <c r="N6" s="1289"/>
      <c r="O6" s="1289"/>
      <c r="P6" s="1290"/>
      <c r="Q6" s="765"/>
    </row>
    <row r="7" spans="1:17" ht="25.15" customHeight="1" x14ac:dyDescent="0.25">
      <c r="A7" s="472" t="s">
        <v>148</v>
      </c>
      <c r="B7" s="473"/>
      <c r="C7" s="1284" t="s">
        <v>1134</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c r="D9" s="1289"/>
      <c r="E9" s="1289"/>
      <c r="F9" s="1289"/>
      <c r="G9" s="1289"/>
      <c r="H9" s="1289"/>
      <c r="I9" s="1289"/>
      <c r="J9" s="1289"/>
      <c r="K9" s="1289"/>
      <c r="L9" s="1289"/>
      <c r="M9" s="1289"/>
      <c r="N9" s="1289"/>
      <c r="O9" s="1289"/>
      <c r="P9" s="1290"/>
      <c r="Q9" s="765"/>
    </row>
    <row r="10" spans="1:17" ht="12.75" customHeight="1" x14ac:dyDescent="0.25">
      <c r="A10" s="472"/>
      <c r="B10" s="473" t="s">
        <v>153</v>
      </c>
      <c r="C10" s="1289"/>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t="s">
        <v>1135</v>
      </c>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1152"/>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1469122</v>
      </c>
      <c r="D20" s="497">
        <f t="shared" ref="D20:E20" si="0">SUM(D21,D24,D25,D41,D43)</f>
        <v>1456533</v>
      </c>
      <c r="E20" s="498">
        <f t="shared" si="0"/>
        <v>12589</v>
      </c>
      <c r="F20" s="499">
        <f>SUM(F21,F24,F25,F41,F43)</f>
        <v>1469122</v>
      </c>
      <c r="G20" s="497">
        <f t="shared" ref="G20:H20" si="1">SUM(G21,G24,G43)</f>
        <v>0</v>
      </c>
      <c r="H20" s="498">
        <f t="shared" si="1"/>
        <v>0</v>
      </c>
      <c r="I20" s="499">
        <f>SUM(I21,I24,I43)</f>
        <v>0</v>
      </c>
      <c r="J20" s="500">
        <f t="shared" ref="J20:K20" si="2">SUM(J21,J26,J43)</f>
        <v>0</v>
      </c>
      <c r="K20" s="498">
        <f t="shared" si="2"/>
        <v>0</v>
      </c>
      <c r="L20" s="499">
        <f>SUM(L21,L26,L43)</f>
        <v>0</v>
      </c>
      <c r="M20" s="497">
        <f t="shared" ref="M20:O20" si="3">SUM(M21,M45)</f>
        <v>0</v>
      </c>
      <c r="N20" s="498">
        <f t="shared" si="3"/>
        <v>0</v>
      </c>
      <c r="O20" s="499">
        <f t="shared" si="3"/>
        <v>0</v>
      </c>
      <c r="P20" s="501"/>
    </row>
    <row r="21" spans="1:17" ht="12.75" thickTop="1" x14ac:dyDescent="0.25">
      <c r="A21" s="502"/>
      <c r="B21" s="503" t="s">
        <v>176</v>
      </c>
      <c r="C21" s="769">
        <f t="shared" ref="C21:C84" si="4">F21+I21+L21+O21</f>
        <v>620129</v>
      </c>
      <c r="D21" s="504">
        <f t="shared" ref="D21:E21" si="5">SUM(D22:D23)</f>
        <v>620129</v>
      </c>
      <c r="E21" s="505">
        <f t="shared" si="5"/>
        <v>0</v>
      </c>
      <c r="F21" s="506">
        <f>SUM(F22:F23)</f>
        <v>620129</v>
      </c>
      <c r="G21" s="504">
        <f t="shared" ref="G21:H21" si="6">SUM(G22:G23)</f>
        <v>0</v>
      </c>
      <c r="H21" s="505">
        <f t="shared" si="6"/>
        <v>0</v>
      </c>
      <c r="I21" s="506">
        <f>SUM(I22:I23)</f>
        <v>0</v>
      </c>
      <c r="J21" s="507">
        <f t="shared" ref="J21:K21" si="7">SUM(J22:J23)</f>
        <v>0</v>
      </c>
      <c r="K21" s="505">
        <f t="shared" si="7"/>
        <v>0</v>
      </c>
      <c r="L21" s="506">
        <f>SUM(L22:L23)</f>
        <v>0</v>
      </c>
      <c r="M21" s="504">
        <f t="shared" ref="M21:O21" si="8">SUM(M22:M23)</f>
        <v>0</v>
      </c>
      <c r="N21" s="505">
        <f t="shared" si="8"/>
        <v>0</v>
      </c>
      <c r="O21" s="506">
        <f t="shared" si="8"/>
        <v>0</v>
      </c>
      <c r="P21" s="508"/>
    </row>
    <row r="22" spans="1:17" hidden="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x14ac:dyDescent="0.25">
      <c r="A23" s="516"/>
      <c r="B23" s="517" t="s">
        <v>178</v>
      </c>
      <c r="C23" s="771">
        <f t="shared" si="4"/>
        <v>620129</v>
      </c>
      <c r="D23" s="518">
        <v>620129</v>
      </c>
      <c r="E23" s="519"/>
      <c r="F23" s="520">
        <f t="shared" ref="F23:F25" si="9">D23+E23</f>
        <v>620129</v>
      </c>
      <c r="G23" s="518"/>
      <c r="H23" s="519"/>
      <c r="I23" s="520">
        <f t="shared" ref="I23:I24" si="10">G23+H23</f>
        <v>0</v>
      </c>
      <c r="J23" s="521"/>
      <c r="K23" s="519"/>
      <c r="L23" s="520">
        <f>J23+K23</f>
        <v>0</v>
      </c>
      <c r="M23" s="518"/>
      <c r="N23" s="519"/>
      <c r="O23" s="520">
        <f>M23+N23</f>
        <v>0</v>
      </c>
      <c r="P23" s="982"/>
    </row>
    <row r="24" spans="1:17" s="494" customFormat="1" ht="28.9" customHeight="1" thickBot="1" x14ac:dyDescent="0.3">
      <c r="A24" s="523">
        <v>19300</v>
      </c>
      <c r="B24" s="523" t="s">
        <v>179</v>
      </c>
      <c r="C24" s="772">
        <f>F24+I24</f>
        <v>687761</v>
      </c>
      <c r="D24" s="524">
        <v>675172</v>
      </c>
      <c r="E24" s="525">
        <v>12589</v>
      </c>
      <c r="F24" s="526">
        <f t="shared" si="9"/>
        <v>687761</v>
      </c>
      <c r="G24" s="524"/>
      <c r="H24" s="525"/>
      <c r="I24" s="526">
        <f t="shared" si="10"/>
        <v>0</v>
      </c>
      <c r="J24" s="527" t="s">
        <v>180</v>
      </c>
      <c r="K24" s="528" t="s">
        <v>180</v>
      </c>
      <c r="L24" s="531" t="s">
        <v>180</v>
      </c>
      <c r="M24" s="529" t="s">
        <v>180</v>
      </c>
      <c r="N24" s="530" t="s">
        <v>180</v>
      </c>
      <c r="O24" s="531" t="s">
        <v>180</v>
      </c>
      <c r="P24" s="1209" t="s">
        <v>1136</v>
      </c>
    </row>
    <row r="25" spans="1:17" s="494" customFormat="1" ht="24.75" thickTop="1" x14ac:dyDescent="0.25">
      <c r="A25" s="533">
        <v>18630</v>
      </c>
      <c r="B25" s="534" t="s">
        <v>181</v>
      </c>
      <c r="C25" s="773">
        <f>F25</f>
        <v>161232</v>
      </c>
      <c r="D25" s="535">
        <v>161232</v>
      </c>
      <c r="E25" s="536"/>
      <c r="F25" s="537">
        <f t="shared" si="9"/>
        <v>161232</v>
      </c>
      <c r="G25" s="538" t="s">
        <v>180</v>
      </c>
      <c r="H25" s="539" t="s">
        <v>180</v>
      </c>
      <c r="I25" s="540" t="s">
        <v>180</v>
      </c>
      <c r="J25" s="541" t="s">
        <v>180</v>
      </c>
      <c r="K25" s="542" t="s">
        <v>180</v>
      </c>
      <c r="L25" s="540" t="s">
        <v>180</v>
      </c>
      <c r="M25" s="543" t="s">
        <v>180</v>
      </c>
      <c r="N25" s="542" t="s">
        <v>180</v>
      </c>
      <c r="O25" s="540" t="s">
        <v>180</v>
      </c>
      <c r="P25" s="544"/>
    </row>
    <row r="26" spans="1:17" s="494" customFormat="1" ht="36" hidden="1" x14ac:dyDescent="0.25">
      <c r="A26" s="534">
        <v>21300</v>
      </c>
      <c r="B26" s="534" t="s">
        <v>182</v>
      </c>
      <c r="C26" s="773">
        <f>L26</f>
        <v>0</v>
      </c>
      <c r="D26" s="543" t="s">
        <v>180</v>
      </c>
      <c r="E26" s="542" t="s">
        <v>180</v>
      </c>
      <c r="F26" s="540" t="s">
        <v>180</v>
      </c>
      <c r="G26" s="543" t="s">
        <v>180</v>
      </c>
      <c r="H26" s="542" t="s">
        <v>180</v>
      </c>
      <c r="I26" s="540" t="s">
        <v>180</v>
      </c>
      <c r="J26" s="541">
        <f t="shared" ref="J26:K26" si="11">SUM(J27,J31,J33,J36)</f>
        <v>0</v>
      </c>
      <c r="K26" s="542">
        <f t="shared" si="11"/>
        <v>0</v>
      </c>
      <c r="L26" s="648">
        <f>SUM(L27,L31,L33,L36)</f>
        <v>0</v>
      </c>
      <c r="M26" s="543" t="s">
        <v>180</v>
      </c>
      <c r="N26" s="542" t="s">
        <v>180</v>
      </c>
      <c r="O26" s="540" t="s">
        <v>180</v>
      </c>
      <c r="P26" s="544"/>
    </row>
    <row r="27" spans="1:17" s="494" customFormat="1" ht="24" hidden="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idden="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idden="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 hidden="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 hidden="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 hidden="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idden="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idden="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 hidden="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hidden="1" customHeight="1" x14ac:dyDescent="0.25">
      <c r="A36" s="545">
        <v>21390</v>
      </c>
      <c r="B36" s="534" t="s">
        <v>192</v>
      </c>
      <c r="C36" s="773">
        <f t="shared" si="13"/>
        <v>0</v>
      </c>
      <c r="D36" s="543" t="s">
        <v>180</v>
      </c>
      <c r="E36" s="542" t="s">
        <v>180</v>
      </c>
      <c r="F36" s="540" t="s">
        <v>180</v>
      </c>
      <c r="G36" s="543" t="s">
        <v>180</v>
      </c>
      <c r="H36" s="542" t="s">
        <v>180</v>
      </c>
      <c r="I36" s="540" t="s">
        <v>180</v>
      </c>
      <c r="J36" s="541">
        <f t="shared" ref="J36:K36" si="18">SUM(J37:J40)</f>
        <v>0</v>
      </c>
      <c r="K36" s="542">
        <f t="shared" si="18"/>
        <v>0</v>
      </c>
      <c r="L36" s="648">
        <f>SUM(L37:L40)</f>
        <v>0</v>
      </c>
      <c r="M36" s="543" t="s">
        <v>180</v>
      </c>
      <c r="N36" s="542" t="s">
        <v>180</v>
      </c>
      <c r="O36" s="540" t="s">
        <v>180</v>
      </c>
      <c r="P36" s="544"/>
    </row>
    <row r="37" spans="1:16" ht="24" hidden="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idden="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idden="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 hidden="1" x14ac:dyDescent="0.25">
      <c r="A40" s="571">
        <v>21399</v>
      </c>
      <c r="B40" s="572" t="s">
        <v>196</v>
      </c>
      <c r="C40" s="777">
        <f t="shared" si="13"/>
        <v>0</v>
      </c>
      <c r="D40" s="573" t="s">
        <v>180</v>
      </c>
      <c r="E40" s="574" t="s">
        <v>180</v>
      </c>
      <c r="F40" s="575" t="s">
        <v>180</v>
      </c>
      <c r="G40" s="573" t="s">
        <v>180</v>
      </c>
      <c r="H40" s="574" t="s">
        <v>180</v>
      </c>
      <c r="I40" s="575" t="s">
        <v>180</v>
      </c>
      <c r="J40" s="576"/>
      <c r="K40" s="577"/>
      <c r="L40" s="689">
        <f t="shared" si="19"/>
        <v>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 hidden="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 hidden="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 hidden="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 hidden="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t="10.9" hidden="1" customHeight="1" x14ac:dyDescent="0.25">
      <c r="A48" s="612"/>
      <c r="B48" s="608"/>
      <c r="C48" s="781"/>
      <c r="D48" s="613"/>
      <c r="E48" s="614"/>
      <c r="F48" s="585"/>
      <c r="G48" s="588"/>
      <c r="H48" s="587"/>
      <c r="I48" s="585"/>
      <c r="J48" s="586"/>
      <c r="K48" s="587"/>
      <c r="L48" s="584"/>
      <c r="M48" s="582"/>
      <c r="N48" s="583"/>
      <c r="O48" s="584"/>
      <c r="P48" s="611"/>
    </row>
    <row r="49" spans="1:16" s="494" customFormat="1" hidden="1" x14ac:dyDescent="0.25">
      <c r="A49" s="615"/>
      <c r="B49" s="616" t="s">
        <v>204</v>
      </c>
      <c r="C49" s="782"/>
      <c r="D49" s="617"/>
      <c r="E49" s="618"/>
      <c r="F49" s="619"/>
      <c r="G49" s="617"/>
      <c r="H49" s="618"/>
      <c r="I49" s="619"/>
      <c r="J49" s="620"/>
      <c r="K49" s="618"/>
      <c r="L49" s="619"/>
      <c r="M49" s="617"/>
      <c r="N49" s="618"/>
      <c r="O49" s="619"/>
      <c r="P49" s="229"/>
    </row>
    <row r="50" spans="1:16" s="494" customFormat="1" ht="12.75" thickBot="1" x14ac:dyDescent="0.3">
      <c r="A50" s="621"/>
      <c r="B50" s="495" t="s">
        <v>205</v>
      </c>
      <c r="C50" s="783">
        <f t="shared" si="4"/>
        <v>1469122</v>
      </c>
      <c r="D50" s="622">
        <f t="shared" ref="D50:E50" si="26">SUM(D51,D269)</f>
        <v>1456533</v>
      </c>
      <c r="E50" s="623">
        <f t="shared" si="26"/>
        <v>12589</v>
      </c>
      <c r="F50" s="624">
        <f>SUM(F51,F269)</f>
        <v>1469122</v>
      </c>
      <c r="G50" s="622">
        <f t="shared" ref="G50:O50" si="27">SUM(G51,G269)</f>
        <v>0</v>
      </c>
      <c r="H50" s="623">
        <f t="shared" si="27"/>
        <v>0</v>
      </c>
      <c r="I50" s="624">
        <f t="shared" si="27"/>
        <v>0</v>
      </c>
      <c r="J50" s="625">
        <f t="shared" si="27"/>
        <v>0</v>
      </c>
      <c r="K50" s="623">
        <f t="shared" si="27"/>
        <v>0</v>
      </c>
      <c r="L50" s="624">
        <f t="shared" si="27"/>
        <v>0</v>
      </c>
      <c r="M50" s="622">
        <f t="shared" si="27"/>
        <v>0</v>
      </c>
      <c r="N50" s="623">
        <f t="shared" si="27"/>
        <v>0</v>
      </c>
      <c r="O50" s="624">
        <f t="shared" si="27"/>
        <v>0</v>
      </c>
      <c r="P50" s="626"/>
    </row>
    <row r="51" spans="1:16" s="494" customFormat="1" ht="36.75" thickTop="1" x14ac:dyDescent="0.25">
      <c r="A51" s="627"/>
      <c r="B51" s="628" t="s">
        <v>206</v>
      </c>
      <c r="C51" s="784">
        <f t="shared" si="4"/>
        <v>1469122</v>
      </c>
      <c r="D51" s="629">
        <f t="shared" ref="D51:E51" si="28">SUM(D52,D181)</f>
        <v>1306302</v>
      </c>
      <c r="E51" s="630">
        <f t="shared" si="28"/>
        <v>162820</v>
      </c>
      <c r="F51" s="631">
        <f>SUM(F52,F181)</f>
        <v>1469122</v>
      </c>
      <c r="G51" s="629">
        <f t="shared" ref="G51:H51" si="29">SUM(G52,G181)</f>
        <v>0</v>
      </c>
      <c r="H51" s="630">
        <f t="shared" si="29"/>
        <v>0</v>
      </c>
      <c r="I51" s="631">
        <f>SUM(I52,I181)</f>
        <v>0</v>
      </c>
      <c r="J51" s="632">
        <f t="shared" ref="J51:K51" si="30">SUM(J52,J181)</f>
        <v>0</v>
      </c>
      <c r="K51" s="630">
        <f t="shared" si="30"/>
        <v>0</v>
      </c>
      <c r="L51" s="631">
        <f>SUM(L52,L181)</f>
        <v>0</v>
      </c>
      <c r="M51" s="629">
        <f t="shared" ref="M51:O51" si="31">SUM(M52,M181)</f>
        <v>0</v>
      </c>
      <c r="N51" s="630">
        <f t="shared" si="31"/>
        <v>0</v>
      </c>
      <c r="O51" s="631">
        <f t="shared" si="31"/>
        <v>0</v>
      </c>
      <c r="P51" s="633"/>
    </row>
    <row r="52" spans="1:16" s="494" customFormat="1" ht="23.45" hidden="1" customHeight="1" x14ac:dyDescent="0.25">
      <c r="A52" s="634"/>
      <c r="B52" s="485" t="s">
        <v>207</v>
      </c>
      <c r="C52" s="785">
        <f t="shared" si="4"/>
        <v>0</v>
      </c>
      <c r="D52" s="635">
        <f t="shared" ref="D52:E52" si="32">SUM(D53,D75,D160,D174)</f>
        <v>0</v>
      </c>
      <c r="E52" s="636">
        <f t="shared" si="32"/>
        <v>0</v>
      </c>
      <c r="F52" s="637">
        <f>SUM(F53,F75,F160,F174)</f>
        <v>0</v>
      </c>
      <c r="G52" s="635">
        <f t="shared" ref="G52:H52" si="33">SUM(G53,G75,G160,G174)</f>
        <v>0</v>
      </c>
      <c r="H52" s="636">
        <f t="shared" si="33"/>
        <v>0</v>
      </c>
      <c r="I52" s="637">
        <f>SUM(I53,I75,I160,I174)</f>
        <v>0</v>
      </c>
      <c r="J52" s="638">
        <f t="shared" ref="J52:K52" si="34">SUM(J53,J75,J160,J174)</f>
        <v>0</v>
      </c>
      <c r="K52" s="636">
        <f t="shared" si="34"/>
        <v>0</v>
      </c>
      <c r="L52" s="637">
        <f>SUM(L53,L75,L160,L174)</f>
        <v>0</v>
      </c>
      <c r="M52" s="635">
        <f t="shared" ref="M52:O52" si="35">SUM(M53,M75,M160,M174)</f>
        <v>0</v>
      </c>
      <c r="N52" s="636">
        <f t="shared" si="35"/>
        <v>0</v>
      </c>
      <c r="O52" s="637">
        <f t="shared" si="35"/>
        <v>0</v>
      </c>
      <c r="P52" s="639"/>
    </row>
    <row r="53" spans="1:16" s="494" customFormat="1" hidden="1" x14ac:dyDescent="0.25">
      <c r="A53" s="640">
        <v>1000</v>
      </c>
      <c r="B53" s="640" t="s">
        <v>208</v>
      </c>
      <c r="C53" s="786">
        <f t="shared" si="4"/>
        <v>0</v>
      </c>
      <c r="D53" s="641">
        <f t="shared" ref="D53:E53" si="36">SUM(D54,D67)</f>
        <v>0</v>
      </c>
      <c r="E53" s="642">
        <f t="shared" si="36"/>
        <v>0</v>
      </c>
      <c r="F53" s="643">
        <f>SUM(F54,F67)</f>
        <v>0</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hidden="1" x14ac:dyDescent="0.25">
      <c r="A54" s="534">
        <v>1100</v>
      </c>
      <c r="B54" s="645" t="s">
        <v>209</v>
      </c>
      <c r="C54" s="773">
        <f t="shared" si="4"/>
        <v>0</v>
      </c>
      <c r="D54" s="646">
        <f t="shared" ref="D54:E54" si="40">SUM(D55,D58,D66)</f>
        <v>0</v>
      </c>
      <c r="E54" s="647">
        <f t="shared" si="40"/>
        <v>0</v>
      </c>
      <c r="F54" s="648">
        <f>SUM(F55,F58,F66)</f>
        <v>0</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hidden="1" x14ac:dyDescent="0.25">
      <c r="A55" s="651">
        <v>1110</v>
      </c>
      <c r="B55" s="608" t="s">
        <v>210</v>
      </c>
      <c r="C55" s="781">
        <f t="shared" si="4"/>
        <v>0</v>
      </c>
      <c r="D55" s="613">
        <f t="shared" ref="D55:E55" si="44">SUM(D56:D57)</f>
        <v>0</v>
      </c>
      <c r="E55" s="614">
        <f t="shared" si="44"/>
        <v>0</v>
      </c>
      <c r="F55" s="652">
        <f>SUM(F56:F57)</f>
        <v>0</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4" hidden="1" customHeight="1" x14ac:dyDescent="0.25">
      <c r="A57" s="517">
        <v>1119</v>
      </c>
      <c r="B57" s="554" t="s">
        <v>212</v>
      </c>
      <c r="C57" s="775">
        <f t="shared" si="4"/>
        <v>0</v>
      </c>
      <c r="D57" s="660"/>
      <c r="E57" s="661"/>
      <c r="F57" s="662">
        <f t="shared" si="48"/>
        <v>0</v>
      </c>
      <c r="G57" s="660"/>
      <c r="H57" s="661"/>
      <c r="I57" s="662">
        <f t="shared" si="49"/>
        <v>0</v>
      </c>
      <c r="J57" s="663"/>
      <c r="K57" s="661"/>
      <c r="L57" s="662">
        <f t="shared" si="50"/>
        <v>0</v>
      </c>
      <c r="M57" s="660"/>
      <c r="N57" s="661"/>
      <c r="O57" s="662">
        <f t="shared" si="51"/>
        <v>0</v>
      </c>
      <c r="P57" s="669"/>
    </row>
    <row r="58" spans="1:16" hidden="1" x14ac:dyDescent="0.25">
      <c r="A58" s="665">
        <v>1140</v>
      </c>
      <c r="B58" s="554" t="s">
        <v>213</v>
      </c>
      <c r="C58" s="775">
        <f t="shared" si="4"/>
        <v>0</v>
      </c>
      <c r="D58" s="666">
        <f t="shared" ref="D58:E58" si="52">SUM(D59:D65)</f>
        <v>0</v>
      </c>
      <c r="E58" s="667">
        <f t="shared" si="52"/>
        <v>0</v>
      </c>
      <c r="F58" s="662">
        <f>SUM(F59:F65)</f>
        <v>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hidden="1" x14ac:dyDescent="0.25">
      <c r="A63" s="517">
        <v>1147</v>
      </c>
      <c r="B63" s="554" t="s">
        <v>218</v>
      </c>
      <c r="C63" s="775">
        <f t="shared" si="4"/>
        <v>0</v>
      </c>
      <c r="D63" s="660"/>
      <c r="E63" s="661"/>
      <c r="F63" s="662">
        <f t="shared" si="56"/>
        <v>0</v>
      </c>
      <c r="G63" s="660"/>
      <c r="H63" s="661"/>
      <c r="I63" s="662">
        <f t="shared" si="57"/>
        <v>0</v>
      </c>
      <c r="J63" s="663"/>
      <c r="K63" s="661"/>
      <c r="L63" s="662">
        <f t="shared" si="58"/>
        <v>0</v>
      </c>
      <c r="M63" s="660"/>
      <c r="N63" s="661"/>
      <c r="O63" s="662">
        <f t="shared" si="59"/>
        <v>0</v>
      </c>
      <c r="P63" s="669"/>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hidden="1" x14ac:dyDescent="0.25">
      <c r="A66" s="651">
        <v>1150</v>
      </c>
      <c r="B66" s="608" t="s">
        <v>221</v>
      </c>
      <c r="C66" s="781">
        <f t="shared" si="4"/>
        <v>0</v>
      </c>
      <c r="D66" s="670"/>
      <c r="E66" s="671"/>
      <c r="F66" s="652">
        <f t="shared" si="56"/>
        <v>0</v>
      </c>
      <c r="G66" s="670"/>
      <c r="H66" s="671"/>
      <c r="I66" s="652">
        <f t="shared" si="57"/>
        <v>0</v>
      </c>
      <c r="J66" s="672"/>
      <c r="K66" s="671"/>
      <c r="L66" s="652">
        <f t="shared" si="58"/>
        <v>0</v>
      </c>
      <c r="M66" s="670"/>
      <c r="N66" s="671"/>
      <c r="O66" s="652">
        <f t="shared" si="59"/>
        <v>0</v>
      </c>
      <c r="P66" s="654"/>
    </row>
    <row r="67" spans="1:16" ht="36" hidden="1" x14ac:dyDescent="0.25">
      <c r="A67" s="534">
        <v>1200</v>
      </c>
      <c r="B67" s="645" t="s">
        <v>222</v>
      </c>
      <c r="C67" s="773">
        <f t="shared" si="4"/>
        <v>0</v>
      </c>
      <c r="D67" s="646">
        <f t="shared" ref="D67:E67" si="60">SUM(D68:D69)</f>
        <v>0</v>
      </c>
      <c r="E67" s="647">
        <f t="shared" si="60"/>
        <v>0</v>
      </c>
      <c r="F67" s="648">
        <f>SUM(F68:F69)</f>
        <v>0</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hidden="1" x14ac:dyDescent="0.25">
      <c r="A68" s="1150">
        <v>1210</v>
      </c>
      <c r="B68" s="546" t="s">
        <v>223</v>
      </c>
      <c r="C68" s="774">
        <f t="shared" si="4"/>
        <v>0</v>
      </c>
      <c r="D68" s="655"/>
      <c r="E68" s="656"/>
      <c r="F68" s="657">
        <f>D68+E68</f>
        <v>0</v>
      </c>
      <c r="G68" s="655"/>
      <c r="H68" s="656"/>
      <c r="I68" s="657">
        <f>G68+H68</f>
        <v>0</v>
      </c>
      <c r="J68" s="658"/>
      <c r="K68" s="656"/>
      <c r="L68" s="657">
        <f>J68+K68</f>
        <v>0</v>
      </c>
      <c r="M68" s="655"/>
      <c r="N68" s="656"/>
      <c r="O68" s="657">
        <f t="shared" ref="O68" si="64">M68+N68</f>
        <v>0</v>
      </c>
      <c r="P68" s="659"/>
    </row>
    <row r="69" spans="1:16" ht="24" hidden="1" x14ac:dyDescent="0.25">
      <c r="A69" s="665">
        <v>1220</v>
      </c>
      <c r="B69" s="554" t="s">
        <v>224</v>
      </c>
      <c r="C69" s="775">
        <f t="shared" si="4"/>
        <v>0</v>
      </c>
      <c r="D69" s="666">
        <f t="shared" ref="D69:E69" si="65">SUM(D70:D74)</f>
        <v>0</v>
      </c>
      <c r="E69" s="667">
        <f t="shared" si="65"/>
        <v>0</v>
      </c>
      <c r="F69" s="662">
        <f>SUM(F70:F74)</f>
        <v>0</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hidden="1" x14ac:dyDescent="0.25">
      <c r="A70" s="517">
        <v>1221</v>
      </c>
      <c r="B70" s="554" t="s">
        <v>225</v>
      </c>
      <c r="C70" s="775">
        <f t="shared" si="4"/>
        <v>0</v>
      </c>
      <c r="D70" s="660"/>
      <c r="E70" s="661"/>
      <c r="F70" s="662">
        <f t="shared" ref="F70:F74" si="69">D70+E70</f>
        <v>0</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hidden="1" x14ac:dyDescent="0.25">
      <c r="A73" s="517">
        <v>1227</v>
      </c>
      <c r="B73" s="554" t="s">
        <v>228</v>
      </c>
      <c r="C73" s="775">
        <f t="shared" si="4"/>
        <v>0</v>
      </c>
      <c r="D73" s="660"/>
      <c r="E73" s="661"/>
      <c r="F73" s="662">
        <f t="shared" si="69"/>
        <v>0</v>
      </c>
      <c r="G73" s="660"/>
      <c r="H73" s="661"/>
      <c r="I73" s="662">
        <f t="shared" si="70"/>
        <v>0</v>
      </c>
      <c r="J73" s="663"/>
      <c r="K73" s="661"/>
      <c r="L73" s="662">
        <f t="shared" si="71"/>
        <v>0</v>
      </c>
      <c r="M73" s="660"/>
      <c r="N73" s="661"/>
      <c r="O73" s="662">
        <f t="shared" si="72"/>
        <v>0</v>
      </c>
      <c r="P73" s="669"/>
    </row>
    <row r="74" spans="1:16" ht="60" hidden="1" x14ac:dyDescent="0.25">
      <c r="A74" s="517">
        <v>1228</v>
      </c>
      <c r="B74" s="554" t="s">
        <v>229</v>
      </c>
      <c r="C74" s="775">
        <f t="shared" si="4"/>
        <v>0</v>
      </c>
      <c r="D74" s="660"/>
      <c r="E74" s="661"/>
      <c r="F74" s="662">
        <f t="shared" si="69"/>
        <v>0</v>
      </c>
      <c r="G74" s="660"/>
      <c r="H74" s="661"/>
      <c r="I74" s="662">
        <f t="shared" si="70"/>
        <v>0</v>
      </c>
      <c r="J74" s="663"/>
      <c r="K74" s="661"/>
      <c r="L74" s="662">
        <f t="shared" si="71"/>
        <v>0</v>
      </c>
      <c r="M74" s="660"/>
      <c r="N74" s="661"/>
      <c r="O74" s="662">
        <f t="shared" si="72"/>
        <v>0</v>
      </c>
      <c r="P74" s="669"/>
    </row>
    <row r="75" spans="1:16" hidden="1" x14ac:dyDescent="0.25">
      <c r="A75" s="640">
        <v>2000</v>
      </c>
      <c r="B75" s="640" t="s">
        <v>230</v>
      </c>
      <c r="C75" s="786">
        <f t="shared" si="4"/>
        <v>0</v>
      </c>
      <c r="D75" s="641">
        <f t="shared" ref="D75:O75" si="73">SUM(D76,D83,D120,D151,D152)</f>
        <v>0</v>
      </c>
      <c r="E75" s="642">
        <f t="shared" si="73"/>
        <v>0</v>
      </c>
      <c r="F75" s="643">
        <f t="shared" si="73"/>
        <v>0</v>
      </c>
      <c r="G75" s="641">
        <f t="shared" si="73"/>
        <v>0</v>
      </c>
      <c r="H75" s="642">
        <f t="shared" si="73"/>
        <v>0</v>
      </c>
      <c r="I75" s="643">
        <f t="shared" si="73"/>
        <v>0</v>
      </c>
      <c r="J75" s="644">
        <f t="shared" si="73"/>
        <v>0</v>
      </c>
      <c r="K75" s="642">
        <f t="shared" si="73"/>
        <v>0</v>
      </c>
      <c r="L75" s="643">
        <f t="shared" si="73"/>
        <v>0</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1150">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hidden="1" x14ac:dyDescent="0.25">
      <c r="A83" s="534">
        <v>2200</v>
      </c>
      <c r="B83" s="645" t="s">
        <v>236</v>
      </c>
      <c r="C83" s="773">
        <f t="shared" si="4"/>
        <v>0</v>
      </c>
      <c r="D83" s="646">
        <f t="shared" ref="D83:E83" si="94">SUM(D84,D85,D91,D99,D107,D108,D114,D119)</f>
        <v>0</v>
      </c>
      <c r="E83" s="647">
        <f t="shared" si="94"/>
        <v>0</v>
      </c>
      <c r="F83" s="648">
        <f>SUM(F84,F85,F91,F99,F107,F108,F114,F119)</f>
        <v>0</v>
      </c>
      <c r="G83" s="646">
        <f t="shared" ref="G83:H83" si="95">SUM(G84,G85,G91,G99,G107,G108,G114,G119)</f>
        <v>0</v>
      </c>
      <c r="H83" s="647">
        <f t="shared" si="95"/>
        <v>0</v>
      </c>
      <c r="I83" s="648">
        <f>SUM(I84,I85,I91,I99,I107,I108,I114,I119)</f>
        <v>0</v>
      </c>
      <c r="J83" s="649">
        <f t="shared" ref="J83:K83" si="96">SUM(J84,J85,J91,J99,J107,J108,J114,J119)</f>
        <v>0</v>
      </c>
      <c r="K83" s="647">
        <f t="shared" si="96"/>
        <v>0</v>
      </c>
      <c r="L83" s="648">
        <f>SUM(L84,L85,L91,L99,L107,L108,L114,L119)</f>
        <v>0</v>
      </c>
      <c r="M83" s="646">
        <f t="shared" ref="M83:O83" si="97">SUM(M84,M85,M91,M99,M107,M108,M114,M119)</f>
        <v>0</v>
      </c>
      <c r="N83" s="647">
        <f t="shared" si="97"/>
        <v>0</v>
      </c>
      <c r="O83" s="648">
        <f t="shared" si="97"/>
        <v>0</v>
      </c>
      <c r="P83" s="678"/>
    </row>
    <row r="84" spans="1:16" hidden="1" x14ac:dyDescent="0.25">
      <c r="A84" s="651">
        <v>2210</v>
      </c>
      <c r="B84" s="608" t="s">
        <v>237</v>
      </c>
      <c r="C84" s="781">
        <f t="shared" si="4"/>
        <v>0</v>
      </c>
      <c r="D84" s="670"/>
      <c r="E84" s="671"/>
      <c r="F84" s="652">
        <f>D84+E84</f>
        <v>0</v>
      </c>
      <c r="G84" s="670"/>
      <c r="H84" s="671"/>
      <c r="I84" s="652">
        <f>G84+H84</f>
        <v>0</v>
      </c>
      <c r="J84" s="672"/>
      <c r="K84" s="671"/>
      <c r="L84" s="652">
        <f>J84+K84</f>
        <v>0</v>
      </c>
      <c r="M84" s="670"/>
      <c r="N84" s="671"/>
      <c r="O84" s="652">
        <f t="shared" ref="O84" si="98">M84+N84</f>
        <v>0</v>
      </c>
      <c r="P84" s="654"/>
    </row>
    <row r="85" spans="1:16" ht="24" hidden="1" x14ac:dyDescent="0.25">
      <c r="A85" s="665">
        <v>2220</v>
      </c>
      <c r="B85" s="554" t="s">
        <v>238</v>
      </c>
      <c r="C85" s="775">
        <f t="shared" ref="C85:C148" si="99">F85+I85+L85+O85</f>
        <v>0</v>
      </c>
      <c r="D85" s="666">
        <f t="shared" ref="D85:E85" si="100">SUM(D86:D90)</f>
        <v>0</v>
      </c>
      <c r="E85" s="667">
        <f t="shared" si="100"/>
        <v>0</v>
      </c>
      <c r="F85" s="662">
        <f>SUM(F86:F90)</f>
        <v>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hidden="1" x14ac:dyDescent="0.25">
      <c r="A87" s="517">
        <v>2222</v>
      </c>
      <c r="B87" s="554" t="s">
        <v>240</v>
      </c>
      <c r="C87" s="775">
        <f t="shared" si="99"/>
        <v>0</v>
      </c>
      <c r="D87" s="660"/>
      <c r="E87" s="661"/>
      <c r="F87" s="662">
        <f t="shared" si="104"/>
        <v>0</v>
      </c>
      <c r="G87" s="660"/>
      <c r="H87" s="661"/>
      <c r="I87" s="662">
        <f t="shared" si="105"/>
        <v>0</v>
      </c>
      <c r="J87" s="663"/>
      <c r="K87" s="661"/>
      <c r="L87" s="662">
        <f t="shared" si="106"/>
        <v>0</v>
      </c>
      <c r="M87" s="660"/>
      <c r="N87" s="661"/>
      <c r="O87" s="662">
        <f t="shared" si="107"/>
        <v>0</v>
      </c>
      <c r="P87" s="669"/>
    </row>
    <row r="88" spans="1:16" hidden="1" x14ac:dyDescent="0.25">
      <c r="A88" s="517">
        <v>2223</v>
      </c>
      <c r="B88" s="554" t="s">
        <v>241</v>
      </c>
      <c r="C88" s="775">
        <f t="shared" si="99"/>
        <v>0</v>
      </c>
      <c r="D88" s="660"/>
      <c r="E88" s="661"/>
      <c r="F88" s="662">
        <f t="shared" si="104"/>
        <v>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hidden="1" x14ac:dyDescent="0.25">
      <c r="A91" s="665">
        <v>2230</v>
      </c>
      <c r="B91" s="554" t="s">
        <v>244</v>
      </c>
      <c r="C91" s="775">
        <f t="shared" si="99"/>
        <v>0</v>
      </c>
      <c r="D91" s="666">
        <f t="shared" ref="D91:E91" si="108">SUM(D92:D98)</f>
        <v>0</v>
      </c>
      <c r="E91" s="667">
        <f t="shared" si="108"/>
        <v>0</v>
      </c>
      <c r="F91" s="662">
        <f>SUM(F92:F98)</f>
        <v>0</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hidden="1" x14ac:dyDescent="0.25">
      <c r="A92" s="517">
        <v>2231</v>
      </c>
      <c r="B92" s="554" t="s">
        <v>245</v>
      </c>
      <c r="C92" s="775">
        <f t="shared" si="99"/>
        <v>0</v>
      </c>
      <c r="D92" s="660"/>
      <c r="E92" s="661"/>
      <c r="F92" s="662">
        <f t="shared" ref="F92:F98" si="112">D92+E92</f>
        <v>0</v>
      </c>
      <c r="G92" s="660"/>
      <c r="H92" s="661"/>
      <c r="I92" s="662">
        <f t="shared" ref="I92:I98" si="113">G92+H92</f>
        <v>0</v>
      </c>
      <c r="J92" s="663"/>
      <c r="K92" s="661"/>
      <c r="L92" s="662">
        <f t="shared" ref="L92:L98" si="114">J92+K92</f>
        <v>0</v>
      </c>
      <c r="M92" s="660"/>
      <c r="N92" s="661"/>
      <c r="O92" s="662">
        <f t="shared" ref="O92:O98" si="115">M92+N92</f>
        <v>0</v>
      </c>
      <c r="P92" s="1154"/>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hidden="1" x14ac:dyDescent="0.25">
      <c r="A98" s="517">
        <v>2239</v>
      </c>
      <c r="B98" s="554" t="s">
        <v>251</v>
      </c>
      <c r="C98" s="775">
        <f t="shared" si="99"/>
        <v>0</v>
      </c>
      <c r="D98" s="660"/>
      <c r="E98" s="661"/>
      <c r="F98" s="662">
        <f t="shared" si="112"/>
        <v>0</v>
      </c>
      <c r="G98" s="660"/>
      <c r="H98" s="661"/>
      <c r="I98" s="662">
        <f t="shared" si="113"/>
        <v>0</v>
      </c>
      <c r="J98" s="663"/>
      <c r="K98" s="661"/>
      <c r="L98" s="662">
        <f t="shared" si="114"/>
        <v>0</v>
      </c>
      <c r="M98" s="660"/>
      <c r="N98" s="661"/>
      <c r="O98" s="662">
        <f t="shared" si="115"/>
        <v>0</v>
      </c>
      <c r="P98" s="669"/>
    </row>
    <row r="99" spans="1:16" ht="36" hidden="1" x14ac:dyDescent="0.25">
      <c r="A99" s="665">
        <v>2240</v>
      </c>
      <c r="B99" s="554" t="s">
        <v>252</v>
      </c>
      <c r="C99" s="775">
        <f t="shared" si="99"/>
        <v>0</v>
      </c>
      <c r="D99" s="666">
        <f t="shared" ref="D99:E99" si="116">SUM(D100:D106)</f>
        <v>0</v>
      </c>
      <c r="E99" s="667">
        <f t="shared" si="116"/>
        <v>0</v>
      </c>
      <c r="F99" s="662">
        <f>SUM(F100:F106)</f>
        <v>0</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hidden="1" x14ac:dyDescent="0.25">
      <c r="A102" s="517">
        <v>2243</v>
      </c>
      <c r="B102" s="554" t="s">
        <v>256</v>
      </c>
      <c r="C102" s="775">
        <f t="shared" si="99"/>
        <v>0</v>
      </c>
      <c r="D102" s="660"/>
      <c r="E102" s="661"/>
      <c r="F102" s="662">
        <f t="shared" si="120"/>
        <v>0</v>
      </c>
      <c r="G102" s="660"/>
      <c r="H102" s="661"/>
      <c r="I102" s="662">
        <f t="shared" si="121"/>
        <v>0</v>
      </c>
      <c r="J102" s="663"/>
      <c r="K102" s="661"/>
      <c r="L102" s="662">
        <f t="shared" si="122"/>
        <v>0</v>
      </c>
      <c r="M102" s="660"/>
      <c r="N102" s="661"/>
      <c r="O102" s="662">
        <f t="shared" si="123"/>
        <v>0</v>
      </c>
      <c r="P102" s="669"/>
    </row>
    <row r="103" spans="1:16" hidden="1" x14ac:dyDescent="0.25">
      <c r="A103" s="517">
        <v>2244</v>
      </c>
      <c r="B103" s="554" t="s">
        <v>257</v>
      </c>
      <c r="C103" s="775">
        <f t="shared" si="99"/>
        <v>0</v>
      </c>
      <c r="D103" s="660"/>
      <c r="E103" s="661"/>
      <c r="F103" s="662">
        <f t="shared" si="120"/>
        <v>0</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hidden="1" x14ac:dyDescent="0.25">
      <c r="A107" s="665">
        <v>2250</v>
      </c>
      <c r="B107" s="554" t="s">
        <v>262</v>
      </c>
      <c r="C107" s="775">
        <f t="shared" si="99"/>
        <v>0</v>
      </c>
      <c r="D107" s="660"/>
      <c r="E107" s="661"/>
      <c r="F107" s="662">
        <f t="shared" si="120"/>
        <v>0</v>
      </c>
      <c r="G107" s="660"/>
      <c r="H107" s="661"/>
      <c r="I107" s="662">
        <f t="shared" si="121"/>
        <v>0</v>
      </c>
      <c r="J107" s="663"/>
      <c r="K107" s="661"/>
      <c r="L107" s="662">
        <f t="shared" si="122"/>
        <v>0</v>
      </c>
      <c r="M107" s="660"/>
      <c r="N107" s="661"/>
      <c r="O107" s="662">
        <f t="shared" si="123"/>
        <v>0</v>
      </c>
      <c r="P107" s="669"/>
    </row>
    <row r="108" spans="1:16" hidden="1" x14ac:dyDescent="0.25">
      <c r="A108" s="665">
        <v>2260</v>
      </c>
      <c r="B108" s="554" t="s">
        <v>263</v>
      </c>
      <c r="C108" s="775">
        <f t="shared" si="99"/>
        <v>0</v>
      </c>
      <c r="D108" s="666">
        <f t="shared" ref="D108:E108" si="124">SUM(D109:D113)</f>
        <v>0</v>
      </c>
      <c r="E108" s="667">
        <f t="shared" si="124"/>
        <v>0</v>
      </c>
      <c r="F108" s="662">
        <f>SUM(F109:F113)</f>
        <v>0</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v>0</v>
      </c>
      <c r="E117" s="661"/>
      <c r="F117" s="662">
        <f t="shared" si="136"/>
        <v>0</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hidden="1" customHeight="1" x14ac:dyDescent="0.25">
      <c r="A120" s="603">
        <v>2300</v>
      </c>
      <c r="B120" s="572" t="s">
        <v>275</v>
      </c>
      <c r="C120" s="777">
        <f t="shared" si="99"/>
        <v>0</v>
      </c>
      <c r="D120" s="687">
        <f t="shared" ref="D120:E120" si="140">SUM(D121,D126,D130,D131,D134,D138,D146,D147,D150)</f>
        <v>0</v>
      </c>
      <c r="E120" s="688">
        <f t="shared" si="140"/>
        <v>0</v>
      </c>
      <c r="F120" s="689">
        <f>SUM(F121,F126,F130,F131,F134,F138,F146,F147,F150)</f>
        <v>0</v>
      </c>
      <c r="G120" s="687">
        <f t="shared" ref="G120:H120" si="141">SUM(G121,G126,G130,G131,G134,G138,G146,G147,G150)</f>
        <v>0</v>
      </c>
      <c r="H120" s="688">
        <f t="shared" si="141"/>
        <v>0</v>
      </c>
      <c r="I120" s="689">
        <f>SUM(I121,I126,I130,I131,I134,I138,I146,I147,I150)</f>
        <v>0</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4" hidden="1" x14ac:dyDescent="0.25">
      <c r="A121" s="1150">
        <v>2310</v>
      </c>
      <c r="B121" s="546" t="s">
        <v>276</v>
      </c>
      <c r="C121" s="774">
        <f t="shared" si="99"/>
        <v>0</v>
      </c>
      <c r="D121" s="675">
        <f t="shared" ref="D121:O121" si="144">SUM(D122:D125)</f>
        <v>0</v>
      </c>
      <c r="E121" s="676">
        <f t="shared" si="144"/>
        <v>0</v>
      </c>
      <c r="F121" s="657">
        <f t="shared" si="144"/>
        <v>0</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hidden="1" x14ac:dyDescent="0.25">
      <c r="A122" s="517">
        <v>2311</v>
      </c>
      <c r="B122" s="554" t="s">
        <v>277</v>
      </c>
      <c r="C122" s="775">
        <f t="shared" si="99"/>
        <v>0</v>
      </c>
      <c r="D122" s="660"/>
      <c r="E122" s="661"/>
      <c r="F122" s="662">
        <f t="shared" ref="F122:F125" si="145">D122+E122</f>
        <v>0</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hidden="1" x14ac:dyDescent="0.25">
      <c r="A123" s="517">
        <v>2312</v>
      </c>
      <c r="B123" s="554" t="s">
        <v>278</v>
      </c>
      <c r="C123" s="775">
        <f t="shared" si="99"/>
        <v>0</v>
      </c>
      <c r="D123" s="660"/>
      <c r="E123" s="661"/>
      <c r="F123" s="662">
        <f t="shared" si="145"/>
        <v>0</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hidden="1" customHeight="1" x14ac:dyDescent="0.25">
      <c r="A125" s="517">
        <v>2314</v>
      </c>
      <c r="B125" s="554" t="s">
        <v>280</v>
      </c>
      <c r="C125" s="775">
        <f t="shared" si="99"/>
        <v>0</v>
      </c>
      <c r="D125" s="660"/>
      <c r="E125" s="661"/>
      <c r="F125" s="662">
        <f t="shared" si="145"/>
        <v>0</v>
      </c>
      <c r="G125" s="660"/>
      <c r="H125" s="661"/>
      <c r="I125" s="662">
        <f t="shared" si="146"/>
        <v>0</v>
      </c>
      <c r="J125" s="663"/>
      <c r="K125" s="661"/>
      <c r="L125" s="662">
        <f t="shared" si="147"/>
        <v>0</v>
      </c>
      <c r="M125" s="660"/>
      <c r="N125" s="661"/>
      <c r="O125" s="662">
        <f t="shared" si="148"/>
        <v>0</v>
      </c>
      <c r="P125" s="669"/>
    </row>
    <row r="126" spans="1:16" hidden="1" x14ac:dyDescent="0.25">
      <c r="A126" s="665">
        <v>2320</v>
      </c>
      <c r="B126" s="554" t="s">
        <v>281</v>
      </c>
      <c r="C126" s="775">
        <f t="shared" si="99"/>
        <v>0</v>
      </c>
      <c r="D126" s="666">
        <f t="shared" ref="D126:E126" si="149">SUM(D127:D129)</f>
        <v>0</v>
      </c>
      <c r="E126" s="667">
        <f t="shared" si="149"/>
        <v>0</v>
      </c>
      <c r="F126" s="662">
        <f>SUM(F127:F129)</f>
        <v>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idden="1" x14ac:dyDescent="0.25">
      <c r="A128" s="517">
        <v>2322</v>
      </c>
      <c r="B128" s="554" t="s">
        <v>283</v>
      </c>
      <c r="C128" s="775">
        <f t="shared" si="99"/>
        <v>0</v>
      </c>
      <c r="D128" s="660"/>
      <c r="E128" s="661"/>
      <c r="F128" s="662">
        <f t="shared" si="153"/>
        <v>0</v>
      </c>
      <c r="G128" s="660"/>
      <c r="H128" s="661"/>
      <c r="I128" s="662">
        <f t="shared" si="154"/>
        <v>0</v>
      </c>
      <c r="J128" s="663"/>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hidden="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idden="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hidden="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idden="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hidden="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hidden="1" x14ac:dyDescent="0.25">
      <c r="A138" s="665">
        <v>2360</v>
      </c>
      <c r="B138" s="554" t="s">
        <v>293</v>
      </c>
      <c r="C138" s="775">
        <f t="shared" si="99"/>
        <v>0</v>
      </c>
      <c r="D138" s="666">
        <f t="shared" ref="D138:E138" si="173">SUM(D139:D145)</f>
        <v>0</v>
      </c>
      <c r="E138" s="667">
        <f t="shared" si="173"/>
        <v>0</v>
      </c>
      <c r="F138" s="662">
        <f>SUM(F139:F145)</f>
        <v>0</v>
      </c>
      <c r="G138" s="666">
        <f t="shared" ref="G138:H138" si="174">SUM(G139:G145)</f>
        <v>0</v>
      </c>
      <c r="H138" s="667">
        <f t="shared" si="174"/>
        <v>0</v>
      </c>
      <c r="I138" s="662">
        <f>SUM(I139:I145)</f>
        <v>0</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idden="1" x14ac:dyDescent="0.25">
      <c r="A139" s="516">
        <v>2361</v>
      </c>
      <c r="B139" s="554" t="s">
        <v>294</v>
      </c>
      <c r="C139" s="775">
        <f t="shared" si="99"/>
        <v>0</v>
      </c>
      <c r="D139" s="660"/>
      <c r="E139" s="661"/>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idden="1" x14ac:dyDescent="0.25">
      <c r="A141" s="516">
        <v>2363</v>
      </c>
      <c r="B141" s="554" t="s">
        <v>296</v>
      </c>
      <c r="C141" s="775">
        <f t="shared" si="99"/>
        <v>0</v>
      </c>
      <c r="D141" s="660"/>
      <c r="E141" s="661"/>
      <c r="F141" s="662">
        <f t="shared" si="177"/>
        <v>0</v>
      </c>
      <c r="G141" s="660"/>
      <c r="H141" s="661"/>
      <c r="I141" s="662">
        <f t="shared" si="178"/>
        <v>0</v>
      </c>
      <c r="J141" s="663"/>
      <c r="K141" s="661"/>
      <c r="L141" s="662">
        <f t="shared" si="179"/>
        <v>0</v>
      </c>
      <c r="M141" s="660"/>
      <c r="N141" s="661"/>
      <c r="O141" s="662">
        <f t="shared" si="180"/>
        <v>0</v>
      </c>
      <c r="P141" s="669"/>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idden="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hidden="1" x14ac:dyDescent="0.25">
      <c r="A152" s="534">
        <v>2500</v>
      </c>
      <c r="B152" s="645" t="s">
        <v>307</v>
      </c>
      <c r="C152" s="773">
        <f t="shared" si="189"/>
        <v>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hidden="1" x14ac:dyDescent="0.25">
      <c r="A153" s="1150">
        <v>2510</v>
      </c>
      <c r="B153" s="546" t="s">
        <v>308</v>
      </c>
      <c r="C153" s="774">
        <f t="shared" si="189"/>
        <v>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hidden="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1150">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1150">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1150">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1150">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x14ac:dyDescent="0.25">
      <c r="A181" s="711"/>
      <c r="B181" s="486" t="s">
        <v>336</v>
      </c>
      <c r="C181" s="785">
        <f t="shared" si="189"/>
        <v>1469122</v>
      </c>
      <c r="D181" s="635">
        <f t="shared" ref="D181:O181" si="245">SUM(D182,D211,D252,D265)</f>
        <v>1306302</v>
      </c>
      <c r="E181" s="636">
        <f t="shared" si="245"/>
        <v>162820</v>
      </c>
      <c r="F181" s="637">
        <f t="shared" si="245"/>
        <v>1469122</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x14ac:dyDescent="0.25">
      <c r="A182" s="640">
        <v>5000</v>
      </c>
      <c r="B182" s="640" t="s">
        <v>337</v>
      </c>
      <c r="C182" s="786">
        <f t="shared" si="189"/>
        <v>1318891</v>
      </c>
      <c r="D182" s="641">
        <f t="shared" ref="D182:E182" si="246">D183+D187</f>
        <v>1306302</v>
      </c>
      <c r="E182" s="642">
        <f t="shared" si="246"/>
        <v>12589</v>
      </c>
      <c r="F182" s="643">
        <f>F183+F187</f>
        <v>1318891</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1150">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x14ac:dyDescent="0.25">
      <c r="A187" s="534">
        <v>5200</v>
      </c>
      <c r="B187" s="645" t="s">
        <v>342</v>
      </c>
      <c r="C187" s="773">
        <f t="shared" si="189"/>
        <v>1318891</v>
      </c>
      <c r="D187" s="646">
        <f t="shared" ref="D187:E187" si="258">D188+D198+D199+D206+D207+D208+D210</f>
        <v>1306302</v>
      </c>
      <c r="E187" s="647">
        <f t="shared" si="258"/>
        <v>12589</v>
      </c>
      <c r="F187" s="648">
        <f>F188+F198+F199+F206+F207+F208+F210</f>
        <v>1318891</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hidden="1" x14ac:dyDescent="0.25">
      <c r="A199" s="665">
        <v>5230</v>
      </c>
      <c r="B199" s="554" t="s">
        <v>354</v>
      </c>
      <c r="C199" s="775">
        <f t="shared" si="189"/>
        <v>0</v>
      </c>
      <c r="D199" s="666">
        <f t="shared" ref="D199:E199" si="270">SUM(D200:D205)</f>
        <v>0</v>
      </c>
      <c r="E199" s="667">
        <f t="shared" si="270"/>
        <v>0</v>
      </c>
      <c r="F199" s="662">
        <f>SUM(F200:F205)</f>
        <v>0</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hidden="1" x14ac:dyDescent="0.25">
      <c r="A204" s="517">
        <v>5238</v>
      </c>
      <c r="B204" s="554" t="s">
        <v>359</v>
      </c>
      <c r="C204" s="775">
        <f t="shared" si="189"/>
        <v>0</v>
      </c>
      <c r="D204" s="660"/>
      <c r="E204" s="661"/>
      <c r="F204" s="662">
        <f t="shared" si="274"/>
        <v>0</v>
      </c>
      <c r="G204" s="660"/>
      <c r="H204" s="661"/>
      <c r="I204" s="662">
        <f t="shared" si="275"/>
        <v>0</v>
      </c>
      <c r="J204" s="663"/>
      <c r="K204" s="661"/>
      <c r="L204" s="662">
        <f t="shared" si="276"/>
        <v>0</v>
      </c>
      <c r="M204" s="660"/>
      <c r="N204" s="661"/>
      <c r="O204" s="662">
        <f t="shared" si="277"/>
        <v>0</v>
      </c>
      <c r="P204" s="669"/>
    </row>
    <row r="205" spans="1:16" ht="24" hidden="1" x14ac:dyDescent="0.25">
      <c r="A205" s="517">
        <v>5239</v>
      </c>
      <c r="B205" s="554" t="s">
        <v>360</v>
      </c>
      <c r="C205" s="775">
        <f t="shared" si="189"/>
        <v>0</v>
      </c>
      <c r="D205" s="660"/>
      <c r="E205" s="661"/>
      <c r="F205" s="662">
        <f t="shared" si="274"/>
        <v>0</v>
      </c>
      <c r="G205" s="660"/>
      <c r="H205" s="661"/>
      <c r="I205" s="662">
        <f t="shared" si="275"/>
        <v>0</v>
      </c>
      <c r="J205" s="663"/>
      <c r="K205" s="661"/>
      <c r="L205" s="662">
        <f t="shared" si="276"/>
        <v>0</v>
      </c>
      <c r="M205" s="660"/>
      <c r="N205" s="661"/>
      <c r="O205" s="662">
        <f t="shared" si="277"/>
        <v>0</v>
      </c>
      <c r="P205" s="669"/>
    </row>
    <row r="206" spans="1:16" ht="24" hidden="1" x14ac:dyDescent="0.25">
      <c r="A206" s="665">
        <v>5240</v>
      </c>
      <c r="B206" s="554" t="s">
        <v>361</v>
      </c>
      <c r="C206" s="775">
        <f t="shared" si="189"/>
        <v>0</v>
      </c>
      <c r="D206" s="660"/>
      <c r="E206" s="661"/>
      <c r="F206" s="662">
        <f t="shared" si="274"/>
        <v>0</v>
      </c>
      <c r="G206" s="660"/>
      <c r="H206" s="661"/>
      <c r="I206" s="662">
        <f t="shared" si="275"/>
        <v>0</v>
      </c>
      <c r="J206" s="663"/>
      <c r="K206" s="661"/>
      <c r="L206" s="662">
        <f t="shared" si="276"/>
        <v>0</v>
      </c>
      <c r="M206" s="660"/>
      <c r="N206" s="661"/>
      <c r="O206" s="662">
        <f t="shared" si="277"/>
        <v>0</v>
      </c>
      <c r="P206" s="669"/>
    </row>
    <row r="207" spans="1:16" ht="36" x14ac:dyDescent="0.25">
      <c r="A207" s="665">
        <v>5250</v>
      </c>
      <c r="B207" s="554" t="s">
        <v>362</v>
      </c>
      <c r="C207" s="775">
        <f t="shared" si="189"/>
        <v>1318891</v>
      </c>
      <c r="D207" s="660">
        <v>1306302</v>
      </c>
      <c r="E207" s="661">
        <v>12589</v>
      </c>
      <c r="F207" s="662">
        <f t="shared" si="274"/>
        <v>1318891</v>
      </c>
      <c r="G207" s="660"/>
      <c r="H207" s="661"/>
      <c r="I207" s="662">
        <f t="shared" si="275"/>
        <v>0</v>
      </c>
      <c r="J207" s="663"/>
      <c r="K207" s="661"/>
      <c r="L207" s="662">
        <f t="shared" si="276"/>
        <v>0</v>
      </c>
      <c r="M207" s="660"/>
      <c r="N207" s="661"/>
      <c r="O207" s="662">
        <f t="shared" si="277"/>
        <v>0</v>
      </c>
      <c r="P207" s="1210" t="s">
        <v>1137</v>
      </c>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1150">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1150">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1150">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1149">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1150">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x14ac:dyDescent="0.25">
      <c r="A252" s="721">
        <v>7000</v>
      </c>
      <c r="B252" s="721" t="s">
        <v>407</v>
      </c>
      <c r="C252" s="790">
        <f t="shared" si="291"/>
        <v>150231</v>
      </c>
      <c r="D252" s="722">
        <f t="shared" ref="D252:E252" si="343">SUM(D253,D263)</f>
        <v>0</v>
      </c>
      <c r="E252" s="723">
        <f t="shared" si="343"/>
        <v>150231</v>
      </c>
      <c r="F252" s="724">
        <f>SUM(F253,F263)</f>
        <v>150231</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x14ac:dyDescent="0.25">
      <c r="A253" s="534">
        <v>7200</v>
      </c>
      <c r="B253" s="645" t="s">
        <v>408</v>
      </c>
      <c r="C253" s="773">
        <f t="shared" si="291"/>
        <v>150231</v>
      </c>
      <c r="D253" s="646">
        <f t="shared" ref="D253:O253" si="347">SUM(D254,D255,D256,D257,D261,D262)</f>
        <v>0</v>
      </c>
      <c r="E253" s="647">
        <f t="shared" si="347"/>
        <v>150231</v>
      </c>
      <c r="F253" s="648">
        <f t="shared" si="347"/>
        <v>150231</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1150">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x14ac:dyDescent="0.25">
      <c r="A256" s="665">
        <v>7230</v>
      </c>
      <c r="B256" s="554" t="s">
        <v>179</v>
      </c>
      <c r="C256" s="775">
        <f t="shared" si="291"/>
        <v>150231</v>
      </c>
      <c r="D256" s="660"/>
      <c r="E256" s="661">
        <v>150231</v>
      </c>
      <c r="F256" s="662">
        <f t="shared" si="348"/>
        <v>150231</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150231</v>
      </c>
      <c r="E269" s="667">
        <f t="shared" si="363"/>
        <v>-150231</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v>150231</v>
      </c>
      <c r="E271" s="656">
        <v>-150231</v>
      </c>
      <c r="F271" s="657">
        <f t="shared" si="367"/>
        <v>0</v>
      </c>
      <c r="G271" s="655"/>
      <c r="H271" s="656"/>
      <c r="I271" s="657">
        <f t="shared" si="368"/>
        <v>0</v>
      </c>
      <c r="J271" s="658"/>
      <c r="K271" s="656"/>
      <c r="L271" s="657">
        <f t="shared" si="369"/>
        <v>0</v>
      </c>
      <c r="M271" s="655"/>
      <c r="N271" s="656"/>
      <c r="O271" s="657">
        <f t="shared" si="370"/>
        <v>0</v>
      </c>
      <c r="P271" s="659"/>
    </row>
    <row r="272" spans="1:16" ht="12" customHeight="1" thickBot="1" x14ac:dyDescent="0.3">
      <c r="A272" s="736"/>
      <c r="B272" s="736" t="s">
        <v>428</v>
      </c>
      <c r="C272" s="792">
        <f t="shared" si="291"/>
        <v>1469122</v>
      </c>
      <c r="D272" s="737">
        <f>SUM(D269,D265,D252,D211,D182,D174,D160,D75,D53)</f>
        <v>1456533</v>
      </c>
      <c r="E272" s="738">
        <f t="shared" ref="E272:O272" si="371">SUM(E269,E265,E252,E211,E182,E174,E160,E75,E53)</f>
        <v>12589</v>
      </c>
      <c r="F272" s="739">
        <f t="shared" si="371"/>
        <v>1469122</v>
      </c>
      <c r="G272" s="737">
        <f t="shared" si="371"/>
        <v>0</v>
      </c>
      <c r="H272" s="738">
        <f t="shared" si="371"/>
        <v>0</v>
      </c>
      <c r="I272" s="739">
        <f t="shared" si="371"/>
        <v>0</v>
      </c>
      <c r="J272" s="740">
        <f t="shared" si="371"/>
        <v>0</v>
      </c>
      <c r="K272" s="738">
        <f t="shared" si="371"/>
        <v>0</v>
      </c>
      <c r="L272" s="739">
        <f t="shared" si="371"/>
        <v>0</v>
      </c>
      <c r="M272" s="737">
        <f t="shared" si="371"/>
        <v>0</v>
      </c>
      <c r="N272" s="738">
        <f t="shared" si="371"/>
        <v>0</v>
      </c>
      <c r="O272" s="739">
        <f t="shared" si="371"/>
        <v>0</v>
      </c>
      <c r="P272" s="741"/>
    </row>
    <row r="273" spans="1:16" s="494" customFormat="1" ht="13.5" thickTop="1" thickBot="1" x14ac:dyDescent="0.3">
      <c r="A273" s="1321" t="s">
        <v>429</v>
      </c>
      <c r="B273" s="1322"/>
      <c r="C273" s="793">
        <f t="shared" si="291"/>
        <v>-620129</v>
      </c>
      <c r="D273" s="742">
        <f>SUM(D24,D25,D41,D43)-D51</f>
        <v>-469898</v>
      </c>
      <c r="E273" s="743">
        <f t="shared" ref="E273:F273" si="372">SUM(E24,E25,E41,E43)-E51</f>
        <v>-150231</v>
      </c>
      <c r="F273" s="744">
        <f t="shared" si="372"/>
        <v>-620129</v>
      </c>
      <c r="G273" s="742">
        <f>SUM(G24,G25,G43)-G51</f>
        <v>0</v>
      </c>
      <c r="H273" s="743">
        <f t="shared" ref="H273:I273" si="373">SUM(H24,H25,H43)-H51</f>
        <v>0</v>
      </c>
      <c r="I273" s="744">
        <f t="shared" si="373"/>
        <v>0</v>
      </c>
      <c r="J273" s="745">
        <f t="shared" ref="J273:K273" si="374">(J26+J43)-J51</f>
        <v>0</v>
      </c>
      <c r="K273" s="743">
        <f t="shared" si="374"/>
        <v>0</v>
      </c>
      <c r="L273" s="744">
        <f>(L26+L43)-L51</f>
        <v>0</v>
      </c>
      <c r="M273" s="742">
        <f t="shared" ref="M273:O273" si="375">M45-M51</f>
        <v>0</v>
      </c>
      <c r="N273" s="743">
        <f t="shared" si="375"/>
        <v>0</v>
      </c>
      <c r="O273" s="744">
        <f t="shared" si="375"/>
        <v>0</v>
      </c>
      <c r="P273" s="746"/>
    </row>
    <row r="274" spans="1:16" s="494" customFormat="1" ht="12.75" thickTop="1" x14ac:dyDescent="0.25">
      <c r="A274" s="1323" t="s">
        <v>430</v>
      </c>
      <c r="B274" s="1324"/>
      <c r="C274" s="794">
        <f t="shared" si="291"/>
        <v>620129</v>
      </c>
      <c r="D274" s="747">
        <f t="shared" ref="D274:O274" si="376">SUM(D275,D276)-D283+D284</f>
        <v>469898</v>
      </c>
      <c r="E274" s="748">
        <f t="shared" si="376"/>
        <v>150231</v>
      </c>
      <c r="F274" s="749">
        <f t="shared" si="376"/>
        <v>620129</v>
      </c>
      <c r="G274" s="747">
        <f t="shared" si="376"/>
        <v>0</v>
      </c>
      <c r="H274" s="748">
        <f t="shared" si="376"/>
        <v>0</v>
      </c>
      <c r="I274" s="749">
        <f t="shared" si="376"/>
        <v>0</v>
      </c>
      <c r="J274" s="750">
        <f t="shared" si="376"/>
        <v>0</v>
      </c>
      <c r="K274" s="748">
        <f t="shared" si="376"/>
        <v>0</v>
      </c>
      <c r="L274" s="749">
        <f t="shared" si="376"/>
        <v>0</v>
      </c>
      <c r="M274" s="747">
        <f t="shared" si="376"/>
        <v>0</v>
      </c>
      <c r="N274" s="748">
        <f t="shared" si="376"/>
        <v>0</v>
      </c>
      <c r="O274" s="749">
        <f t="shared" si="376"/>
        <v>0</v>
      </c>
      <c r="P274" s="751"/>
    </row>
    <row r="275" spans="1:16" s="494" customFormat="1" ht="12.75" thickBot="1" x14ac:dyDescent="0.3">
      <c r="A275" s="621" t="s">
        <v>431</v>
      </c>
      <c r="B275" s="621" t="s">
        <v>432</v>
      </c>
      <c r="C275" s="783">
        <f t="shared" si="291"/>
        <v>620129</v>
      </c>
      <c r="D275" s="622">
        <f>D21-D269</f>
        <v>469898</v>
      </c>
      <c r="E275" s="622">
        <f t="shared" ref="E275:O275" si="377">E21-E269</f>
        <v>150231</v>
      </c>
      <c r="F275" s="622">
        <f t="shared" si="377"/>
        <v>620129</v>
      </c>
      <c r="G275" s="622">
        <f t="shared" si="377"/>
        <v>0</v>
      </c>
      <c r="H275" s="622">
        <f t="shared" si="377"/>
        <v>0</v>
      </c>
      <c r="I275" s="622">
        <f t="shared" si="377"/>
        <v>0</v>
      </c>
      <c r="J275" s="622">
        <f t="shared" si="377"/>
        <v>0</v>
      </c>
      <c r="K275" s="622">
        <f t="shared" si="377"/>
        <v>0</v>
      </c>
      <c r="L275" s="783">
        <f t="shared" si="377"/>
        <v>0</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sheetData>
  <sheetProtection algorithmName="SHA-512" hashValue="zgnE2eZfW90eCdSg9VtJ4ov35zR28AsQPYtICYZHLxcsmaog8wN8/KgZOX+DqsM5guXuqGT5FdaD/+4dCCIZzg==" saltValue="tIqIpl2fGmwyuxNA0BPQGQ==" spinCount="100000" sheet="1" objects="1" scenarios="1" formatCells="0" formatColumns="0" formatRows="0" sort="0"/>
  <autoFilter ref="A18:P284">
    <filterColumn colId="2">
      <filters>
        <filter val="1 318 891"/>
        <filter val="1 469 122"/>
        <filter val="150 231"/>
        <filter val="161 232"/>
        <filter val="620 129"/>
        <filter val="-620 129"/>
        <filter val="687 761"/>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30.pielikums Jūrmalas pilsētas domes
2020.gada 23.aprīļa saistošajiem noteikumiem Nr.11
(protokols Nr.6, 21.punkts)</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55"/>
  <sheetViews>
    <sheetView view="pageLayout" zoomScaleNormal="100" workbookViewId="0">
      <selection activeCell="B41" sqref="B41"/>
    </sheetView>
  </sheetViews>
  <sheetFormatPr defaultColWidth="9.140625" defaultRowHeight="12" outlineLevelCol="1" x14ac:dyDescent="0.2"/>
  <cols>
    <col min="1" max="1" width="4.85546875" style="383" customWidth="1"/>
    <col min="2" max="2" width="26.140625" style="383" customWidth="1"/>
    <col min="3" max="3" width="13.42578125" style="383" customWidth="1"/>
    <col min="4" max="4" width="10.42578125" style="383" customWidth="1"/>
    <col min="5" max="5" width="10.7109375" style="383" hidden="1" customWidth="1" outlineLevel="1"/>
    <col min="6" max="6" width="9.5703125" style="383" hidden="1" customWidth="1" outlineLevel="1"/>
    <col min="7" max="7" width="11.85546875" style="383" hidden="1" customWidth="1" outlineLevel="1"/>
    <col min="8" max="8" width="9.5703125" style="383" hidden="1" customWidth="1" outlineLevel="1"/>
    <col min="9" max="9" width="12.28515625" style="383" customWidth="1" collapsed="1"/>
    <col min="10" max="10" width="9.5703125" style="383" customWidth="1"/>
    <col min="11" max="11" width="30.140625" style="383" hidden="1" customWidth="1" outlineLevel="1"/>
    <col min="12" max="12" width="19.42578125" style="421" customWidth="1" collapsed="1"/>
    <col min="13" max="16384" width="9.140625" style="383"/>
  </cols>
  <sheetData>
    <row r="1" spans="1:13" x14ac:dyDescent="0.2">
      <c r="L1" s="1081" t="s">
        <v>1146</v>
      </c>
    </row>
    <row r="2" spans="1:13" x14ac:dyDescent="0.2">
      <c r="L2" s="1081" t="s">
        <v>912</v>
      </c>
    </row>
    <row r="3" spans="1:13" ht="12.75" customHeight="1" x14ac:dyDescent="0.2">
      <c r="A3" s="400" t="s">
        <v>451</v>
      </c>
      <c r="B3" s="1155"/>
      <c r="C3" s="401" t="s">
        <v>141</v>
      </c>
      <c r="D3" s="401"/>
      <c r="E3" s="401"/>
      <c r="F3" s="401"/>
      <c r="G3" s="401"/>
      <c r="H3" s="401"/>
      <c r="I3" s="401"/>
      <c r="J3" s="401"/>
      <c r="K3" s="401"/>
      <c r="L3" s="403"/>
    </row>
    <row r="4" spans="1:13" ht="12.75" customHeight="1" x14ac:dyDescent="0.2">
      <c r="A4" s="400" t="s">
        <v>452</v>
      </c>
      <c r="B4" s="1155"/>
      <c r="C4" s="1156">
        <v>90000056357</v>
      </c>
      <c r="D4" s="401"/>
      <c r="E4" s="401"/>
      <c r="F4" s="401"/>
      <c r="G4" s="401"/>
      <c r="H4" s="401"/>
      <c r="I4" s="401"/>
      <c r="J4" s="401"/>
      <c r="K4" s="401"/>
      <c r="L4" s="403"/>
    </row>
    <row r="5" spans="1:13" ht="12.75" customHeight="1" x14ac:dyDescent="0.2">
      <c r="A5" s="400"/>
      <c r="B5" s="1155"/>
      <c r="C5" s="1155"/>
      <c r="D5" s="1157"/>
      <c r="E5" s="1157"/>
      <c r="F5" s="1157"/>
      <c r="G5" s="1157"/>
      <c r="H5" s="1157"/>
      <c r="I5" s="1157"/>
      <c r="J5" s="1157"/>
      <c r="K5" s="1157"/>
      <c r="L5" s="1018"/>
    </row>
    <row r="6" spans="1:13" ht="15.75" x14ac:dyDescent="0.25">
      <c r="A6" s="1490" t="s">
        <v>1003</v>
      </c>
      <c r="B6" s="1490"/>
      <c r="C6" s="1490"/>
      <c r="D6" s="1490"/>
      <c r="E6" s="1490"/>
      <c r="F6" s="1490"/>
      <c r="G6" s="1490"/>
      <c r="H6" s="1490"/>
      <c r="I6" s="1490"/>
      <c r="J6" s="1490"/>
      <c r="K6" s="1490"/>
      <c r="L6" s="1490"/>
      <c r="M6" s="1158"/>
    </row>
    <row r="7" spans="1:13" ht="10.5" customHeight="1" x14ac:dyDescent="0.25">
      <c r="A7" s="1159"/>
      <c r="B7" s="1159"/>
      <c r="C7" s="1159"/>
      <c r="D7" s="1159"/>
      <c r="E7" s="1159"/>
      <c r="F7" s="1159"/>
      <c r="G7" s="1159"/>
      <c r="H7" s="1159"/>
      <c r="I7" s="1159"/>
      <c r="J7" s="1159"/>
      <c r="K7" s="1159"/>
      <c r="L7" s="1160"/>
      <c r="M7" s="1158"/>
    </row>
    <row r="8" spans="1:13" ht="17.25" customHeight="1" x14ac:dyDescent="0.25">
      <c r="A8" s="1491" t="s">
        <v>454</v>
      </c>
      <c r="B8" s="1491"/>
      <c r="C8" s="1161" t="s">
        <v>1004</v>
      </c>
      <c r="D8" s="1161"/>
      <c r="E8" s="1161"/>
      <c r="F8" s="1161"/>
      <c r="G8" s="1161"/>
      <c r="H8" s="1161"/>
      <c r="I8" s="1161"/>
      <c r="J8" s="1161"/>
      <c r="K8" s="1161"/>
      <c r="L8" s="1162"/>
    </row>
    <row r="9" spans="1:13" ht="12.75" customHeight="1" x14ac:dyDescent="0.2">
      <c r="A9" s="400" t="s">
        <v>456</v>
      </c>
      <c r="B9" s="400"/>
      <c r="C9" s="401" t="s">
        <v>1005</v>
      </c>
      <c r="D9" s="401"/>
      <c r="E9" s="401"/>
      <c r="F9" s="401"/>
      <c r="G9" s="401"/>
      <c r="H9" s="401"/>
      <c r="I9" s="401"/>
      <c r="J9" s="401"/>
      <c r="K9" s="401"/>
      <c r="L9" s="403"/>
    </row>
    <row r="10" spans="1:13" ht="12.75" customHeight="1" x14ac:dyDescent="0.2">
      <c r="A10" s="404" t="s">
        <v>457</v>
      </c>
      <c r="B10" s="404"/>
      <c r="C10" s="405" t="s">
        <v>1006</v>
      </c>
      <c r="D10" s="405"/>
      <c r="E10" s="1163"/>
      <c r="F10" s="405"/>
      <c r="G10" s="405"/>
      <c r="H10" s="405"/>
      <c r="I10" s="405"/>
      <c r="J10" s="405"/>
      <c r="K10" s="405"/>
      <c r="L10" s="1164"/>
    </row>
    <row r="11" spans="1:13" ht="36" customHeight="1" x14ac:dyDescent="0.2">
      <c r="A11" s="1482" t="s">
        <v>1</v>
      </c>
      <c r="B11" s="1393" t="s">
        <v>458</v>
      </c>
      <c r="C11" s="1394"/>
      <c r="D11" s="1482" t="s">
        <v>459</v>
      </c>
      <c r="E11" s="1399" t="s">
        <v>14</v>
      </c>
      <c r="F11" s="1400"/>
      <c r="G11" s="1399" t="s">
        <v>461</v>
      </c>
      <c r="H11" s="1400"/>
      <c r="I11" s="1399" t="s">
        <v>16</v>
      </c>
      <c r="J11" s="1400"/>
      <c r="K11" s="1401" t="s">
        <v>9</v>
      </c>
      <c r="L11" s="1482" t="s">
        <v>12</v>
      </c>
    </row>
    <row r="12" spans="1:13" ht="24" x14ac:dyDescent="0.2">
      <c r="A12" s="1482"/>
      <c r="B12" s="1395"/>
      <c r="C12" s="1396"/>
      <c r="D12" s="1482"/>
      <c r="E12" s="385" t="s">
        <v>462</v>
      </c>
      <c r="F12" s="385" t="s">
        <v>463</v>
      </c>
      <c r="G12" s="385" t="s">
        <v>462</v>
      </c>
      <c r="H12" s="385" t="s">
        <v>463</v>
      </c>
      <c r="I12" s="385" t="s">
        <v>462</v>
      </c>
      <c r="J12" s="385" t="s">
        <v>463</v>
      </c>
      <c r="K12" s="1402"/>
      <c r="L12" s="1482"/>
    </row>
    <row r="13" spans="1:13" ht="17.25" customHeight="1" x14ac:dyDescent="0.2">
      <c r="A13" s="1432" t="s">
        <v>464</v>
      </c>
      <c r="B13" s="1433"/>
      <c r="C13" s="1434"/>
      <c r="D13" s="1165"/>
      <c r="E13" s="1166">
        <f>SUM(E14:E24)</f>
        <v>2521157</v>
      </c>
      <c r="F13" s="1166">
        <f t="shared" ref="F13:J13" si="0">SUM(F14:F24)</f>
        <v>5000</v>
      </c>
      <c r="G13" s="1166">
        <f t="shared" si="0"/>
        <v>0</v>
      </c>
      <c r="H13" s="1166">
        <f t="shared" si="0"/>
        <v>0</v>
      </c>
      <c r="I13" s="1166">
        <f t="shared" si="0"/>
        <v>2521157</v>
      </c>
      <c r="J13" s="1166">
        <f t="shared" si="0"/>
        <v>5000</v>
      </c>
      <c r="K13" s="1166"/>
      <c r="L13" s="417"/>
    </row>
    <row r="14" spans="1:13" ht="38.25" customHeight="1" x14ac:dyDescent="0.2">
      <c r="A14" s="1001">
        <v>1</v>
      </c>
      <c r="B14" s="1435" t="s">
        <v>1007</v>
      </c>
      <c r="C14" s="1436"/>
      <c r="D14" s="389">
        <v>3320</v>
      </c>
      <c r="E14" s="1167">
        <v>2141000</v>
      </c>
      <c r="F14" s="1168"/>
      <c r="G14" s="1168"/>
      <c r="H14" s="1168"/>
      <c r="I14" s="1168">
        <f>E14+G14</f>
        <v>2141000</v>
      </c>
      <c r="J14" s="1168">
        <f>F14+H14</f>
        <v>0</v>
      </c>
      <c r="K14" s="1168"/>
      <c r="L14" s="1146" t="s">
        <v>1008</v>
      </c>
    </row>
    <row r="15" spans="1:13" ht="39.75" customHeight="1" x14ac:dyDescent="0.2">
      <c r="A15" s="1001">
        <v>2</v>
      </c>
      <c r="B15" s="1435" t="s">
        <v>1009</v>
      </c>
      <c r="C15" s="1436"/>
      <c r="D15" s="389">
        <v>3310</v>
      </c>
      <c r="E15" s="1167">
        <v>137000</v>
      </c>
      <c r="F15" s="1168"/>
      <c r="G15" s="1168"/>
      <c r="H15" s="1168"/>
      <c r="I15" s="1168">
        <f t="shared" ref="I15:J24" si="1">E15+G15</f>
        <v>137000</v>
      </c>
      <c r="J15" s="1168">
        <f t="shared" si="1"/>
        <v>0</v>
      </c>
      <c r="K15" s="1168"/>
      <c r="L15" s="1146" t="s">
        <v>1010</v>
      </c>
    </row>
    <row r="16" spans="1:13" ht="33" customHeight="1" x14ac:dyDescent="0.2">
      <c r="A16" s="1001">
        <v>3</v>
      </c>
      <c r="B16" s="1435" t="s">
        <v>1011</v>
      </c>
      <c r="C16" s="1436"/>
      <c r="D16" s="389">
        <v>2314</v>
      </c>
      <c r="E16" s="1167">
        <v>5000</v>
      </c>
      <c r="F16" s="1168"/>
      <c r="G16" s="1168"/>
      <c r="H16" s="1168"/>
      <c r="I16" s="1168">
        <f t="shared" si="1"/>
        <v>5000</v>
      </c>
      <c r="J16" s="1168">
        <f t="shared" si="1"/>
        <v>0</v>
      </c>
      <c r="K16" s="1168"/>
      <c r="L16" s="1146" t="s">
        <v>1012</v>
      </c>
    </row>
    <row r="17" spans="1:12" ht="34.9" customHeight="1" x14ac:dyDescent="0.2">
      <c r="A17" s="1001">
        <v>4</v>
      </c>
      <c r="B17" s="1435" t="s">
        <v>265</v>
      </c>
      <c r="C17" s="1436"/>
      <c r="D17" s="389">
        <v>2262</v>
      </c>
      <c r="E17" s="1167">
        <v>65000</v>
      </c>
      <c r="F17" s="1168"/>
      <c r="G17" s="1168"/>
      <c r="H17" s="1168"/>
      <c r="I17" s="1168">
        <f t="shared" si="1"/>
        <v>65000</v>
      </c>
      <c r="J17" s="1168">
        <f t="shared" si="1"/>
        <v>0</v>
      </c>
      <c r="K17" s="1168"/>
      <c r="L17" s="1146" t="s">
        <v>1013</v>
      </c>
    </row>
    <row r="18" spans="1:12" ht="29.45" customHeight="1" x14ac:dyDescent="0.2">
      <c r="A18" s="1001">
        <v>5</v>
      </c>
      <c r="B18" s="1435" t="s">
        <v>1014</v>
      </c>
      <c r="C18" s="1436"/>
      <c r="D18" s="389">
        <v>2239</v>
      </c>
      <c r="E18" s="1167">
        <v>7542</v>
      </c>
      <c r="F18" s="1168"/>
      <c r="G18" s="1168"/>
      <c r="H18" s="1168"/>
      <c r="I18" s="1168">
        <f t="shared" si="1"/>
        <v>7542</v>
      </c>
      <c r="J18" s="1168">
        <f t="shared" si="1"/>
        <v>0</v>
      </c>
      <c r="K18" s="1168"/>
      <c r="L18" s="1146" t="s">
        <v>1010</v>
      </c>
    </row>
    <row r="19" spans="1:12" ht="28.15" customHeight="1" x14ac:dyDescent="0.2">
      <c r="A19" s="1483">
        <v>6</v>
      </c>
      <c r="B19" s="1439" t="s">
        <v>1015</v>
      </c>
      <c r="C19" s="1440"/>
      <c r="D19" s="389">
        <v>5240</v>
      </c>
      <c r="E19" s="1167">
        <v>45942</v>
      </c>
      <c r="F19" s="1168"/>
      <c r="G19" s="1168"/>
      <c r="H19" s="1168"/>
      <c r="I19" s="1168">
        <f t="shared" si="1"/>
        <v>45942</v>
      </c>
      <c r="J19" s="1168">
        <f t="shared" si="1"/>
        <v>0</v>
      </c>
      <c r="K19" s="1168"/>
      <c r="L19" s="1429" t="s">
        <v>1016</v>
      </c>
    </row>
    <row r="20" spans="1:12" ht="28.15" customHeight="1" x14ac:dyDescent="0.2">
      <c r="A20" s="1483"/>
      <c r="B20" s="1484"/>
      <c r="C20" s="1485"/>
      <c r="D20" s="389">
        <v>2390</v>
      </c>
      <c r="E20" s="1167">
        <f>33000</f>
        <v>33000</v>
      </c>
      <c r="F20" s="1168">
        <v>3500</v>
      </c>
      <c r="G20" s="1168"/>
      <c r="H20" s="1170"/>
      <c r="I20" s="1168">
        <f t="shared" si="1"/>
        <v>33000</v>
      </c>
      <c r="J20" s="1168">
        <f t="shared" si="1"/>
        <v>3500</v>
      </c>
      <c r="K20" s="1168"/>
      <c r="L20" s="1489"/>
    </row>
    <row r="21" spans="1:12" ht="28.15" customHeight="1" x14ac:dyDescent="0.2">
      <c r="A21" s="1483"/>
      <c r="B21" s="1484"/>
      <c r="C21" s="1485"/>
      <c r="D21" s="389">
        <v>2512</v>
      </c>
      <c r="E21" s="1167">
        <v>0</v>
      </c>
      <c r="F21" s="1168">
        <v>1500</v>
      </c>
      <c r="G21" s="1168"/>
      <c r="H21" s="1170"/>
      <c r="I21" s="1168">
        <f t="shared" si="1"/>
        <v>0</v>
      </c>
      <c r="J21" s="1168">
        <f t="shared" si="1"/>
        <v>1500</v>
      </c>
      <c r="K21" s="1171"/>
      <c r="L21" s="1489"/>
    </row>
    <row r="22" spans="1:12" ht="28.15" customHeight="1" x14ac:dyDescent="0.2">
      <c r="A22" s="1483"/>
      <c r="B22" s="1484"/>
      <c r="C22" s="1485"/>
      <c r="D22" s="389">
        <v>2250</v>
      </c>
      <c r="E22" s="1167">
        <v>84358</v>
      </c>
      <c r="F22" s="1168"/>
      <c r="G22" s="1168"/>
      <c r="H22" s="1168"/>
      <c r="I22" s="1168">
        <f t="shared" si="1"/>
        <v>84358</v>
      </c>
      <c r="J22" s="1168">
        <f t="shared" si="1"/>
        <v>0</v>
      </c>
      <c r="K22" s="1168"/>
      <c r="L22" s="1489"/>
    </row>
    <row r="23" spans="1:12" ht="28.15" customHeight="1" x14ac:dyDescent="0.2">
      <c r="A23" s="1483"/>
      <c r="B23" s="1484"/>
      <c r="C23" s="1485"/>
      <c r="D23" s="389">
        <v>2239</v>
      </c>
      <c r="E23" s="1167">
        <v>500</v>
      </c>
      <c r="F23" s="1168"/>
      <c r="G23" s="1168"/>
      <c r="H23" s="1168"/>
      <c r="I23" s="1168">
        <f t="shared" si="1"/>
        <v>500</v>
      </c>
      <c r="J23" s="1168">
        <f t="shared" si="1"/>
        <v>0</v>
      </c>
      <c r="K23" s="1168"/>
      <c r="L23" s="1489"/>
    </row>
    <row r="24" spans="1:12" ht="28.15" customHeight="1" x14ac:dyDescent="0.2">
      <c r="A24" s="1483"/>
      <c r="B24" s="1484"/>
      <c r="C24" s="1485"/>
      <c r="D24" s="389">
        <v>5239</v>
      </c>
      <c r="E24" s="1167">
        <v>1815</v>
      </c>
      <c r="F24" s="1168"/>
      <c r="G24" s="1168"/>
      <c r="H24" s="1168"/>
      <c r="I24" s="1168">
        <f t="shared" si="1"/>
        <v>1815</v>
      </c>
      <c r="J24" s="1168">
        <f t="shared" si="1"/>
        <v>0</v>
      </c>
      <c r="K24" s="1168"/>
      <c r="L24" s="1489"/>
    </row>
    <row r="25" spans="1:12" x14ac:dyDescent="0.2">
      <c r="A25" s="1172"/>
      <c r="B25" s="1173"/>
      <c r="C25" s="1173"/>
      <c r="D25" s="1174"/>
      <c r="E25" s="1175"/>
      <c r="F25" s="1176"/>
      <c r="G25" s="1176"/>
      <c r="H25" s="1176"/>
      <c r="I25" s="1176"/>
      <c r="J25" s="1176"/>
      <c r="K25" s="1176"/>
      <c r="L25" s="1177"/>
    </row>
    <row r="26" spans="1:12" x14ac:dyDescent="0.2">
      <c r="A26" s="1018"/>
      <c r="B26" s="1203"/>
      <c r="C26" s="1203"/>
      <c r="D26" s="1011"/>
      <c r="E26" s="1211"/>
      <c r="F26" s="1212"/>
      <c r="G26" s="1212"/>
      <c r="H26" s="1212"/>
      <c r="I26" s="1212"/>
      <c r="J26" s="1212"/>
      <c r="K26" s="1212"/>
      <c r="L26" s="1213"/>
    </row>
    <row r="27" spans="1:12" s="400" customFormat="1" x14ac:dyDescent="0.2">
      <c r="A27" s="400" t="s">
        <v>456</v>
      </c>
      <c r="C27" s="401" t="s">
        <v>998</v>
      </c>
      <c r="D27" s="401"/>
      <c r="E27" s="401"/>
      <c r="F27" s="401"/>
      <c r="G27" s="401"/>
      <c r="H27" s="401"/>
      <c r="I27" s="401"/>
      <c r="J27" s="401"/>
      <c r="K27" s="401"/>
      <c r="L27" s="403"/>
    </row>
    <row r="28" spans="1:12" s="400" customFormat="1" x14ac:dyDescent="0.2">
      <c r="A28" s="404" t="s">
        <v>457</v>
      </c>
      <c r="B28" s="404"/>
      <c r="C28" s="1178" t="s">
        <v>997</v>
      </c>
      <c r="D28" s="1178"/>
      <c r="E28" s="1178"/>
      <c r="F28" s="1178"/>
      <c r="G28" s="1178"/>
      <c r="H28" s="1178"/>
      <c r="I28" s="1178"/>
      <c r="J28" s="1178"/>
      <c r="K28" s="1178"/>
      <c r="L28" s="1179"/>
    </row>
    <row r="29" spans="1:12" s="400" customFormat="1" ht="27.75" customHeight="1" x14ac:dyDescent="0.2">
      <c r="A29" s="1482" t="s">
        <v>1</v>
      </c>
      <c r="B29" s="1393" t="s">
        <v>458</v>
      </c>
      <c r="C29" s="1394"/>
      <c r="D29" s="1482" t="s">
        <v>459</v>
      </c>
      <c r="E29" s="1399" t="s">
        <v>14</v>
      </c>
      <c r="F29" s="1400"/>
      <c r="G29" s="1399" t="s">
        <v>461</v>
      </c>
      <c r="H29" s="1400"/>
      <c r="I29" s="1399" t="s">
        <v>16</v>
      </c>
      <c r="J29" s="1400"/>
      <c r="K29" s="1401" t="s">
        <v>9</v>
      </c>
      <c r="L29" s="1482" t="s">
        <v>12</v>
      </c>
    </row>
    <row r="30" spans="1:12" s="400" customFormat="1" ht="30" customHeight="1" x14ac:dyDescent="0.2">
      <c r="A30" s="1482"/>
      <c r="B30" s="1395"/>
      <c r="C30" s="1396"/>
      <c r="D30" s="1482"/>
      <c r="E30" s="385" t="s">
        <v>462</v>
      </c>
      <c r="F30" s="385" t="s">
        <v>463</v>
      </c>
      <c r="G30" s="385" t="s">
        <v>462</v>
      </c>
      <c r="H30" s="385" t="s">
        <v>463</v>
      </c>
      <c r="I30" s="385" t="s">
        <v>462</v>
      </c>
      <c r="J30" s="385" t="s">
        <v>463</v>
      </c>
      <c r="K30" s="1402"/>
      <c r="L30" s="1482"/>
    </row>
    <row r="31" spans="1:12" s="400" customFormat="1" ht="16.5" customHeight="1" x14ac:dyDescent="0.2">
      <c r="A31" s="1432" t="s">
        <v>464</v>
      </c>
      <c r="B31" s="1433"/>
      <c r="C31" s="1434"/>
      <c r="D31" s="1166"/>
      <c r="E31" s="1166">
        <f t="shared" ref="E31:J31" si="2">SUM(E32:E39)</f>
        <v>56063</v>
      </c>
      <c r="F31" s="1166">
        <f t="shared" si="2"/>
        <v>0</v>
      </c>
      <c r="G31" s="1166">
        <f t="shared" si="2"/>
        <v>-2589</v>
      </c>
      <c r="H31" s="1166">
        <f t="shared" si="2"/>
        <v>0</v>
      </c>
      <c r="I31" s="1166">
        <f t="shared" si="2"/>
        <v>53474</v>
      </c>
      <c r="J31" s="1166">
        <f t="shared" si="2"/>
        <v>0</v>
      </c>
      <c r="K31" s="1166"/>
      <c r="L31" s="417"/>
    </row>
    <row r="32" spans="1:12" s="400" customFormat="1" ht="42" customHeight="1" x14ac:dyDescent="0.2">
      <c r="A32" s="1001">
        <v>1</v>
      </c>
      <c r="B32" s="1487" t="s">
        <v>1017</v>
      </c>
      <c r="C32" s="1488"/>
      <c r="D32" s="389">
        <v>2239</v>
      </c>
      <c r="E32" s="1167">
        <v>17792</v>
      </c>
      <c r="F32" s="1167"/>
      <c r="G32" s="1167"/>
      <c r="H32" s="1167"/>
      <c r="I32" s="1167">
        <f>E32+G32</f>
        <v>17792</v>
      </c>
      <c r="J32" s="1167">
        <f>F32+H32</f>
        <v>0</v>
      </c>
      <c r="K32" s="1167"/>
      <c r="L32" s="1146" t="s">
        <v>1018</v>
      </c>
    </row>
    <row r="33" spans="1:14" s="400" customFormat="1" ht="36.75" customHeight="1" x14ac:dyDescent="0.2">
      <c r="A33" s="1483">
        <v>2</v>
      </c>
      <c r="B33" s="1439" t="s">
        <v>1019</v>
      </c>
      <c r="C33" s="1440"/>
      <c r="D33" s="389">
        <v>2121</v>
      </c>
      <c r="E33" s="1167">
        <v>330</v>
      </c>
      <c r="F33" s="1167"/>
      <c r="G33" s="1167"/>
      <c r="H33" s="1167"/>
      <c r="I33" s="1167">
        <f t="shared" ref="I33:J39" si="3">E33+G33</f>
        <v>330</v>
      </c>
      <c r="J33" s="1167">
        <f t="shared" si="3"/>
        <v>0</v>
      </c>
      <c r="K33" s="1167"/>
      <c r="L33" s="1429" t="s">
        <v>1020</v>
      </c>
    </row>
    <row r="34" spans="1:14" s="400" customFormat="1" ht="36.75" customHeight="1" x14ac:dyDescent="0.2">
      <c r="A34" s="1483"/>
      <c r="B34" s="1441"/>
      <c r="C34" s="1442"/>
      <c r="D34" s="389">
        <v>2122</v>
      </c>
      <c r="E34" s="1167">
        <v>1200</v>
      </c>
      <c r="F34" s="1167"/>
      <c r="G34" s="1167"/>
      <c r="H34" s="1167"/>
      <c r="I34" s="1167">
        <f t="shared" si="3"/>
        <v>1200</v>
      </c>
      <c r="J34" s="1167">
        <f t="shared" si="3"/>
        <v>0</v>
      </c>
      <c r="K34" s="1167"/>
      <c r="L34" s="1429"/>
    </row>
    <row r="35" spans="1:14" s="400" customFormat="1" ht="54.75" customHeight="1" x14ac:dyDescent="0.2">
      <c r="A35" s="1001">
        <v>3</v>
      </c>
      <c r="B35" s="1435" t="s">
        <v>1021</v>
      </c>
      <c r="C35" s="1436"/>
      <c r="D35" s="389">
        <v>2231</v>
      </c>
      <c r="E35" s="1167">
        <v>2500</v>
      </c>
      <c r="F35" s="1167"/>
      <c r="G35" s="1167"/>
      <c r="H35" s="1167"/>
      <c r="I35" s="1167">
        <f t="shared" si="3"/>
        <v>2500</v>
      </c>
      <c r="J35" s="1167">
        <f t="shared" si="3"/>
        <v>0</v>
      </c>
      <c r="K35" s="1167"/>
      <c r="L35" s="1146" t="s">
        <v>1022</v>
      </c>
    </row>
    <row r="36" spans="1:14" s="400" customFormat="1" ht="39" customHeight="1" x14ac:dyDescent="0.2">
      <c r="A36" s="1001">
        <v>4</v>
      </c>
      <c r="B36" s="1435" t="s">
        <v>1023</v>
      </c>
      <c r="C36" s="1436"/>
      <c r="D36" s="389">
        <v>2231</v>
      </c>
      <c r="E36" s="1167">
        <v>29391</v>
      </c>
      <c r="F36" s="1167"/>
      <c r="G36" s="1180">
        <v>-2589</v>
      </c>
      <c r="H36" s="1167"/>
      <c r="I36" s="1167">
        <f t="shared" si="3"/>
        <v>26802</v>
      </c>
      <c r="J36" s="1167">
        <f t="shared" si="3"/>
        <v>0</v>
      </c>
      <c r="K36" s="1181" t="s">
        <v>999</v>
      </c>
      <c r="L36" s="1146" t="s">
        <v>1024</v>
      </c>
    </row>
    <row r="37" spans="1:14" s="400" customFormat="1" ht="120" customHeight="1" x14ac:dyDescent="0.2">
      <c r="A37" s="1169">
        <v>5</v>
      </c>
      <c r="B37" s="1439" t="s">
        <v>1025</v>
      </c>
      <c r="C37" s="1440"/>
      <c r="D37" s="389">
        <v>2231</v>
      </c>
      <c r="E37" s="1167">
        <v>1300</v>
      </c>
      <c r="F37" s="1167"/>
      <c r="G37" s="1167"/>
      <c r="H37" s="1167"/>
      <c r="I37" s="1167">
        <f t="shared" si="3"/>
        <v>1300</v>
      </c>
      <c r="J37" s="1167">
        <f t="shared" si="3"/>
        <v>0</v>
      </c>
      <c r="K37" s="1167"/>
      <c r="L37" s="1151" t="s">
        <v>1026</v>
      </c>
    </row>
    <row r="38" spans="1:14" s="400" customFormat="1" ht="38.450000000000003" customHeight="1" x14ac:dyDescent="0.2">
      <c r="A38" s="1001">
        <v>6</v>
      </c>
      <c r="B38" s="1435" t="s">
        <v>1027</v>
      </c>
      <c r="C38" s="1436"/>
      <c r="D38" s="389">
        <v>2239</v>
      </c>
      <c r="E38" s="1167">
        <v>150</v>
      </c>
      <c r="F38" s="1167"/>
      <c r="G38" s="1167"/>
      <c r="H38" s="1167"/>
      <c r="I38" s="1167">
        <f t="shared" si="3"/>
        <v>150</v>
      </c>
      <c r="J38" s="1167">
        <f t="shared" si="3"/>
        <v>0</v>
      </c>
      <c r="K38" s="1167"/>
      <c r="L38" s="1146" t="s">
        <v>1028</v>
      </c>
    </row>
    <row r="39" spans="1:14" s="400" customFormat="1" ht="59.25" customHeight="1" x14ac:dyDescent="0.2">
      <c r="A39" s="1169">
        <v>7</v>
      </c>
      <c r="B39" s="1486" t="s">
        <v>1029</v>
      </c>
      <c r="C39" s="1486"/>
      <c r="D39" s="389">
        <v>2239</v>
      </c>
      <c r="E39" s="1167">
        <f>400+3000</f>
        <v>3400</v>
      </c>
      <c r="F39" s="1167"/>
      <c r="G39" s="1167"/>
      <c r="H39" s="1167"/>
      <c r="I39" s="1167">
        <f t="shared" si="3"/>
        <v>3400</v>
      </c>
      <c r="J39" s="1167">
        <f t="shared" si="3"/>
        <v>0</v>
      </c>
      <c r="K39" s="1167"/>
      <c r="L39" s="1182" t="s">
        <v>1030</v>
      </c>
    </row>
    <row r="40" spans="1:14" s="400" customFormat="1" x14ac:dyDescent="0.2">
      <c r="A40" s="1173"/>
      <c r="B40" s="1173"/>
      <c r="C40" s="1173"/>
      <c r="D40" s="1183"/>
      <c r="E40" s="1019"/>
      <c r="F40" s="1019"/>
      <c r="G40" s="1019"/>
      <c r="H40" s="1019"/>
      <c r="I40" s="1019"/>
      <c r="J40" s="1019"/>
      <c r="K40" s="1019"/>
      <c r="L40" s="1174"/>
    </row>
    <row r="41" spans="1:14" s="400" customFormat="1" x14ac:dyDescent="0.2">
      <c r="A41" s="1203"/>
      <c r="B41" s="1203"/>
      <c r="C41" s="1203"/>
      <c r="D41" s="1183"/>
      <c r="E41" s="1019"/>
      <c r="F41" s="1019"/>
      <c r="G41" s="1019"/>
      <c r="H41" s="1019"/>
      <c r="I41" s="1019"/>
      <c r="J41" s="1019"/>
      <c r="K41" s="1019"/>
      <c r="L41" s="1011"/>
    </row>
    <row r="42" spans="1:14" s="400" customFormat="1" x14ac:dyDescent="0.2">
      <c r="A42" s="1283"/>
      <c r="B42" s="1283"/>
      <c r="C42" s="1283"/>
      <c r="D42" s="1183"/>
      <c r="E42" s="1019"/>
      <c r="F42" s="1019"/>
      <c r="G42" s="1019"/>
      <c r="H42" s="1019"/>
      <c r="I42" s="1019"/>
      <c r="J42" s="1019"/>
      <c r="K42" s="1019"/>
      <c r="L42" s="1011"/>
    </row>
    <row r="43" spans="1:14" s="400" customFormat="1" x14ac:dyDescent="0.2">
      <c r="A43" s="1184" t="s">
        <v>456</v>
      </c>
      <c r="B43" s="1184"/>
      <c r="C43" s="1184" t="s">
        <v>1001</v>
      </c>
      <c r="D43" s="1184"/>
      <c r="E43" s="1184"/>
      <c r="F43" s="1184"/>
      <c r="G43" s="1184"/>
      <c r="H43" s="1184"/>
      <c r="I43" s="1184"/>
      <c r="J43" s="1184"/>
      <c r="K43" s="1184"/>
      <c r="L43" s="421"/>
    </row>
    <row r="44" spans="1:14" s="400" customFormat="1" x14ac:dyDescent="0.2">
      <c r="A44" s="1184" t="s">
        <v>457</v>
      </c>
      <c r="B44" s="1184"/>
      <c r="C44" s="1185" t="s">
        <v>476</v>
      </c>
      <c r="D44" s="1185"/>
      <c r="E44" s="1185"/>
      <c r="F44" s="1185"/>
      <c r="G44" s="1185"/>
      <c r="H44" s="1185"/>
      <c r="I44" s="1185"/>
      <c r="J44" s="1185"/>
      <c r="K44" s="1185"/>
      <c r="L44" s="1179"/>
    </row>
    <row r="45" spans="1:14" s="400" customFormat="1" ht="25.5" customHeight="1" x14ac:dyDescent="0.2">
      <c r="A45" s="1482" t="s">
        <v>1</v>
      </c>
      <c r="B45" s="1393" t="s">
        <v>458</v>
      </c>
      <c r="C45" s="1394"/>
      <c r="D45" s="1482" t="s">
        <v>459</v>
      </c>
      <c r="E45" s="1399" t="s">
        <v>14</v>
      </c>
      <c r="F45" s="1400"/>
      <c r="G45" s="1399" t="s">
        <v>461</v>
      </c>
      <c r="H45" s="1400"/>
      <c r="I45" s="1399" t="s">
        <v>16</v>
      </c>
      <c r="J45" s="1400"/>
      <c r="K45" s="1401" t="s">
        <v>9</v>
      </c>
      <c r="L45" s="1482" t="s">
        <v>12</v>
      </c>
    </row>
    <row r="46" spans="1:14" s="400" customFormat="1" ht="24" x14ac:dyDescent="0.2">
      <c r="A46" s="1482"/>
      <c r="B46" s="1395"/>
      <c r="C46" s="1396"/>
      <c r="D46" s="1482"/>
      <c r="E46" s="385" t="s">
        <v>462</v>
      </c>
      <c r="F46" s="385" t="s">
        <v>463</v>
      </c>
      <c r="G46" s="385" t="s">
        <v>462</v>
      </c>
      <c r="H46" s="385" t="s">
        <v>463</v>
      </c>
      <c r="I46" s="385" t="s">
        <v>462</v>
      </c>
      <c r="J46" s="385" t="s">
        <v>463</v>
      </c>
      <c r="K46" s="1402"/>
      <c r="L46" s="1482"/>
    </row>
    <row r="47" spans="1:14" s="400" customFormat="1" ht="12" customHeight="1" x14ac:dyDescent="0.2">
      <c r="A47" s="1432" t="s">
        <v>464</v>
      </c>
      <c r="B47" s="1433"/>
      <c r="C47" s="1434"/>
      <c r="D47" s="993"/>
      <c r="E47" s="1166">
        <f>SUM(E48:E54)</f>
        <v>166410</v>
      </c>
      <c r="F47" s="1166">
        <f t="shared" ref="F47:J47" si="4">SUM(F48:F54)</f>
        <v>11106</v>
      </c>
      <c r="G47" s="1166">
        <f t="shared" si="4"/>
        <v>-10000</v>
      </c>
      <c r="H47" s="1166">
        <f t="shared" si="4"/>
        <v>0</v>
      </c>
      <c r="I47" s="1166">
        <f t="shared" si="4"/>
        <v>156410</v>
      </c>
      <c r="J47" s="1166">
        <f t="shared" si="4"/>
        <v>11106</v>
      </c>
      <c r="K47" s="1166"/>
      <c r="L47" s="417"/>
    </row>
    <row r="48" spans="1:14" s="1008" customFormat="1" ht="134.25" customHeight="1" x14ac:dyDescent="0.25">
      <c r="A48" s="1483">
        <v>1</v>
      </c>
      <c r="B48" s="1439" t="s">
        <v>1031</v>
      </c>
      <c r="C48" s="1440"/>
      <c r="D48" s="389">
        <v>2231</v>
      </c>
      <c r="E48" s="997">
        <v>33540</v>
      </c>
      <c r="F48" s="993"/>
      <c r="G48" s="1186">
        <v>-10000</v>
      </c>
      <c r="H48" s="1187"/>
      <c r="I48" s="1188">
        <f>E48+G48</f>
        <v>23540</v>
      </c>
      <c r="J48" s="1188">
        <f>F48+H48</f>
        <v>0</v>
      </c>
      <c r="K48" s="1189" t="s">
        <v>1002</v>
      </c>
      <c r="L48" s="1190" t="s">
        <v>1032</v>
      </c>
      <c r="N48" s="1191"/>
    </row>
    <row r="49" spans="1:12" s="400" customFormat="1" ht="40.5" customHeight="1" x14ac:dyDescent="0.2">
      <c r="A49" s="1483"/>
      <c r="B49" s="1484"/>
      <c r="C49" s="1485"/>
      <c r="D49" s="389">
        <v>3262</v>
      </c>
      <c r="E49" s="391">
        <v>30000</v>
      </c>
      <c r="F49" s="1166"/>
      <c r="G49" s="1166"/>
      <c r="H49" s="1166"/>
      <c r="I49" s="1188">
        <f t="shared" ref="I49:J54" si="5">E49+G49</f>
        <v>30000</v>
      </c>
      <c r="J49" s="1188">
        <f t="shared" si="5"/>
        <v>0</v>
      </c>
      <c r="K49" s="1166"/>
      <c r="L49" s="1192" t="s">
        <v>1033</v>
      </c>
    </row>
    <row r="50" spans="1:12" s="400" customFormat="1" ht="29.25" customHeight="1" x14ac:dyDescent="0.2">
      <c r="A50" s="1147">
        <v>2</v>
      </c>
      <c r="B50" s="1439" t="s">
        <v>1034</v>
      </c>
      <c r="C50" s="1440"/>
      <c r="D50" s="389">
        <v>3262</v>
      </c>
      <c r="E50" s="391">
        <v>15000</v>
      </c>
      <c r="F50" s="1166"/>
      <c r="G50" s="1166"/>
      <c r="H50" s="1166"/>
      <c r="I50" s="1188">
        <f t="shared" si="5"/>
        <v>15000</v>
      </c>
      <c r="J50" s="1188">
        <f t="shared" si="5"/>
        <v>0</v>
      </c>
      <c r="K50" s="1166"/>
      <c r="L50" s="1192" t="s">
        <v>1035</v>
      </c>
    </row>
    <row r="51" spans="1:12" s="400" customFormat="1" ht="23.25" customHeight="1" x14ac:dyDescent="0.2">
      <c r="A51" s="1193">
        <v>3</v>
      </c>
      <c r="B51" s="1435" t="s">
        <v>1036</v>
      </c>
      <c r="C51" s="1436"/>
      <c r="D51" s="389">
        <v>2261</v>
      </c>
      <c r="E51" s="391">
        <v>3180</v>
      </c>
      <c r="F51" s="1166"/>
      <c r="G51" s="1166"/>
      <c r="H51" s="1166"/>
      <c r="I51" s="1188">
        <f t="shared" si="5"/>
        <v>3180</v>
      </c>
      <c r="J51" s="1188">
        <f t="shared" si="5"/>
        <v>0</v>
      </c>
      <c r="K51" s="1166"/>
      <c r="L51" s="1146" t="s">
        <v>1037</v>
      </c>
    </row>
    <row r="52" spans="1:12" s="400" customFormat="1" ht="45.75" customHeight="1" x14ac:dyDescent="0.2">
      <c r="A52" s="1193">
        <v>4</v>
      </c>
      <c r="B52" s="1435" t="s">
        <v>1038</v>
      </c>
      <c r="C52" s="1436"/>
      <c r="D52" s="389">
        <v>2262</v>
      </c>
      <c r="E52" s="391">
        <v>1100</v>
      </c>
      <c r="F52" s="1166"/>
      <c r="G52" s="1166"/>
      <c r="H52" s="1166"/>
      <c r="I52" s="1188">
        <f t="shared" si="5"/>
        <v>1100</v>
      </c>
      <c r="J52" s="1188">
        <f t="shared" si="5"/>
        <v>0</v>
      </c>
      <c r="K52" s="1166"/>
      <c r="L52" s="1192" t="s">
        <v>1039</v>
      </c>
    </row>
    <row r="53" spans="1:12" s="400" customFormat="1" ht="30.75" customHeight="1" x14ac:dyDescent="0.2">
      <c r="A53" s="1193">
        <v>5</v>
      </c>
      <c r="B53" s="1435" t="s">
        <v>1015</v>
      </c>
      <c r="C53" s="1436"/>
      <c r="D53" s="389">
        <v>5110</v>
      </c>
      <c r="E53" s="1167">
        <v>73590</v>
      </c>
      <c r="F53" s="1168">
        <v>11106</v>
      </c>
      <c r="G53" s="1168"/>
      <c r="H53" s="1170"/>
      <c r="I53" s="1188">
        <f t="shared" si="5"/>
        <v>73590</v>
      </c>
      <c r="J53" s="1188">
        <f t="shared" si="5"/>
        <v>11106</v>
      </c>
      <c r="K53" s="1194"/>
      <c r="L53" s="1192" t="s">
        <v>1016</v>
      </c>
    </row>
    <row r="54" spans="1:12" s="400" customFormat="1" ht="39" customHeight="1" x14ac:dyDescent="0.2">
      <c r="A54" s="1193">
        <v>6</v>
      </c>
      <c r="B54" s="1435" t="s">
        <v>648</v>
      </c>
      <c r="C54" s="1436"/>
      <c r="D54" s="389">
        <v>5250</v>
      </c>
      <c r="E54" s="391">
        <v>10000</v>
      </c>
      <c r="F54" s="1166"/>
      <c r="G54" s="1166"/>
      <c r="H54" s="1166"/>
      <c r="I54" s="997">
        <f t="shared" si="5"/>
        <v>10000</v>
      </c>
      <c r="J54" s="997">
        <f t="shared" si="5"/>
        <v>0</v>
      </c>
      <c r="K54" s="1166"/>
      <c r="L54" s="1005" t="s">
        <v>1040</v>
      </c>
    </row>
    <row r="55" spans="1:12" s="400" customFormat="1" x14ac:dyDescent="0.2">
      <c r="A55" s="403"/>
      <c r="B55" s="1014"/>
      <c r="C55" s="1014"/>
      <c r="D55" s="1195"/>
      <c r="E55" s="1196"/>
      <c r="F55" s="1197"/>
      <c r="G55" s="1197"/>
      <c r="H55" s="1197"/>
      <c r="I55" s="1197"/>
      <c r="J55" s="1197"/>
      <c r="K55" s="1197"/>
      <c r="L55" s="1011"/>
    </row>
    <row r="56" spans="1:12" x14ac:dyDescent="0.2">
      <c r="A56" s="383" t="s">
        <v>499</v>
      </c>
      <c r="E56" s="423"/>
      <c r="F56" s="400"/>
      <c r="G56" s="400"/>
      <c r="H56" s="400"/>
      <c r="I56" s="400"/>
      <c r="J56" s="400"/>
      <c r="K56" s="400"/>
      <c r="L56" s="420"/>
    </row>
    <row r="57" spans="1:12" x14ac:dyDescent="0.2">
      <c r="E57" s="423"/>
      <c r="F57" s="400"/>
      <c r="G57" s="400"/>
      <c r="H57" s="400"/>
      <c r="I57" s="400"/>
      <c r="J57" s="400"/>
      <c r="K57" s="400"/>
      <c r="L57" s="420"/>
    </row>
    <row r="58" spans="1:12" x14ac:dyDescent="0.2">
      <c r="B58" s="986" t="s">
        <v>113</v>
      </c>
      <c r="C58" s="986"/>
      <c r="E58" s="1198"/>
      <c r="F58" s="1199"/>
      <c r="G58" s="1199"/>
      <c r="H58" s="1199"/>
      <c r="I58" s="1199"/>
      <c r="J58" s="1199"/>
      <c r="K58" s="1199"/>
      <c r="L58" s="403"/>
    </row>
    <row r="59" spans="1:12" x14ac:dyDescent="0.2">
      <c r="B59" s="1200" t="s">
        <v>1041</v>
      </c>
      <c r="C59" s="1200"/>
      <c r="E59" s="1198"/>
      <c r="F59" s="1199"/>
      <c r="G59" s="1199"/>
      <c r="H59" s="1199"/>
      <c r="I59" s="1199"/>
      <c r="J59" s="1199"/>
      <c r="K59" s="1199"/>
      <c r="L59" s="403"/>
    </row>
    <row r="60" spans="1:12" x14ac:dyDescent="0.2">
      <c r="B60" s="986" t="s">
        <v>1042</v>
      </c>
      <c r="C60" s="986"/>
      <c r="E60" s="1198"/>
      <c r="F60" s="1199"/>
      <c r="G60" s="1199"/>
      <c r="H60" s="1199"/>
      <c r="I60" s="1199"/>
      <c r="J60" s="1199"/>
      <c r="K60" s="1199"/>
      <c r="L60" s="403"/>
    </row>
    <row r="61" spans="1:12" x14ac:dyDescent="0.2">
      <c r="B61" s="986" t="s">
        <v>1043</v>
      </c>
      <c r="C61" s="986"/>
      <c r="E61" s="1198"/>
      <c r="F61" s="1199"/>
      <c r="G61" s="1199"/>
      <c r="H61" s="1199"/>
      <c r="I61" s="1199"/>
      <c r="J61" s="1199"/>
      <c r="K61" s="1199"/>
      <c r="L61" s="403"/>
    </row>
    <row r="62" spans="1:12" x14ac:dyDescent="0.2">
      <c r="B62" s="986" t="s">
        <v>1044</v>
      </c>
      <c r="C62" s="986"/>
      <c r="E62" s="1198"/>
      <c r="F62" s="1199"/>
      <c r="G62" s="1199"/>
      <c r="H62" s="1199"/>
      <c r="I62" s="1199"/>
      <c r="J62" s="1199"/>
      <c r="K62" s="1199"/>
      <c r="L62" s="403"/>
    </row>
    <row r="63" spans="1:12" x14ac:dyDescent="0.2">
      <c r="B63" s="986" t="s">
        <v>1045</v>
      </c>
      <c r="C63" s="986"/>
      <c r="E63" s="1198"/>
      <c r="F63" s="1199"/>
      <c r="G63" s="1199"/>
      <c r="H63" s="1199"/>
      <c r="I63" s="1199"/>
      <c r="J63" s="1199"/>
      <c r="K63" s="1199"/>
      <c r="L63" s="403"/>
    </row>
    <row r="64" spans="1:12" x14ac:dyDescent="0.2">
      <c r="B64" s="1200" t="s">
        <v>1046</v>
      </c>
      <c r="C64" s="1200"/>
      <c r="E64" s="1198"/>
      <c r="F64" s="1199"/>
      <c r="G64" s="1199"/>
      <c r="H64" s="1199"/>
      <c r="I64" s="1199"/>
      <c r="J64" s="1199"/>
      <c r="K64" s="1199"/>
      <c r="L64" s="403"/>
    </row>
    <row r="65" spans="1:12" x14ac:dyDescent="0.2">
      <c r="B65" s="986" t="s">
        <v>1047</v>
      </c>
      <c r="C65" s="986"/>
      <c r="E65" s="1198"/>
      <c r="F65" s="1199"/>
      <c r="G65" s="1199"/>
      <c r="H65" s="1199"/>
      <c r="I65" s="1199"/>
      <c r="J65" s="1199"/>
      <c r="K65" s="1199"/>
      <c r="L65" s="403"/>
    </row>
    <row r="66" spans="1:12" x14ac:dyDescent="0.2">
      <c r="B66" s="986" t="s">
        <v>1048</v>
      </c>
      <c r="C66" s="986"/>
      <c r="E66" s="1198"/>
      <c r="F66" s="1199"/>
      <c r="G66" s="1199"/>
      <c r="H66" s="1199"/>
      <c r="I66" s="1199"/>
      <c r="J66" s="1199"/>
      <c r="K66" s="1199"/>
      <c r="L66" s="403"/>
    </row>
    <row r="67" spans="1:12" x14ac:dyDescent="0.2">
      <c r="B67" s="986" t="s">
        <v>1049</v>
      </c>
      <c r="C67" s="986"/>
      <c r="E67" s="1198"/>
      <c r="F67" s="1199"/>
      <c r="G67" s="1199"/>
      <c r="H67" s="1199"/>
      <c r="I67" s="1199"/>
      <c r="J67" s="1199"/>
      <c r="K67" s="1199"/>
      <c r="L67" s="403"/>
    </row>
    <row r="68" spans="1:12" x14ac:dyDescent="0.2">
      <c r="B68" s="986" t="s">
        <v>1050</v>
      </c>
      <c r="C68" s="986"/>
      <c r="E68" s="1198"/>
      <c r="F68" s="1199"/>
      <c r="G68" s="1199"/>
      <c r="H68" s="1199"/>
      <c r="I68" s="1199"/>
      <c r="J68" s="1199"/>
      <c r="K68" s="1199"/>
      <c r="L68" s="403"/>
    </row>
    <row r="69" spans="1:12" x14ac:dyDescent="0.2">
      <c r="B69" s="986" t="s">
        <v>1051</v>
      </c>
      <c r="C69" s="986"/>
      <c r="E69" s="1198"/>
      <c r="F69" s="1199"/>
      <c r="G69" s="1199"/>
      <c r="H69" s="1199"/>
      <c r="I69" s="1199"/>
      <c r="J69" s="1199"/>
      <c r="K69" s="1199"/>
      <c r="L69" s="403"/>
    </row>
    <row r="70" spans="1:12" x14ac:dyDescent="0.2">
      <c r="B70" s="986" t="s">
        <v>1052</v>
      </c>
      <c r="C70" s="986"/>
      <c r="E70" s="1198"/>
      <c r="F70" s="1199"/>
      <c r="G70" s="1199"/>
      <c r="H70" s="1199"/>
      <c r="I70" s="1199"/>
      <c r="J70" s="1199"/>
      <c r="K70" s="1199"/>
      <c r="L70" s="403"/>
    </row>
    <row r="71" spans="1:12" x14ac:dyDescent="0.2">
      <c r="B71" s="1200" t="s">
        <v>1053</v>
      </c>
      <c r="C71" s="1200"/>
      <c r="E71" s="426"/>
      <c r="F71" s="426"/>
      <c r="G71" s="426"/>
      <c r="H71" s="426"/>
      <c r="I71" s="426"/>
      <c r="J71" s="426"/>
      <c r="K71" s="426"/>
      <c r="L71" s="427"/>
    </row>
    <row r="72" spans="1:12" x14ac:dyDescent="0.2">
      <c r="B72" s="986" t="s">
        <v>1054</v>
      </c>
      <c r="C72" s="986"/>
      <c r="E72" s="426"/>
      <c r="F72" s="426"/>
      <c r="G72" s="426"/>
      <c r="H72" s="426"/>
      <c r="I72" s="426"/>
      <c r="J72" s="426"/>
      <c r="K72" s="426"/>
      <c r="L72" s="427"/>
    </row>
    <row r="73" spans="1:12" x14ac:dyDescent="0.2">
      <c r="B73" s="986" t="s">
        <v>1055</v>
      </c>
      <c r="C73" s="986"/>
      <c r="E73" s="426"/>
      <c r="F73" s="426"/>
      <c r="G73" s="426"/>
      <c r="H73" s="426"/>
      <c r="I73" s="426"/>
      <c r="J73" s="426"/>
      <c r="K73" s="426"/>
      <c r="L73" s="427"/>
    </row>
    <row r="74" spans="1:12" x14ac:dyDescent="0.2">
      <c r="B74" s="986" t="s">
        <v>1056</v>
      </c>
      <c r="C74" s="986"/>
      <c r="E74" s="426"/>
      <c r="F74" s="426"/>
      <c r="G74" s="426"/>
      <c r="H74" s="426"/>
      <c r="I74" s="426"/>
      <c r="J74" s="426"/>
      <c r="K74" s="426"/>
      <c r="L74" s="427"/>
    </row>
    <row r="75" spans="1:12" x14ac:dyDescent="0.2">
      <c r="B75" s="1200" t="s">
        <v>1057</v>
      </c>
      <c r="C75" s="1200"/>
      <c r="E75" s="426"/>
      <c r="F75" s="426"/>
      <c r="G75" s="426"/>
      <c r="H75" s="426"/>
      <c r="I75" s="426"/>
      <c r="J75" s="426"/>
      <c r="K75" s="426"/>
      <c r="L75" s="427"/>
    </row>
    <row r="76" spans="1:12" x14ac:dyDescent="0.2">
      <c r="B76" s="986" t="s">
        <v>1058</v>
      </c>
      <c r="C76" s="986"/>
      <c r="E76" s="426"/>
      <c r="F76" s="426"/>
      <c r="G76" s="426"/>
      <c r="H76" s="426"/>
      <c r="I76" s="426"/>
      <c r="J76" s="426"/>
      <c r="K76" s="426"/>
      <c r="L76" s="427"/>
    </row>
    <row r="77" spans="1:12" x14ac:dyDescent="0.2">
      <c r="B77" s="986" t="s">
        <v>1059</v>
      </c>
      <c r="C77" s="986"/>
      <c r="E77" s="426"/>
      <c r="F77" s="426"/>
      <c r="G77" s="426"/>
      <c r="H77" s="426"/>
      <c r="I77" s="426"/>
      <c r="J77" s="426"/>
      <c r="K77" s="426"/>
      <c r="L77" s="427"/>
    </row>
    <row r="78" spans="1:12" x14ac:dyDescent="0.2">
      <c r="B78" s="1200" t="s">
        <v>1060</v>
      </c>
      <c r="C78" s="1200"/>
      <c r="E78" s="426"/>
      <c r="F78" s="426"/>
      <c r="G78" s="426"/>
      <c r="H78" s="426"/>
      <c r="I78" s="426"/>
      <c r="J78" s="426"/>
      <c r="K78" s="426"/>
      <c r="L78" s="427"/>
    </row>
    <row r="79" spans="1:12" x14ac:dyDescent="0.2">
      <c r="A79" s="426"/>
      <c r="B79" s="986" t="s">
        <v>1061</v>
      </c>
      <c r="C79" s="986"/>
      <c r="D79" s="426"/>
      <c r="E79" s="426"/>
      <c r="F79" s="426"/>
      <c r="G79" s="426"/>
      <c r="H79" s="426"/>
      <c r="I79" s="426"/>
      <c r="J79" s="426"/>
      <c r="K79" s="426"/>
      <c r="L79" s="427"/>
    </row>
    <row r="80" spans="1:12" x14ac:dyDescent="0.2">
      <c r="A80" s="426"/>
      <c r="B80" s="986" t="s">
        <v>1062</v>
      </c>
      <c r="C80" s="986"/>
      <c r="D80" s="426"/>
      <c r="E80" s="426"/>
      <c r="F80" s="426"/>
      <c r="G80" s="426"/>
      <c r="H80" s="426"/>
      <c r="I80" s="426"/>
      <c r="J80" s="426"/>
      <c r="K80" s="426"/>
      <c r="L80" s="427"/>
    </row>
    <row r="81" spans="1:12" x14ac:dyDescent="0.2">
      <c r="A81" s="426"/>
      <c r="B81" s="1200" t="s">
        <v>1063</v>
      </c>
      <c r="C81" s="1200"/>
      <c r="D81" s="426"/>
      <c r="E81" s="426"/>
      <c r="F81" s="426"/>
      <c r="G81" s="426"/>
      <c r="H81" s="426"/>
      <c r="I81" s="426"/>
      <c r="J81" s="426"/>
      <c r="K81" s="426"/>
      <c r="L81" s="427"/>
    </row>
    <row r="82" spans="1:12" x14ac:dyDescent="0.2">
      <c r="A82" s="426"/>
      <c r="B82" s="986" t="s">
        <v>1064</v>
      </c>
      <c r="C82" s="986"/>
      <c r="D82" s="426"/>
      <c r="E82" s="426"/>
      <c r="F82" s="426"/>
      <c r="G82" s="426"/>
      <c r="H82" s="426"/>
      <c r="I82" s="426"/>
      <c r="J82" s="426"/>
      <c r="K82" s="426"/>
      <c r="L82" s="427"/>
    </row>
    <row r="83" spans="1:12" x14ac:dyDescent="0.2">
      <c r="A83" s="426"/>
      <c r="B83" s="986" t="s">
        <v>1065</v>
      </c>
      <c r="C83" s="986"/>
      <c r="D83" s="426"/>
      <c r="E83" s="426"/>
      <c r="F83" s="426"/>
      <c r="G83" s="426"/>
      <c r="H83" s="426"/>
      <c r="I83" s="426"/>
      <c r="J83" s="426"/>
      <c r="K83" s="426"/>
      <c r="L83" s="427"/>
    </row>
    <row r="84" spans="1:12" x14ac:dyDescent="0.2">
      <c r="A84" s="426"/>
      <c r="B84" s="1200" t="s">
        <v>1066</v>
      </c>
      <c r="C84" s="1200"/>
      <c r="D84" s="426"/>
      <c r="E84" s="426"/>
      <c r="F84" s="426"/>
      <c r="G84" s="426"/>
      <c r="H84" s="426"/>
      <c r="I84" s="426"/>
      <c r="J84" s="426"/>
      <c r="K84" s="426"/>
      <c r="L84" s="427"/>
    </row>
    <row r="85" spans="1:12" x14ac:dyDescent="0.2">
      <c r="A85" s="426"/>
      <c r="B85" s="986" t="s">
        <v>1067</v>
      </c>
      <c r="C85" s="986"/>
      <c r="D85" s="426"/>
      <c r="E85" s="426"/>
      <c r="F85" s="426"/>
      <c r="G85" s="426"/>
      <c r="H85" s="426"/>
      <c r="I85" s="426"/>
      <c r="J85" s="426"/>
      <c r="K85" s="426"/>
      <c r="L85" s="427"/>
    </row>
    <row r="86" spans="1:12" x14ac:dyDescent="0.2">
      <c r="A86" s="426"/>
      <c r="B86" s="986" t="s">
        <v>1068</v>
      </c>
      <c r="C86" s="986"/>
      <c r="D86" s="426"/>
      <c r="E86" s="426"/>
      <c r="F86" s="426"/>
      <c r="G86" s="426"/>
      <c r="H86" s="426"/>
      <c r="I86" s="426"/>
      <c r="J86" s="426"/>
      <c r="K86" s="426"/>
      <c r="L86" s="427"/>
    </row>
    <row r="87" spans="1:12" x14ac:dyDescent="0.2">
      <c r="A87" s="426"/>
      <c r="B87" s="986" t="s">
        <v>1069</v>
      </c>
      <c r="C87" s="986"/>
      <c r="D87" s="426"/>
      <c r="E87" s="426"/>
      <c r="F87" s="426"/>
      <c r="G87" s="426"/>
      <c r="H87" s="426"/>
      <c r="I87" s="426"/>
      <c r="J87" s="426"/>
      <c r="K87" s="426"/>
      <c r="L87" s="427"/>
    </row>
    <row r="88" spans="1:12" x14ac:dyDescent="0.2">
      <c r="A88" s="426"/>
      <c r="B88" s="1200" t="s">
        <v>1070</v>
      </c>
      <c r="C88" s="1200"/>
      <c r="D88" s="426"/>
      <c r="E88" s="426"/>
      <c r="F88" s="426"/>
      <c r="G88" s="426"/>
      <c r="H88" s="426"/>
      <c r="I88" s="426"/>
      <c r="J88" s="426"/>
      <c r="K88" s="426"/>
      <c r="L88" s="427"/>
    </row>
    <row r="89" spans="1:12" x14ac:dyDescent="0.2">
      <c r="B89" s="986" t="s">
        <v>1071</v>
      </c>
      <c r="C89" s="986"/>
      <c r="E89" s="426"/>
      <c r="F89" s="426"/>
      <c r="G89" s="426"/>
      <c r="H89" s="426"/>
      <c r="I89" s="426"/>
      <c r="J89" s="426"/>
      <c r="K89" s="426"/>
      <c r="L89" s="427"/>
    </row>
    <row r="90" spans="1:12" x14ac:dyDescent="0.2">
      <c r="B90" s="986" t="s">
        <v>1072</v>
      </c>
      <c r="C90" s="986"/>
      <c r="E90" s="426"/>
      <c r="F90" s="426"/>
      <c r="G90" s="426"/>
      <c r="H90" s="426"/>
      <c r="I90" s="426"/>
      <c r="J90" s="426"/>
      <c r="K90" s="426"/>
      <c r="L90" s="427"/>
    </row>
    <row r="91" spans="1:12" x14ac:dyDescent="0.2">
      <c r="B91" s="986" t="s">
        <v>1073</v>
      </c>
      <c r="C91" s="986"/>
      <c r="E91" s="426"/>
      <c r="F91" s="426"/>
      <c r="G91" s="426"/>
      <c r="H91" s="426"/>
      <c r="I91" s="426"/>
      <c r="J91" s="426"/>
      <c r="K91" s="426"/>
      <c r="L91" s="427"/>
    </row>
    <row r="92" spans="1:12" x14ac:dyDescent="0.2">
      <c r="B92" s="986" t="s">
        <v>1074</v>
      </c>
      <c r="C92" s="986"/>
      <c r="E92" s="426"/>
      <c r="F92" s="426"/>
      <c r="G92" s="426"/>
      <c r="H92" s="426"/>
      <c r="I92" s="426"/>
      <c r="J92" s="426"/>
      <c r="K92" s="426"/>
      <c r="L92" s="427"/>
    </row>
    <row r="93" spans="1:12" x14ac:dyDescent="0.2">
      <c r="B93" s="1200" t="s">
        <v>1075</v>
      </c>
      <c r="C93" s="1200"/>
    </row>
    <row r="94" spans="1:12" x14ac:dyDescent="0.2">
      <c r="B94" s="986" t="s">
        <v>1076</v>
      </c>
      <c r="C94" s="986"/>
    </row>
    <row r="95" spans="1:12" x14ac:dyDescent="0.2">
      <c r="B95" s="986" t="s">
        <v>1077</v>
      </c>
      <c r="C95" s="986"/>
    </row>
    <row r="96" spans="1:12" x14ac:dyDescent="0.2">
      <c r="B96" s="991" t="s">
        <v>1078</v>
      </c>
      <c r="C96" s="991"/>
    </row>
    <row r="97" spans="2:3" x14ac:dyDescent="0.2">
      <c r="B97" s="991" t="s">
        <v>1079</v>
      </c>
      <c r="C97" s="991"/>
    </row>
    <row r="98" spans="2:3" x14ac:dyDescent="0.2">
      <c r="B98" s="1200" t="s">
        <v>1080</v>
      </c>
      <c r="C98" s="1200"/>
    </row>
    <row r="99" spans="2:3" x14ac:dyDescent="0.2">
      <c r="B99" s="986" t="s">
        <v>1081</v>
      </c>
      <c r="C99" s="986"/>
    </row>
    <row r="100" spans="2:3" x14ac:dyDescent="0.2">
      <c r="B100" s="986" t="s">
        <v>1082</v>
      </c>
      <c r="C100" s="986"/>
    </row>
    <row r="101" spans="2:3" x14ac:dyDescent="0.2">
      <c r="B101" s="1200" t="s">
        <v>1083</v>
      </c>
      <c r="C101" s="1200"/>
    </row>
    <row r="102" spans="2:3" x14ac:dyDescent="0.2">
      <c r="B102" s="986" t="s">
        <v>1084</v>
      </c>
      <c r="C102" s="986"/>
    </row>
    <row r="103" spans="2:3" x14ac:dyDescent="0.2">
      <c r="B103" s="986" t="s">
        <v>1085</v>
      </c>
      <c r="C103" s="986"/>
    </row>
    <row r="104" spans="2:3" x14ac:dyDescent="0.2">
      <c r="B104" s="986" t="s">
        <v>1086</v>
      </c>
      <c r="C104" s="986"/>
    </row>
    <row r="105" spans="2:3" x14ac:dyDescent="0.2">
      <c r="B105" s="986" t="s">
        <v>1087</v>
      </c>
      <c r="C105" s="986"/>
    </row>
    <row r="106" spans="2:3" x14ac:dyDescent="0.2">
      <c r="B106" s="986" t="s">
        <v>1088</v>
      </c>
      <c r="C106" s="986"/>
    </row>
    <row r="107" spans="2:3" x14ac:dyDescent="0.2">
      <c r="B107" s="986" t="s">
        <v>1089</v>
      </c>
      <c r="C107" s="986"/>
    </row>
    <row r="108" spans="2:3" x14ac:dyDescent="0.2">
      <c r="B108" s="986" t="s">
        <v>1090</v>
      </c>
      <c r="C108" s="986"/>
    </row>
    <row r="109" spans="2:3" x14ac:dyDescent="0.2">
      <c r="B109" s="986" t="s">
        <v>1091</v>
      </c>
      <c r="C109" s="986"/>
    </row>
    <row r="110" spans="2:3" x14ac:dyDescent="0.2">
      <c r="B110" s="1201" t="s">
        <v>1092</v>
      </c>
      <c r="C110" s="1201"/>
    </row>
    <row r="111" spans="2:3" x14ac:dyDescent="0.2">
      <c r="B111" s="986" t="s">
        <v>1093</v>
      </c>
      <c r="C111" s="986"/>
    </row>
    <row r="112" spans="2:3" x14ac:dyDescent="0.2">
      <c r="B112" s="986" t="s">
        <v>1094</v>
      </c>
      <c r="C112" s="986"/>
    </row>
    <row r="113" spans="2:4" x14ac:dyDescent="0.2">
      <c r="B113" s="986"/>
      <c r="C113" s="986"/>
    </row>
    <row r="114" spans="2:4" x14ac:dyDescent="0.2">
      <c r="B114" s="1443" t="s">
        <v>1095</v>
      </c>
      <c r="C114" s="1443"/>
    </row>
    <row r="115" spans="2:4" x14ac:dyDescent="0.2">
      <c r="B115" s="1479" t="s">
        <v>1096</v>
      </c>
      <c r="C115" s="1479"/>
    </row>
    <row r="116" spans="2:4" x14ac:dyDescent="0.2">
      <c r="B116" s="1443" t="s">
        <v>1097</v>
      </c>
      <c r="C116" s="1443"/>
    </row>
    <row r="117" spans="2:4" x14ac:dyDescent="0.2">
      <c r="B117" s="1202" t="s">
        <v>1098</v>
      </c>
      <c r="C117" s="1202"/>
    </row>
    <row r="118" spans="2:4" x14ac:dyDescent="0.2">
      <c r="B118" s="1148" t="s">
        <v>1099</v>
      </c>
      <c r="C118" s="1148"/>
    </row>
    <row r="119" spans="2:4" x14ac:dyDescent="0.2">
      <c r="B119" s="1202" t="s">
        <v>1100</v>
      </c>
      <c r="C119" s="1202"/>
    </row>
    <row r="120" spans="2:4" x14ac:dyDescent="0.2">
      <c r="B120" s="1148" t="s">
        <v>1101</v>
      </c>
      <c r="C120" s="1148"/>
    </row>
    <row r="121" spans="2:4" x14ac:dyDescent="0.2">
      <c r="B121" s="1201" t="s">
        <v>1102</v>
      </c>
      <c r="C121" s="1201"/>
    </row>
    <row r="122" spans="2:4" x14ac:dyDescent="0.2">
      <c r="B122" s="1477" t="s">
        <v>1103</v>
      </c>
      <c r="C122" s="1477"/>
    </row>
    <row r="123" spans="2:4" x14ac:dyDescent="0.2">
      <c r="B123" s="1202" t="s">
        <v>1104</v>
      </c>
      <c r="C123" s="1202"/>
    </row>
    <row r="124" spans="2:4" x14ac:dyDescent="0.2">
      <c r="B124" s="1148" t="s">
        <v>1105</v>
      </c>
      <c r="C124" s="1148"/>
    </row>
    <row r="125" spans="2:4" x14ac:dyDescent="0.2">
      <c r="B125" s="1202" t="s">
        <v>1106</v>
      </c>
      <c r="C125" s="1202"/>
    </row>
    <row r="126" spans="2:4" x14ac:dyDescent="0.2">
      <c r="B126" s="1475" t="s">
        <v>1107</v>
      </c>
      <c r="C126" s="1475"/>
    </row>
    <row r="127" spans="2:4" x14ac:dyDescent="0.2">
      <c r="B127" s="1477" t="s">
        <v>1108</v>
      </c>
      <c r="C127" s="1477"/>
      <c r="D127" s="1204"/>
    </row>
    <row r="128" spans="2:4" x14ac:dyDescent="0.2">
      <c r="B128" s="1204" t="s">
        <v>1109</v>
      </c>
      <c r="C128" s="1204"/>
      <c r="D128" s="1204"/>
    </row>
    <row r="129" spans="2:4" x14ac:dyDescent="0.2">
      <c r="B129" s="1478" t="s">
        <v>1110</v>
      </c>
      <c r="C129" s="1478"/>
      <c r="D129" s="1204"/>
    </row>
    <row r="130" spans="2:4" x14ac:dyDescent="0.2">
      <c r="B130" s="1475" t="s">
        <v>1111</v>
      </c>
      <c r="C130" s="1475"/>
      <c r="D130" s="1204"/>
    </row>
    <row r="131" spans="2:4" x14ac:dyDescent="0.2">
      <c r="B131" s="1475" t="s">
        <v>1112</v>
      </c>
      <c r="C131" s="1475"/>
      <c r="D131" s="1204"/>
    </row>
    <row r="132" spans="2:4" x14ac:dyDescent="0.2">
      <c r="B132" s="1476" t="s">
        <v>1113</v>
      </c>
      <c r="C132" s="1476"/>
      <c r="D132" s="1204"/>
    </row>
    <row r="133" spans="2:4" x14ac:dyDescent="0.2">
      <c r="B133" s="1477" t="s">
        <v>1114</v>
      </c>
      <c r="C133" s="1477"/>
      <c r="D133" s="1204"/>
    </row>
    <row r="134" spans="2:4" x14ac:dyDescent="0.2">
      <c r="B134" s="1477" t="s">
        <v>1115</v>
      </c>
      <c r="C134" s="1477"/>
      <c r="D134" s="1204"/>
    </row>
    <row r="135" spans="2:4" x14ac:dyDescent="0.2">
      <c r="B135" s="1205" t="s">
        <v>1116</v>
      </c>
      <c r="C135" s="1205"/>
      <c r="D135" s="1204"/>
    </row>
    <row r="136" spans="2:4" x14ac:dyDescent="0.2">
      <c r="B136" s="1204" t="s">
        <v>1117</v>
      </c>
      <c r="C136" s="1204"/>
      <c r="D136" s="1204"/>
    </row>
    <row r="137" spans="2:4" x14ac:dyDescent="0.2">
      <c r="B137" s="1205" t="s">
        <v>1118</v>
      </c>
      <c r="C137" s="1205"/>
      <c r="D137" s="1204"/>
    </row>
    <row r="138" spans="2:4" x14ac:dyDescent="0.2">
      <c r="B138" s="1204" t="s">
        <v>1119</v>
      </c>
      <c r="C138" s="1204"/>
      <c r="D138" s="1204"/>
    </row>
    <row r="139" spans="2:4" x14ac:dyDescent="0.2">
      <c r="B139" s="1478" t="s">
        <v>1120</v>
      </c>
      <c r="C139" s="1478"/>
      <c r="D139" s="1204"/>
    </row>
    <row r="140" spans="2:4" x14ac:dyDescent="0.2">
      <c r="B140" s="1477" t="s">
        <v>1121</v>
      </c>
      <c r="C140" s="1477"/>
      <c r="D140" s="1477"/>
    </row>
    <row r="141" spans="2:4" x14ac:dyDescent="0.2">
      <c r="B141" s="1479" t="s">
        <v>1122</v>
      </c>
      <c r="C141" s="1479"/>
    </row>
    <row r="142" spans="2:4" x14ac:dyDescent="0.2">
      <c r="B142" s="1480" t="s">
        <v>1123</v>
      </c>
      <c r="C142" s="1480"/>
    </row>
    <row r="143" spans="2:4" x14ac:dyDescent="0.2">
      <c r="B143" s="1206" t="s">
        <v>1124</v>
      </c>
      <c r="C143" s="1206"/>
    </row>
    <row r="144" spans="2:4" x14ac:dyDescent="0.2">
      <c r="B144" s="1207" t="s">
        <v>1125</v>
      </c>
      <c r="C144" s="1207"/>
    </row>
    <row r="145" spans="2:4" x14ac:dyDescent="0.2">
      <c r="B145" s="1481" t="s">
        <v>1126</v>
      </c>
      <c r="C145" s="1481"/>
    </row>
    <row r="146" spans="2:4" x14ac:dyDescent="0.2">
      <c r="B146" s="1477" t="s">
        <v>1127</v>
      </c>
      <c r="C146" s="1477"/>
      <c r="D146" s="1208"/>
    </row>
    <row r="147" spans="2:4" x14ac:dyDescent="0.2">
      <c r="B147" s="1477" t="s">
        <v>1128</v>
      </c>
      <c r="C147" s="1477"/>
      <c r="D147" s="1208"/>
    </row>
    <row r="149" spans="2:4" ht="11.25" customHeight="1" x14ac:dyDescent="0.2">
      <c r="B149" s="1474" t="s">
        <v>1129</v>
      </c>
      <c r="C149" s="1474"/>
    </row>
    <row r="150" spans="2:4" x14ac:dyDescent="0.2">
      <c r="B150" s="1201" t="s">
        <v>1130</v>
      </c>
      <c r="C150" s="1201"/>
    </row>
    <row r="151" spans="2:4" x14ac:dyDescent="0.2">
      <c r="B151" s="383" t="s">
        <v>1131</v>
      </c>
    </row>
    <row r="153" spans="2:4" x14ac:dyDescent="0.2">
      <c r="B153" s="383" t="s">
        <v>1132</v>
      </c>
    </row>
    <row r="154" spans="2:4" x14ac:dyDescent="0.2">
      <c r="B154" s="1201" t="s">
        <v>1133</v>
      </c>
      <c r="C154" s="1201"/>
    </row>
    <row r="155" spans="2:4" x14ac:dyDescent="0.2">
      <c r="B155" s="383" t="s">
        <v>576</v>
      </c>
    </row>
  </sheetData>
  <sheetProtection algorithmName="SHA-512" hashValue="xrjaX5wV7oJC3Nsug8otLvxMU25xNf+OFIWgZ1H+NKvQfD64KBlyKYbRajl/Rgfkth0ruXGnjnYvOH1V6W+izA==" saltValue="WGpzpbK+uexh6UbIzZc2Eg==" spinCount="100000" sheet="1" objects="1" scenarios="1"/>
  <mergeCells count="73">
    <mergeCell ref="B18:C18"/>
    <mergeCell ref="A6:L6"/>
    <mergeCell ref="A8:B8"/>
    <mergeCell ref="A11:A12"/>
    <mergeCell ref="B11:C12"/>
    <mergeCell ref="D11:D12"/>
    <mergeCell ref="E11:F11"/>
    <mergeCell ref="G11:H11"/>
    <mergeCell ref="I11:J11"/>
    <mergeCell ref="K11:K12"/>
    <mergeCell ref="L11:L12"/>
    <mergeCell ref="A13:C13"/>
    <mergeCell ref="B14:C14"/>
    <mergeCell ref="B15:C15"/>
    <mergeCell ref="B16:C16"/>
    <mergeCell ref="B17:C17"/>
    <mergeCell ref="A19:A24"/>
    <mergeCell ref="B19:C24"/>
    <mergeCell ref="L19:L24"/>
    <mergeCell ref="A29:A30"/>
    <mergeCell ref="B29:C30"/>
    <mergeCell ref="D29:D30"/>
    <mergeCell ref="E29:F29"/>
    <mergeCell ref="G29:H29"/>
    <mergeCell ref="I29:J29"/>
    <mergeCell ref="K29:K30"/>
    <mergeCell ref="B38:C38"/>
    <mergeCell ref="L29:L30"/>
    <mergeCell ref="A31:C31"/>
    <mergeCell ref="B32:C32"/>
    <mergeCell ref="A33:A34"/>
    <mergeCell ref="B33:C34"/>
    <mergeCell ref="L33:L34"/>
    <mergeCell ref="B35:C35"/>
    <mergeCell ref="B36:C36"/>
    <mergeCell ref="B37:C37"/>
    <mergeCell ref="B39:C39"/>
    <mergeCell ref="B50:C50"/>
    <mergeCell ref="A45:A46"/>
    <mergeCell ref="B45:C46"/>
    <mergeCell ref="D45:D46"/>
    <mergeCell ref="E45:F45"/>
    <mergeCell ref="K45:K46"/>
    <mergeCell ref="L45:L46"/>
    <mergeCell ref="A47:C47"/>
    <mergeCell ref="A48:A49"/>
    <mergeCell ref="B48:C49"/>
    <mergeCell ref="G45:H45"/>
    <mergeCell ref="I45:J45"/>
    <mergeCell ref="B130:C130"/>
    <mergeCell ref="B51:C51"/>
    <mergeCell ref="B52:C52"/>
    <mergeCell ref="B53:C53"/>
    <mergeCell ref="B54:C54"/>
    <mergeCell ref="B114:C114"/>
    <mergeCell ref="B115:C115"/>
    <mergeCell ref="B116:C116"/>
    <mergeCell ref="B122:C122"/>
    <mergeCell ref="B126:C126"/>
    <mergeCell ref="B127:C127"/>
    <mergeCell ref="B129:C129"/>
    <mergeCell ref="B149:C149"/>
    <mergeCell ref="B131:C131"/>
    <mergeCell ref="B132:C132"/>
    <mergeCell ref="B133:C133"/>
    <mergeCell ref="B134:C134"/>
    <mergeCell ref="B139:C139"/>
    <mergeCell ref="B140:D140"/>
    <mergeCell ref="B141:C141"/>
    <mergeCell ref="B142:C142"/>
    <mergeCell ref="B145:C145"/>
    <mergeCell ref="B146:C146"/>
    <mergeCell ref="B147:C14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31.pielikums Jūrmalas pilsētas domes
2020.gada 23.aprīļa saistošajiem noteikumiem Nr.11
(protokols Nr.6, 21.punkts)</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9"/>
  <sheetViews>
    <sheetView showGridLines="0" view="pageLayout" zoomScaleNormal="100" workbookViewId="0">
      <selection activeCell="S1" sqref="S1"/>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1160</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141</v>
      </c>
      <c r="D3" s="1284"/>
      <c r="E3" s="1284"/>
      <c r="F3" s="1284"/>
      <c r="G3" s="1284"/>
      <c r="H3" s="1284"/>
      <c r="I3" s="1284"/>
      <c r="J3" s="1284"/>
      <c r="K3" s="1284"/>
      <c r="L3" s="1284"/>
      <c r="M3" s="1284"/>
      <c r="N3" s="1284"/>
      <c r="O3" s="1284"/>
      <c r="P3" s="1285"/>
      <c r="Q3" s="765"/>
    </row>
    <row r="4" spans="1:17" ht="12.75" customHeight="1" x14ac:dyDescent="0.25">
      <c r="A4" s="470" t="s">
        <v>142</v>
      </c>
      <c r="B4" s="471"/>
      <c r="C4" s="1284" t="s">
        <v>143</v>
      </c>
      <c r="D4" s="1284"/>
      <c r="E4" s="1284"/>
      <c r="F4" s="1284"/>
      <c r="G4" s="1284"/>
      <c r="H4" s="1284"/>
      <c r="I4" s="1284"/>
      <c r="J4" s="1284"/>
      <c r="K4" s="1284"/>
      <c r="L4" s="1284"/>
      <c r="M4" s="1284"/>
      <c r="N4" s="1284"/>
      <c r="O4" s="1284"/>
      <c r="P4" s="1285"/>
      <c r="Q4" s="765"/>
    </row>
    <row r="5" spans="1:17" ht="12.75" customHeight="1" x14ac:dyDescent="0.25">
      <c r="A5" s="472" t="s">
        <v>144</v>
      </c>
      <c r="B5" s="473"/>
      <c r="C5" s="1289" t="s">
        <v>145</v>
      </c>
      <c r="D5" s="1289"/>
      <c r="E5" s="1289"/>
      <c r="F5" s="1289"/>
      <c r="G5" s="1289"/>
      <c r="H5" s="1289"/>
      <c r="I5" s="1289"/>
      <c r="J5" s="1289"/>
      <c r="K5" s="1289"/>
      <c r="L5" s="1289"/>
      <c r="M5" s="1289"/>
      <c r="N5" s="1289"/>
      <c r="O5" s="1289"/>
      <c r="P5" s="1290"/>
      <c r="Q5" s="765"/>
    </row>
    <row r="6" spans="1:17" ht="12.75" customHeight="1" x14ac:dyDescent="0.25">
      <c r="A6" s="472" t="s">
        <v>146</v>
      </c>
      <c r="B6" s="473"/>
      <c r="C6" s="1289" t="s">
        <v>1161</v>
      </c>
      <c r="D6" s="1289"/>
      <c r="E6" s="1289"/>
      <c r="F6" s="1289"/>
      <c r="G6" s="1289"/>
      <c r="H6" s="1289"/>
      <c r="I6" s="1289"/>
      <c r="J6" s="1289"/>
      <c r="K6" s="1289"/>
      <c r="L6" s="1289"/>
      <c r="M6" s="1289"/>
      <c r="N6" s="1289"/>
      <c r="O6" s="1289"/>
      <c r="P6" s="1290"/>
      <c r="Q6" s="765"/>
    </row>
    <row r="7" spans="1:17" ht="23.45" customHeight="1" x14ac:dyDescent="0.25">
      <c r="A7" s="472" t="s">
        <v>148</v>
      </c>
      <c r="B7" s="473"/>
      <c r="C7" s="1284" t="s">
        <v>1162</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t="s">
        <v>152</v>
      </c>
      <c r="D9" s="1289"/>
      <c r="E9" s="1289"/>
      <c r="F9" s="1289"/>
      <c r="G9" s="1289"/>
      <c r="H9" s="1289"/>
      <c r="I9" s="1289"/>
      <c r="J9" s="1289"/>
      <c r="K9" s="1289"/>
      <c r="L9" s="1289"/>
      <c r="M9" s="1289"/>
      <c r="N9" s="1289"/>
      <c r="O9" s="1289"/>
      <c r="P9" s="1290"/>
      <c r="Q9" s="765"/>
    </row>
    <row r="10" spans="1:17" ht="12.75" customHeight="1" x14ac:dyDescent="0.25">
      <c r="A10" s="472"/>
      <c r="B10" s="473" t="s">
        <v>153</v>
      </c>
      <c r="C10" s="1289"/>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1152"/>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3035971</v>
      </c>
      <c r="D20" s="497">
        <f t="shared" ref="D20:E20" si="0">SUM(D21,D24,D25,D41,D43)</f>
        <v>3035971</v>
      </c>
      <c r="E20" s="498">
        <f t="shared" si="0"/>
        <v>0</v>
      </c>
      <c r="F20" s="499">
        <f>SUM(F21,F24,F25,F41,F43)</f>
        <v>3035971</v>
      </c>
      <c r="G20" s="497">
        <f t="shared" ref="G20:H20" si="1">SUM(G21,G24,G43)</f>
        <v>0</v>
      </c>
      <c r="H20" s="498">
        <f t="shared" si="1"/>
        <v>0</v>
      </c>
      <c r="I20" s="499">
        <f>SUM(I21,I24,I43)</f>
        <v>0</v>
      </c>
      <c r="J20" s="500">
        <f t="shared" ref="J20:K20" si="2">SUM(J21,J26,J43)</f>
        <v>0</v>
      </c>
      <c r="K20" s="498">
        <f t="shared" si="2"/>
        <v>0</v>
      </c>
      <c r="L20" s="499">
        <f>SUM(L21,L26,L43)</f>
        <v>0</v>
      </c>
      <c r="M20" s="497">
        <f t="shared" ref="M20:O20" si="3">SUM(M21,M45)</f>
        <v>0</v>
      </c>
      <c r="N20" s="498">
        <f t="shared" si="3"/>
        <v>0</v>
      </c>
      <c r="O20" s="499">
        <f t="shared" si="3"/>
        <v>0</v>
      </c>
      <c r="P20" s="501"/>
    </row>
    <row r="21" spans="1:17" ht="12.75" hidden="1" thickTop="1" x14ac:dyDescent="0.25">
      <c r="A21" s="502"/>
      <c r="B21" s="503" t="s">
        <v>176</v>
      </c>
      <c r="C21" s="769">
        <f t="shared" ref="C21:C84" si="4">F21+I21+L21+O21</f>
        <v>0</v>
      </c>
      <c r="D21" s="504">
        <f t="shared" ref="D21:E21" si="5">SUM(D22:D23)</f>
        <v>0</v>
      </c>
      <c r="E21" s="505">
        <f t="shared" si="5"/>
        <v>0</v>
      </c>
      <c r="F21" s="506">
        <f>SUM(F22:F23)</f>
        <v>0</v>
      </c>
      <c r="G21" s="504">
        <f t="shared" ref="G21:H21" si="6">SUM(G22:G23)</f>
        <v>0</v>
      </c>
      <c r="H21" s="505">
        <f t="shared" si="6"/>
        <v>0</v>
      </c>
      <c r="I21" s="506">
        <f>SUM(I22:I23)</f>
        <v>0</v>
      </c>
      <c r="J21" s="507">
        <f t="shared" ref="J21:K21" si="7">SUM(J22:J23)</f>
        <v>0</v>
      </c>
      <c r="K21" s="505">
        <f t="shared" si="7"/>
        <v>0</v>
      </c>
      <c r="L21" s="506">
        <f>SUM(L22:L23)</f>
        <v>0</v>
      </c>
      <c r="M21" s="504">
        <f t="shared" ref="M21:O21" si="8">SUM(M22:M23)</f>
        <v>0</v>
      </c>
      <c r="N21" s="505">
        <f t="shared" si="8"/>
        <v>0</v>
      </c>
      <c r="O21" s="506">
        <f t="shared" si="8"/>
        <v>0</v>
      </c>
      <c r="P21" s="508"/>
    </row>
    <row r="22" spans="1:17" ht="12.75" hidden="1" thickTop="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ht="12.75" hidden="1" thickTop="1" x14ac:dyDescent="0.25">
      <c r="A23" s="516"/>
      <c r="B23" s="517" t="s">
        <v>178</v>
      </c>
      <c r="C23" s="771">
        <f t="shared" si="4"/>
        <v>0</v>
      </c>
      <c r="D23" s="518"/>
      <c r="E23" s="519"/>
      <c r="F23" s="520">
        <f t="shared" ref="F23:F25" si="9">D23+E23</f>
        <v>0</v>
      </c>
      <c r="G23" s="518"/>
      <c r="H23" s="519"/>
      <c r="I23" s="520">
        <f t="shared" ref="I23:I24" si="10">G23+H23</f>
        <v>0</v>
      </c>
      <c r="J23" s="521"/>
      <c r="K23" s="519"/>
      <c r="L23" s="520">
        <f>J23+K23</f>
        <v>0</v>
      </c>
      <c r="M23" s="518"/>
      <c r="N23" s="519"/>
      <c r="O23" s="520">
        <f>M23+N23</f>
        <v>0</v>
      </c>
      <c r="P23" s="982"/>
    </row>
    <row r="24" spans="1:17" s="494" customFormat="1" ht="25.5" thickTop="1" thickBot="1" x14ac:dyDescent="0.3">
      <c r="A24" s="523">
        <v>19300</v>
      </c>
      <c r="B24" s="523" t="s">
        <v>179</v>
      </c>
      <c r="C24" s="772">
        <f>F24+I24</f>
        <v>3035971</v>
      </c>
      <c r="D24" s="524">
        <v>3035971</v>
      </c>
      <c r="E24" s="983">
        <f>-2915+2915</f>
        <v>0</v>
      </c>
      <c r="F24" s="526">
        <f t="shared" si="9"/>
        <v>3035971</v>
      </c>
      <c r="G24" s="524"/>
      <c r="H24" s="525"/>
      <c r="I24" s="526">
        <f t="shared" si="10"/>
        <v>0</v>
      </c>
      <c r="J24" s="527" t="s">
        <v>180</v>
      </c>
      <c r="K24" s="528" t="s">
        <v>180</v>
      </c>
      <c r="L24" s="531" t="s">
        <v>180</v>
      </c>
      <c r="M24" s="529" t="s">
        <v>180</v>
      </c>
      <c r="N24" s="530" t="s">
        <v>180</v>
      </c>
      <c r="O24" s="531" t="s">
        <v>180</v>
      </c>
      <c r="P24" s="532"/>
    </row>
    <row r="25" spans="1:17" s="494" customFormat="1" ht="24.75" hidden="1" thickTop="1" x14ac:dyDescent="0.25">
      <c r="A25" s="533"/>
      <c r="B25" s="534" t="s">
        <v>181</v>
      </c>
      <c r="C25" s="773">
        <f>F25</f>
        <v>0</v>
      </c>
      <c r="D25" s="535"/>
      <c r="E25" s="536"/>
      <c r="F25" s="537">
        <f t="shared" si="9"/>
        <v>0</v>
      </c>
      <c r="G25" s="538" t="s">
        <v>180</v>
      </c>
      <c r="H25" s="539" t="s">
        <v>180</v>
      </c>
      <c r="I25" s="540" t="s">
        <v>180</v>
      </c>
      <c r="J25" s="541" t="s">
        <v>180</v>
      </c>
      <c r="K25" s="542" t="s">
        <v>180</v>
      </c>
      <c r="L25" s="540" t="s">
        <v>180</v>
      </c>
      <c r="M25" s="543" t="s">
        <v>180</v>
      </c>
      <c r="N25" s="542" t="s">
        <v>180</v>
      </c>
      <c r="O25" s="540" t="s">
        <v>180</v>
      </c>
      <c r="P25" s="544"/>
    </row>
    <row r="26" spans="1:17" s="494" customFormat="1" ht="36.75" hidden="1" thickTop="1" x14ac:dyDescent="0.25">
      <c r="A26" s="534">
        <v>21300</v>
      </c>
      <c r="B26" s="534" t="s">
        <v>182</v>
      </c>
      <c r="C26" s="773">
        <f>L26</f>
        <v>0</v>
      </c>
      <c r="D26" s="543" t="s">
        <v>180</v>
      </c>
      <c r="E26" s="542" t="s">
        <v>180</v>
      </c>
      <c r="F26" s="540" t="s">
        <v>180</v>
      </c>
      <c r="G26" s="543" t="s">
        <v>180</v>
      </c>
      <c r="H26" s="542" t="s">
        <v>180</v>
      </c>
      <c r="I26" s="540" t="s">
        <v>180</v>
      </c>
      <c r="J26" s="541">
        <f t="shared" ref="J26:K26" si="11">SUM(J27,J31,J33,J36)</f>
        <v>0</v>
      </c>
      <c r="K26" s="542">
        <f t="shared" si="11"/>
        <v>0</v>
      </c>
      <c r="L26" s="648">
        <f>SUM(L27,L31,L33,L36)</f>
        <v>0</v>
      </c>
      <c r="M26" s="543" t="s">
        <v>180</v>
      </c>
      <c r="N26" s="542" t="s">
        <v>180</v>
      </c>
      <c r="O26" s="540" t="s">
        <v>180</v>
      </c>
      <c r="P26" s="544"/>
    </row>
    <row r="27" spans="1:17" s="494" customFormat="1" ht="24.75" hidden="1" thickTop="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t="12.75" hidden="1" thickTop="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t="12.75" hidden="1" thickTop="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75" hidden="1" thickTop="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75" hidden="1" thickTop="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75" hidden="1" thickTop="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t="12.75" hidden="1" thickTop="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t="12.75" hidden="1" thickTop="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75" hidden="1" thickTop="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hidden="1" customHeight="1" x14ac:dyDescent="0.25">
      <c r="A36" s="545">
        <v>21390</v>
      </c>
      <c r="B36" s="534" t="s">
        <v>192</v>
      </c>
      <c r="C36" s="773">
        <f t="shared" si="13"/>
        <v>0</v>
      </c>
      <c r="D36" s="543" t="s">
        <v>180</v>
      </c>
      <c r="E36" s="542" t="s">
        <v>180</v>
      </c>
      <c r="F36" s="540" t="s">
        <v>180</v>
      </c>
      <c r="G36" s="543" t="s">
        <v>180</v>
      </c>
      <c r="H36" s="542" t="s">
        <v>180</v>
      </c>
      <c r="I36" s="540" t="s">
        <v>180</v>
      </c>
      <c r="J36" s="541">
        <f t="shared" ref="J36:K36" si="18">SUM(J37:J40)</f>
        <v>0</v>
      </c>
      <c r="K36" s="542">
        <f t="shared" si="18"/>
        <v>0</v>
      </c>
      <c r="L36" s="648">
        <f>SUM(L37:L40)</f>
        <v>0</v>
      </c>
      <c r="M36" s="543" t="s">
        <v>180</v>
      </c>
      <c r="N36" s="542" t="s">
        <v>180</v>
      </c>
      <c r="O36" s="540" t="s">
        <v>180</v>
      </c>
      <c r="P36" s="544"/>
    </row>
    <row r="37" spans="1:16" ht="24.75" hidden="1" thickTop="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t="12.75" hidden="1" thickTop="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t="12.75" hidden="1" thickTop="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75" hidden="1" thickTop="1" x14ac:dyDescent="0.25">
      <c r="A40" s="571">
        <v>21399</v>
      </c>
      <c r="B40" s="572" t="s">
        <v>196</v>
      </c>
      <c r="C40" s="777">
        <f t="shared" si="13"/>
        <v>0</v>
      </c>
      <c r="D40" s="573" t="s">
        <v>180</v>
      </c>
      <c r="E40" s="574" t="s">
        <v>180</v>
      </c>
      <c r="F40" s="575" t="s">
        <v>180</v>
      </c>
      <c r="G40" s="573" t="s">
        <v>180</v>
      </c>
      <c r="H40" s="574" t="s">
        <v>180</v>
      </c>
      <c r="I40" s="575" t="s">
        <v>180</v>
      </c>
      <c r="J40" s="576"/>
      <c r="K40" s="577"/>
      <c r="L40" s="689">
        <f t="shared" si="19"/>
        <v>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75" hidden="1" thickTop="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75" hidden="1" thickTop="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75" hidden="1" thickTop="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75" hidden="1" thickTop="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t="12.75" hidden="1" thickTop="1" x14ac:dyDescent="0.25">
      <c r="A48" s="612"/>
      <c r="B48" s="608"/>
      <c r="C48" s="781"/>
      <c r="D48" s="613"/>
      <c r="E48" s="614"/>
      <c r="F48" s="585"/>
      <c r="G48" s="588"/>
      <c r="H48" s="587"/>
      <c r="I48" s="585"/>
      <c r="J48" s="586"/>
      <c r="K48" s="587"/>
      <c r="L48" s="584"/>
      <c r="M48" s="582"/>
      <c r="N48" s="583"/>
      <c r="O48" s="584"/>
      <c r="P48" s="611"/>
    </row>
    <row r="49" spans="1:16" s="494" customFormat="1" ht="12.75" hidden="1" thickTop="1" x14ac:dyDescent="0.25">
      <c r="A49" s="615"/>
      <c r="B49" s="616" t="s">
        <v>204</v>
      </c>
      <c r="C49" s="782"/>
      <c r="D49" s="617"/>
      <c r="E49" s="618"/>
      <c r="F49" s="619"/>
      <c r="G49" s="617"/>
      <c r="H49" s="618"/>
      <c r="I49" s="619"/>
      <c r="J49" s="620"/>
      <c r="K49" s="618"/>
      <c r="L49" s="619"/>
      <c r="M49" s="617"/>
      <c r="N49" s="618"/>
      <c r="O49" s="619"/>
      <c r="P49" s="229"/>
    </row>
    <row r="50" spans="1:16" s="494" customFormat="1" ht="13.5" thickTop="1" thickBot="1" x14ac:dyDescent="0.3">
      <c r="A50" s="621"/>
      <c r="B50" s="495" t="s">
        <v>205</v>
      </c>
      <c r="C50" s="783">
        <f t="shared" si="4"/>
        <v>3035971</v>
      </c>
      <c r="D50" s="622">
        <f t="shared" ref="D50:E50" si="26">SUM(D51,D269)</f>
        <v>3035971</v>
      </c>
      <c r="E50" s="623">
        <f t="shared" si="26"/>
        <v>0</v>
      </c>
      <c r="F50" s="624">
        <f>SUM(F51,F269)</f>
        <v>3035971</v>
      </c>
      <c r="G50" s="622">
        <f t="shared" ref="G50:O50" si="27">SUM(G51,G269)</f>
        <v>0</v>
      </c>
      <c r="H50" s="623">
        <f t="shared" si="27"/>
        <v>0</v>
      </c>
      <c r="I50" s="624">
        <f t="shared" si="27"/>
        <v>0</v>
      </c>
      <c r="J50" s="625">
        <f t="shared" si="27"/>
        <v>0</v>
      </c>
      <c r="K50" s="623">
        <f t="shared" si="27"/>
        <v>0</v>
      </c>
      <c r="L50" s="624">
        <f t="shared" si="27"/>
        <v>0</v>
      </c>
      <c r="M50" s="622">
        <f t="shared" si="27"/>
        <v>0</v>
      </c>
      <c r="N50" s="623">
        <f t="shared" si="27"/>
        <v>0</v>
      </c>
      <c r="O50" s="624">
        <f t="shared" si="27"/>
        <v>0</v>
      </c>
      <c r="P50" s="626"/>
    </row>
    <row r="51" spans="1:16" s="494" customFormat="1" ht="36.75" thickTop="1" x14ac:dyDescent="0.25">
      <c r="A51" s="627"/>
      <c r="B51" s="628" t="s">
        <v>206</v>
      </c>
      <c r="C51" s="784">
        <f t="shared" si="4"/>
        <v>3035971</v>
      </c>
      <c r="D51" s="629">
        <f t="shared" ref="D51:E51" si="28">SUM(D52,D181)</f>
        <v>3035971</v>
      </c>
      <c r="E51" s="630">
        <f t="shared" si="28"/>
        <v>0</v>
      </c>
      <c r="F51" s="631">
        <f>SUM(F52,F181)</f>
        <v>3035971</v>
      </c>
      <c r="G51" s="629">
        <f t="shared" ref="G51:H51" si="29">SUM(G52,G181)</f>
        <v>0</v>
      </c>
      <c r="H51" s="630">
        <f t="shared" si="29"/>
        <v>0</v>
      </c>
      <c r="I51" s="631">
        <f>SUM(I52,I181)</f>
        <v>0</v>
      </c>
      <c r="J51" s="632">
        <f t="shared" ref="J51:K51" si="30">SUM(J52,J181)</f>
        <v>0</v>
      </c>
      <c r="K51" s="630">
        <f t="shared" si="30"/>
        <v>0</v>
      </c>
      <c r="L51" s="631">
        <f>SUM(L52,L181)</f>
        <v>0</v>
      </c>
      <c r="M51" s="629">
        <f t="shared" ref="M51:O51" si="31">SUM(M52,M181)</f>
        <v>0</v>
      </c>
      <c r="N51" s="630">
        <f t="shared" si="31"/>
        <v>0</v>
      </c>
      <c r="O51" s="631">
        <f t="shared" si="31"/>
        <v>0</v>
      </c>
      <c r="P51" s="633"/>
    </row>
    <row r="52" spans="1:16" s="494" customFormat="1" ht="24" x14ac:dyDescent="0.25">
      <c r="A52" s="634"/>
      <c r="B52" s="485" t="s">
        <v>207</v>
      </c>
      <c r="C52" s="785">
        <f t="shared" si="4"/>
        <v>2934942</v>
      </c>
      <c r="D52" s="635">
        <f t="shared" ref="D52:E52" si="32">SUM(D53,D75,D160,D174)</f>
        <v>2932027</v>
      </c>
      <c r="E52" s="636">
        <f t="shared" si="32"/>
        <v>2915</v>
      </c>
      <c r="F52" s="637">
        <f>SUM(F53,F75,F160,F174)</f>
        <v>2934942</v>
      </c>
      <c r="G52" s="635">
        <f t="shared" ref="G52:H52" si="33">SUM(G53,G75,G160,G174)</f>
        <v>0</v>
      </c>
      <c r="H52" s="636">
        <f t="shared" si="33"/>
        <v>0</v>
      </c>
      <c r="I52" s="637">
        <f>SUM(I53,I75,I160,I174)</f>
        <v>0</v>
      </c>
      <c r="J52" s="638">
        <f t="shared" ref="J52:K52" si="34">SUM(J53,J75,J160,J174)</f>
        <v>0</v>
      </c>
      <c r="K52" s="636">
        <f t="shared" si="34"/>
        <v>0</v>
      </c>
      <c r="L52" s="637">
        <f>SUM(L53,L75,L160,L174)</f>
        <v>0</v>
      </c>
      <c r="M52" s="635">
        <f t="shared" ref="M52:O52" si="35">SUM(M53,M75,M160,M174)</f>
        <v>0</v>
      </c>
      <c r="N52" s="636">
        <f t="shared" si="35"/>
        <v>0</v>
      </c>
      <c r="O52" s="637">
        <f t="shared" si="35"/>
        <v>0</v>
      </c>
      <c r="P52" s="639"/>
    </row>
    <row r="53" spans="1:16" s="494" customFormat="1" x14ac:dyDescent="0.25">
      <c r="A53" s="640">
        <v>1000</v>
      </c>
      <c r="B53" s="640" t="s">
        <v>208</v>
      </c>
      <c r="C53" s="786">
        <f t="shared" si="4"/>
        <v>1131</v>
      </c>
      <c r="D53" s="641">
        <f t="shared" ref="D53:E53" si="36">SUM(D54,D67)</f>
        <v>1131</v>
      </c>
      <c r="E53" s="642">
        <f t="shared" si="36"/>
        <v>0</v>
      </c>
      <c r="F53" s="643">
        <f>SUM(F54,F67)</f>
        <v>1131</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x14ac:dyDescent="0.25">
      <c r="A54" s="534">
        <v>1100</v>
      </c>
      <c r="B54" s="645" t="s">
        <v>209</v>
      </c>
      <c r="C54" s="773">
        <f t="shared" si="4"/>
        <v>911</v>
      </c>
      <c r="D54" s="646">
        <f t="shared" ref="D54:E54" si="40">SUM(D55,D58,D66)</f>
        <v>911</v>
      </c>
      <c r="E54" s="647">
        <f t="shared" si="40"/>
        <v>0</v>
      </c>
      <c r="F54" s="648">
        <f>SUM(F55,F58,F66)</f>
        <v>911</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hidden="1" x14ac:dyDescent="0.25">
      <c r="A55" s="651">
        <v>1110</v>
      </c>
      <c r="B55" s="608" t="s">
        <v>210</v>
      </c>
      <c r="C55" s="781">
        <f t="shared" si="4"/>
        <v>0</v>
      </c>
      <c r="D55" s="613">
        <f t="shared" ref="D55:E55" si="44">SUM(D56:D57)</f>
        <v>0</v>
      </c>
      <c r="E55" s="614">
        <f t="shared" si="44"/>
        <v>0</v>
      </c>
      <c r="F55" s="652">
        <f>SUM(F56:F57)</f>
        <v>0</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4" hidden="1" customHeight="1" x14ac:dyDescent="0.25">
      <c r="A57" s="517">
        <v>1119</v>
      </c>
      <c r="B57" s="554" t="s">
        <v>212</v>
      </c>
      <c r="C57" s="775">
        <f t="shared" si="4"/>
        <v>0</v>
      </c>
      <c r="D57" s="660"/>
      <c r="E57" s="661"/>
      <c r="F57" s="662">
        <f t="shared" si="48"/>
        <v>0</v>
      </c>
      <c r="G57" s="660"/>
      <c r="H57" s="661"/>
      <c r="I57" s="662">
        <f t="shared" si="49"/>
        <v>0</v>
      </c>
      <c r="J57" s="663"/>
      <c r="K57" s="661"/>
      <c r="L57" s="662">
        <f t="shared" si="50"/>
        <v>0</v>
      </c>
      <c r="M57" s="660"/>
      <c r="N57" s="661"/>
      <c r="O57" s="662">
        <f t="shared" si="51"/>
        <v>0</v>
      </c>
      <c r="P57" s="669"/>
    </row>
    <row r="58" spans="1:16" hidden="1" x14ac:dyDescent="0.25">
      <c r="A58" s="665">
        <v>1140</v>
      </c>
      <c r="B58" s="554" t="s">
        <v>213</v>
      </c>
      <c r="C58" s="775">
        <f t="shared" si="4"/>
        <v>0</v>
      </c>
      <c r="D58" s="666">
        <f t="shared" ref="D58:E58" si="52">SUM(D59:D65)</f>
        <v>0</v>
      </c>
      <c r="E58" s="667">
        <f t="shared" si="52"/>
        <v>0</v>
      </c>
      <c r="F58" s="662">
        <f>SUM(F59:F65)</f>
        <v>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hidden="1" x14ac:dyDescent="0.25">
      <c r="A63" s="517">
        <v>1147</v>
      </c>
      <c r="B63" s="554" t="s">
        <v>218</v>
      </c>
      <c r="C63" s="775">
        <f t="shared" si="4"/>
        <v>0</v>
      </c>
      <c r="D63" s="660"/>
      <c r="E63" s="661"/>
      <c r="F63" s="662">
        <f t="shared" si="56"/>
        <v>0</v>
      </c>
      <c r="G63" s="660"/>
      <c r="H63" s="661"/>
      <c r="I63" s="662">
        <f t="shared" si="57"/>
        <v>0</v>
      </c>
      <c r="J63" s="663"/>
      <c r="K63" s="661"/>
      <c r="L63" s="662">
        <f t="shared" si="58"/>
        <v>0</v>
      </c>
      <c r="M63" s="660"/>
      <c r="N63" s="661"/>
      <c r="O63" s="662">
        <f t="shared" si="59"/>
        <v>0</v>
      </c>
      <c r="P63" s="669"/>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x14ac:dyDescent="0.25">
      <c r="A66" s="651">
        <v>1150</v>
      </c>
      <c r="B66" s="608" t="s">
        <v>221</v>
      </c>
      <c r="C66" s="781">
        <f t="shared" si="4"/>
        <v>911</v>
      </c>
      <c r="D66" s="670">
        <v>911</v>
      </c>
      <c r="E66" s="671"/>
      <c r="F66" s="652">
        <f t="shared" si="56"/>
        <v>911</v>
      </c>
      <c r="G66" s="670"/>
      <c r="H66" s="671"/>
      <c r="I66" s="652">
        <f t="shared" si="57"/>
        <v>0</v>
      </c>
      <c r="J66" s="672"/>
      <c r="K66" s="671"/>
      <c r="L66" s="652">
        <f t="shared" si="58"/>
        <v>0</v>
      </c>
      <c r="M66" s="670"/>
      <c r="N66" s="671"/>
      <c r="O66" s="652">
        <f t="shared" si="59"/>
        <v>0</v>
      </c>
      <c r="P66" s="654"/>
    </row>
    <row r="67" spans="1:16" ht="36" x14ac:dyDescent="0.25">
      <c r="A67" s="534">
        <v>1200</v>
      </c>
      <c r="B67" s="645" t="s">
        <v>222</v>
      </c>
      <c r="C67" s="773">
        <f t="shared" si="4"/>
        <v>220</v>
      </c>
      <c r="D67" s="646">
        <f t="shared" ref="D67:E67" si="60">SUM(D68:D69)</f>
        <v>220</v>
      </c>
      <c r="E67" s="647">
        <f t="shared" si="60"/>
        <v>0</v>
      </c>
      <c r="F67" s="648">
        <f>SUM(F68:F69)</f>
        <v>220</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x14ac:dyDescent="0.25">
      <c r="A68" s="1217">
        <v>1210</v>
      </c>
      <c r="B68" s="546" t="s">
        <v>223</v>
      </c>
      <c r="C68" s="774">
        <f t="shared" si="4"/>
        <v>220</v>
      </c>
      <c r="D68" s="655">
        <v>220</v>
      </c>
      <c r="E68" s="656"/>
      <c r="F68" s="657">
        <f>D68+E68</f>
        <v>220</v>
      </c>
      <c r="G68" s="655"/>
      <c r="H68" s="656"/>
      <c r="I68" s="657">
        <f>G68+H68</f>
        <v>0</v>
      </c>
      <c r="J68" s="658"/>
      <c r="K68" s="656"/>
      <c r="L68" s="657">
        <f>J68+K68</f>
        <v>0</v>
      </c>
      <c r="M68" s="655"/>
      <c r="N68" s="656"/>
      <c r="O68" s="657">
        <f t="shared" ref="O68" si="64">M68+N68</f>
        <v>0</v>
      </c>
      <c r="P68" s="659"/>
    </row>
    <row r="69" spans="1:16" ht="24" hidden="1" x14ac:dyDescent="0.25">
      <c r="A69" s="665">
        <v>1220</v>
      </c>
      <c r="B69" s="554" t="s">
        <v>224</v>
      </c>
      <c r="C69" s="775">
        <f t="shared" si="4"/>
        <v>0</v>
      </c>
      <c r="D69" s="666">
        <f t="shared" ref="D69:E69" si="65">SUM(D70:D74)</f>
        <v>0</v>
      </c>
      <c r="E69" s="667">
        <f t="shared" si="65"/>
        <v>0</v>
      </c>
      <c r="F69" s="662">
        <f>SUM(F70:F74)</f>
        <v>0</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hidden="1" x14ac:dyDescent="0.25">
      <c r="A70" s="517">
        <v>1221</v>
      </c>
      <c r="B70" s="554" t="s">
        <v>225</v>
      </c>
      <c r="C70" s="775">
        <f t="shared" si="4"/>
        <v>0</v>
      </c>
      <c r="D70" s="660"/>
      <c r="E70" s="661"/>
      <c r="F70" s="662">
        <f t="shared" ref="F70:F74" si="69">D70+E70</f>
        <v>0</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hidden="1" x14ac:dyDescent="0.25">
      <c r="A73" s="517">
        <v>1227</v>
      </c>
      <c r="B73" s="554" t="s">
        <v>228</v>
      </c>
      <c r="C73" s="775">
        <f t="shared" si="4"/>
        <v>0</v>
      </c>
      <c r="D73" s="660"/>
      <c r="E73" s="661"/>
      <c r="F73" s="662">
        <f t="shared" si="69"/>
        <v>0</v>
      </c>
      <c r="G73" s="660"/>
      <c r="H73" s="661"/>
      <c r="I73" s="662">
        <f t="shared" si="70"/>
        <v>0</v>
      </c>
      <c r="J73" s="663"/>
      <c r="K73" s="661"/>
      <c r="L73" s="662">
        <f t="shared" si="71"/>
        <v>0</v>
      </c>
      <c r="M73" s="660"/>
      <c r="N73" s="661"/>
      <c r="O73" s="662">
        <f t="shared" si="72"/>
        <v>0</v>
      </c>
      <c r="P73" s="669"/>
    </row>
    <row r="74" spans="1:16" ht="60" hidden="1" x14ac:dyDescent="0.25">
      <c r="A74" s="517">
        <v>1228</v>
      </c>
      <c r="B74" s="554" t="s">
        <v>229</v>
      </c>
      <c r="C74" s="775">
        <f t="shared" si="4"/>
        <v>0</v>
      </c>
      <c r="D74" s="660"/>
      <c r="E74" s="661"/>
      <c r="F74" s="662">
        <f t="shared" si="69"/>
        <v>0</v>
      </c>
      <c r="G74" s="660"/>
      <c r="H74" s="661"/>
      <c r="I74" s="662">
        <f t="shared" si="70"/>
        <v>0</v>
      </c>
      <c r="J74" s="663"/>
      <c r="K74" s="661"/>
      <c r="L74" s="662">
        <f t="shared" si="71"/>
        <v>0</v>
      </c>
      <c r="M74" s="660"/>
      <c r="N74" s="661"/>
      <c r="O74" s="662">
        <f t="shared" si="72"/>
        <v>0</v>
      </c>
      <c r="P74" s="669"/>
    </row>
    <row r="75" spans="1:16" x14ac:dyDescent="0.25">
      <c r="A75" s="640">
        <v>2000</v>
      </c>
      <c r="B75" s="640" t="s">
        <v>230</v>
      </c>
      <c r="C75" s="786">
        <f t="shared" si="4"/>
        <v>2933811</v>
      </c>
      <c r="D75" s="641">
        <f t="shared" ref="D75:O75" si="73">SUM(D76,D83,D120,D151,D152)</f>
        <v>2930896</v>
      </c>
      <c r="E75" s="642">
        <f t="shared" si="73"/>
        <v>2915</v>
      </c>
      <c r="F75" s="643">
        <f t="shared" si="73"/>
        <v>2933811</v>
      </c>
      <c r="G75" s="641">
        <f t="shared" si="73"/>
        <v>0</v>
      </c>
      <c r="H75" s="642">
        <f t="shared" si="73"/>
        <v>0</v>
      </c>
      <c r="I75" s="643">
        <f t="shared" si="73"/>
        <v>0</v>
      </c>
      <c r="J75" s="644">
        <f t="shared" si="73"/>
        <v>0</v>
      </c>
      <c r="K75" s="642">
        <f t="shared" si="73"/>
        <v>0</v>
      </c>
      <c r="L75" s="643">
        <f t="shared" si="73"/>
        <v>0</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1217">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x14ac:dyDescent="0.25">
      <c r="A83" s="534">
        <v>2200</v>
      </c>
      <c r="B83" s="645" t="s">
        <v>236</v>
      </c>
      <c r="C83" s="773">
        <f t="shared" si="4"/>
        <v>2890351</v>
      </c>
      <c r="D83" s="646">
        <f t="shared" ref="D83:E83" si="94">SUM(D84,D85,D91,D99,D107,D108,D114,D119)</f>
        <v>2887436</v>
      </c>
      <c r="E83" s="647">
        <f t="shared" si="94"/>
        <v>2915</v>
      </c>
      <c r="F83" s="648">
        <f>SUM(F84,F85,F91,F99,F107,F108,F114,F119)</f>
        <v>2890351</v>
      </c>
      <c r="G83" s="646">
        <f t="shared" ref="G83:H83" si="95">SUM(G84,G85,G91,G99,G107,G108,G114,G119)</f>
        <v>0</v>
      </c>
      <c r="H83" s="647">
        <f t="shared" si="95"/>
        <v>0</v>
      </c>
      <c r="I83" s="648">
        <f>SUM(I84,I85,I91,I99,I107,I108,I114,I119)</f>
        <v>0</v>
      </c>
      <c r="J83" s="649">
        <f t="shared" ref="J83:K83" si="96">SUM(J84,J85,J91,J99,J107,J108,J114,J119)</f>
        <v>0</v>
      </c>
      <c r="K83" s="647">
        <f t="shared" si="96"/>
        <v>0</v>
      </c>
      <c r="L83" s="648">
        <f>SUM(L84,L85,L91,L99,L107,L108,L114,L119)</f>
        <v>0</v>
      </c>
      <c r="M83" s="646">
        <f t="shared" ref="M83:O83" si="97">SUM(M84,M85,M91,M99,M107,M108,M114,M119)</f>
        <v>0</v>
      </c>
      <c r="N83" s="647">
        <f t="shared" si="97"/>
        <v>0</v>
      </c>
      <c r="O83" s="648">
        <f t="shared" si="97"/>
        <v>0</v>
      </c>
      <c r="P83" s="678"/>
    </row>
    <row r="84" spans="1:16" hidden="1" x14ac:dyDescent="0.25">
      <c r="A84" s="651">
        <v>2210</v>
      </c>
      <c r="B84" s="608" t="s">
        <v>237</v>
      </c>
      <c r="C84" s="781">
        <f t="shared" si="4"/>
        <v>0</v>
      </c>
      <c r="D84" s="670"/>
      <c r="E84" s="671"/>
      <c r="F84" s="652">
        <f>D84+E84</f>
        <v>0</v>
      </c>
      <c r="G84" s="670"/>
      <c r="H84" s="671"/>
      <c r="I84" s="652">
        <f>G84+H84</f>
        <v>0</v>
      </c>
      <c r="J84" s="672"/>
      <c r="K84" s="671"/>
      <c r="L84" s="652">
        <f>J84+K84</f>
        <v>0</v>
      </c>
      <c r="M84" s="670"/>
      <c r="N84" s="671"/>
      <c r="O84" s="652">
        <f t="shared" ref="O84" si="98">M84+N84</f>
        <v>0</v>
      </c>
      <c r="P84" s="654"/>
    </row>
    <row r="85" spans="1:16" ht="24" hidden="1" x14ac:dyDescent="0.25">
      <c r="A85" s="665">
        <v>2220</v>
      </c>
      <c r="B85" s="554" t="s">
        <v>238</v>
      </c>
      <c r="C85" s="775">
        <f t="shared" ref="C85:C148" si="99">F85+I85+L85+O85</f>
        <v>0</v>
      </c>
      <c r="D85" s="666">
        <f t="shared" ref="D85:E85" si="100">SUM(D86:D90)</f>
        <v>0</v>
      </c>
      <c r="E85" s="667">
        <f t="shared" si="100"/>
        <v>0</v>
      </c>
      <c r="F85" s="662">
        <f>SUM(F86:F90)</f>
        <v>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hidden="1" x14ac:dyDescent="0.25">
      <c r="A87" s="517">
        <v>2222</v>
      </c>
      <c r="B87" s="554" t="s">
        <v>240</v>
      </c>
      <c r="C87" s="775">
        <f t="shared" si="99"/>
        <v>0</v>
      </c>
      <c r="D87" s="660"/>
      <c r="E87" s="661"/>
      <c r="F87" s="662">
        <f t="shared" si="104"/>
        <v>0</v>
      </c>
      <c r="G87" s="660"/>
      <c r="H87" s="661"/>
      <c r="I87" s="662">
        <f t="shared" si="105"/>
        <v>0</v>
      </c>
      <c r="J87" s="663"/>
      <c r="K87" s="661"/>
      <c r="L87" s="662">
        <f t="shared" si="106"/>
        <v>0</v>
      </c>
      <c r="M87" s="660"/>
      <c r="N87" s="661"/>
      <c r="O87" s="662">
        <f t="shared" si="107"/>
        <v>0</v>
      </c>
      <c r="P87" s="669"/>
    </row>
    <row r="88" spans="1:16" hidden="1" x14ac:dyDescent="0.25">
      <c r="A88" s="517">
        <v>2223</v>
      </c>
      <c r="B88" s="554" t="s">
        <v>241</v>
      </c>
      <c r="C88" s="775">
        <f t="shared" si="99"/>
        <v>0</v>
      </c>
      <c r="D88" s="660"/>
      <c r="E88" s="661"/>
      <c r="F88" s="662">
        <f t="shared" si="104"/>
        <v>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x14ac:dyDescent="0.25">
      <c r="A91" s="665">
        <v>2230</v>
      </c>
      <c r="B91" s="554" t="s">
        <v>244</v>
      </c>
      <c r="C91" s="775">
        <f t="shared" si="99"/>
        <v>40969</v>
      </c>
      <c r="D91" s="666">
        <f t="shared" ref="D91:E91" si="108">SUM(D92:D98)</f>
        <v>40969</v>
      </c>
      <c r="E91" s="667">
        <f t="shared" si="108"/>
        <v>0</v>
      </c>
      <c r="F91" s="662">
        <f>SUM(F92:F98)</f>
        <v>40969</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hidden="1" x14ac:dyDescent="0.25">
      <c r="A92" s="517">
        <v>2231</v>
      </c>
      <c r="B92" s="554" t="s">
        <v>245</v>
      </c>
      <c r="C92" s="775">
        <f t="shared" si="99"/>
        <v>0</v>
      </c>
      <c r="D92" s="660"/>
      <c r="E92" s="661"/>
      <c r="F92" s="662">
        <f t="shared" ref="F92:F98" si="112">D92+E92</f>
        <v>0</v>
      </c>
      <c r="G92" s="660"/>
      <c r="H92" s="661"/>
      <c r="I92" s="662">
        <f t="shared" ref="I92:I98" si="113">G92+H92</f>
        <v>0</v>
      </c>
      <c r="J92" s="663"/>
      <c r="K92" s="661"/>
      <c r="L92" s="662">
        <f t="shared" ref="L92:L98" si="114">J92+K92</f>
        <v>0</v>
      </c>
      <c r="M92" s="660"/>
      <c r="N92" s="661"/>
      <c r="O92" s="662">
        <f t="shared" ref="O92:O98" si="115">M92+N92</f>
        <v>0</v>
      </c>
      <c r="P92" s="669"/>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x14ac:dyDescent="0.25">
      <c r="A98" s="517">
        <v>2239</v>
      </c>
      <c r="B98" s="554" t="s">
        <v>251</v>
      </c>
      <c r="C98" s="775">
        <f t="shared" si="99"/>
        <v>40969</v>
      </c>
      <c r="D98" s="660">
        <v>40969</v>
      </c>
      <c r="E98" s="661"/>
      <c r="F98" s="662">
        <f t="shared" si="112"/>
        <v>40969</v>
      </c>
      <c r="G98" s="660"/>
      <c r="H98" s="661"/>
      <c r="I98" s="662">
        <f t="shared" si="113"/>
        <v>0</v>
      </c>
      <c r="J98" s="663"/>
      <c r="K98" s="661"/>
      <c r="L98" s="662">
        <f t="shared" si="114"/>
        <v>0</v>
      </c>
      <c r="M98" s="660"/>
      <c r="N98" s="661"/>
      <c r="O98" s="662">
        <f t="shared" si="115"/>
        <v>0</v>
      </c>
      <c r="P98" s="669"/>
    </row>
    <row r="99" spans="1:16" ht="36" x14ac:dyDescent="0.25">
      <c r="A99" s="665">
        <v>2240</v>
      </c>
      <c r="B99" s="554" t="s">
        <v>252</v>
      </c>
      <c r="C99" s="775">
        <f t="shared" si="99"/>
        <v>2849382</v>
      </c>
      <c r="D99" s="666">
        <f t="shared" ref="D99:E99" si="116">SUM(D100:D106)</f>
        <v>2846467</v>
      </c>
      <c r="E99" s="667">
        <f t="shared" si="116"/>
        <v>2915</v>
      </c>
      <c r="F99" s="662">
        <f>SUM(F100:F106)</f>
        <v>2849382</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hidden="1" x14ac:dyDescent="0.25">
      <c r="A102" s="517">
        <v>2243</v>
      </c>
      <c r="B102" s="554" t="s">
        <v>256</v>
      </c>
      <c r="C102" s="775">
        <f t="shared" si="99"/>
        <v>0</v>
      </c>
      <c r="D102" s="660"/>
      <c r="E102" s="661"/>
      <c r="F102" s="662">
        <f t="shared" si="120"/>
        <v>0</v>
      </c>
      <c r="G102" s="660"/>
      <c r="H102" s="661"/>
      <c r="I102" s="662">
        <f t="shared" si="121"/>
        <v>0</v>
      </c>
      <c r="J102" s="663"/>
      <c r="K102" s="661"/>
      <c r="L102" s="662">
        <f t="shared" si="122"/>
        <v>0</v>
      </c>
      <c r="M102" s="660"/>
      <c r="N102" s="661"/>
      <c r="O102" s="662">
        <f t="shared" si="123"/>
        <v>0</v>
      </c>
      <c r="P102" s="669"/>
    </row>
    <row r="103" spans="1:16" x14ac:dyDescent="0.25">
      <c r="A103" s="517">
        <v>2244</v>
      </c>
      <c r="B103" s="554" t="s">
        <v>257</v>
      </c>
      <c r="C103" s="775">
        <f t="shared" si="99"/>
        <v>2849382</v>
      </c>
      <c r="D103" s="660">
        <v>2846467</v>
      </c>
      <c r="E103" s="984">
        <v>2915</v>
      </c>
      <c r="F103" s="662">
        <f t="shared" si="120"/>
        <v>2849382</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hidden="1" x14ac:dyDescent="0.25">
      <c r="A107" s="665">
        <v>2250</v>
      </c>
      <c r="B107" s="554" t="s">
        <v>262</v>
      </c>
      <c r="C107" s="775">
        <f t="shared" si="99"/>
        <v>0</v>
      </c>
      <c r="D107" s="660"/>
      <c r="E107" s="661"/>
      <c r="F107" s="662">
        <f t="shared" si="120"/>
        <v>0</v>
      </c>
      <c r="G107" s="660"/>
      <c r="H107" s="661"/>
      <c r="I107" s="662">
        <f t="shared" si="121"/>
        <v>0</v>
      </c>
      <c r="J107" s="663"/>
      <c r="K107" s="661"/>
      <c r="L107" s="662">
        <f t="shared" si="122"/>
        <v>0</v>
      </c>
      <c r="M107" s="660"/>
      <c r="N107" s="661"/>
      <c r="O107" s="662">
        <f t="shared" si="123"/>
        <v>0</v>
      </c>
      <c r="P107" s="669"/>
    </row>
    <row r="108" spans="1:16" hidden="1" x14ac:dyDescent="0.25">
      <c r="A108" s="665">
        <v>2260</v>
      </c>
      <c r="B108" s="554" t="s">
        <v>263</v>
      </c>
      <c r="C108" s="775">
        <f t="shared" si="99"/>
        <v>0</v>
      </c>
      <c r="D108" s="666">
        <f t="shared" ref="D108:E108" si="124">SUM(D109:D113)</f>
        <v>0</v>
      </c>
      <c r="E108" s="667">
        <f t="shared" si="124"/>
        <v>0</v>
      </c>
      <c r="F108" s="662">
        <f>SUM(F109:F113)</f>
        <v>0</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v>0</v>
      </c>
      <c r="E117" s="661"/>
      <c r="F117" s="662">
        <f t="shared" si="136"/>
        <v>0</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customHeight="1" x14ac:dyDescent="0.25">
      <c r="A120" s="603">
        <v>2300</v>
      </c>
      <c r="B120" s="572" t="s">
        <v>275</v>
      </c>
      <c r="C120" s="777">
        <f t="shared" si="99"/>
        <v>43460</v>
      </c>
      <c r="D120" s="687">
        <f t="shared" ref="D120:E120" si="140">SUM(D121,D126,D130,D131,D134,D138,D146,D147,D150)</f>
        <v>43460</v>
      </c>
      <c r="E120" s="688">
        <f t="shared" si="140"/>
        <v>0</v>
      </c>
      <c r="F120" s="689">
        <f>SUM(F121,F126,F130,F131,F134,F138,F146,F147,F150)</f>
        <v>43460</v>
      </c>
      <c r="G120" s="687">
        <f t="shared" ref="G120:H120" si="141">SUM(G121,G126,G130,G131,G134,G138,G146,G147,G150)</f>
        <v>0</v>
      </c>
      <c r="H120" s="688">
        <f t="shared" si="141"/>
        <v>0</v>
      </c>
      <c r="I120" s="689">
        <f>SUM(I121,I126,I130,I131,I134,I138,I146,I147,I150)</f>
        <v>0</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4" x14ac:dyDescent="0.25">
      <c r="A121" s="1217">
        <v>2310</v>
      </c>
      <c r="B121" s="546" t="s">
        <v>276</v>
      </c>
      <c r="C121" s="774">
        <f t="shared" si="99"/>
        <v>43460</v>
      </c>
      <c r="D121" s="675">
        <f t="shared" ref="D121:O121" si="144">SUM(D122:D125)</f>
        <v>43460</v>
      </c>
      <c r="E121" s="676">
        <f t="shared" si="144"/>
        <v>0</v>
      </c>
      <c r="F121" s="657">
        <f t="shared" si="144"/>
        <v>43460</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hidden="1" x14ac:dyDescent="0.25">
      <c r="A122" s="517">
        <v>2311</v>
      </c>
      <c r="B122" s="554" t="s">
        <v>277</v>
      </c>
      <c r="C122" s="775">
        <f t="shared" si="99"/>
        <v>0</v>
      </c>
      <c r="D122" s="660"/>
      <c r="E122" s="661"/>
      <c r="F122" s="662">
        <f t="shared" ref="F122:F125" si="145">D122+E122</f>
        <v>0</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x14ac:dyDescent="0.25">
      <c r="A123" s="517">
        <v>2312</v>
      </c>
      <c r="B123" s="554" t="s">
        <v>278</v>
      </c>
      <c r="C123" s="775">
        <f t="shared" si="99"/>
        <v>43460</v>
      </c>
      <c r="D123" s="660">
        <v>43460</v>
      </c>
      <c r="E123" s="661"/>
      <c r="F123" s="662">
        <f t="shared" si="145"/>
        <v>43460</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hidden="1" customHeight="1" x14ac:dyDescent="0.25">
      <c r="A125" s="517">
        <v>2314</v>
      </c>
      <c r="B125" s="554" t="s">
        <v>280</v>
      </c>
      <c r="C125" s="775">
        <f t="shared" si="99"/>
        <v>0</v>
      </c>
      <c r="D125" s="660"/>
      <c r="E125" s="661"/>
      <c r="F125" s="662">
        <f t="shared" si="145"/>
        <v>0</v>
      </c>
      <c r="G125" s="660"/>
      <c r="H125" s="661"/>
      <c r="I125" s="662">
        <f t="shared" si="146"/>
        <v>0</v>
      </c>
      <c r="J125" s="663"/>
      <c r="K125" s="661"/>
      <c r="L125" s="662">
        <f t="shared" si="147"/>
        <v>0</v>
      </c>
      <c r="M125" s="660"/>
      <c r="N125" s="661"/>
      <c r="O125" s="662">
        <f t="shared" si="148"/>
        <v>0</v>
      </c>
      <c r="P125" s="669"/>
    </row>
    <row r="126" spans="1:16" hidden="1" x14ac:dyDescent="0.25">
      <c r="A126" s="665">
        <v>2320</v>
      </c>
      <c r="B126" s="554" t="s">
        <v>281</v>
      </c>
      <c r="C126" s="775">
        <f t="shared" si="99"/>
        <v>0</v>
      </c>
      <c r="D126" s="666">
        <f t="shared" ref="D126:E126" si="149">SUM(D127:D129)</f>
        <v>0</v>
      </c>
      <c r="E126" s="667">
        <f t="shared" si="149"/>
        <v>0</v>
      </c>
      <c r="F126" s="662">
        <f>SUM(F127:F129)</f>
        <v>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idden="1" x14ac:dyDescent="0.25">
      <c r="A128" s="517">
        <v>2322</v>
      </c>
      <c r="B128" s="554" t="s">
        <v>283</v>
      </c>
      <c r="C128" s="775">
        <f t="shared" si="99"/>
        <v>0</v>
      </c>
      <c r="D128" s="660"/>
      <c r="E128" s="661"/>
      <c r="F128" s="662">
        <f t="shared" si="153"/>
        <v>0</v>
      </c>
      <c r="G128" s="660"/>
      <c r="H128" s="661"/>
      <c r="I128" s="662">
        <f t="shared" si="154"/>
        <v>0</v>
      </c>
      <c r="J128" s="663"/>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hidden="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idden="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hidden="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idden="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hidden="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hidden="1" x14ac:dyDescent="0.25">
      <c r="A138" s="665">
        <v>2360</v>
      </c>
      <c r="B138" s="554" t="s">
        <v>293</v>
      </c>
      <c r="C138" s="775">
        <f t="shared" si="99"/>
        <v>0</v>
      </c>
      <c r="D138" s="666">
        <f t="shared" ref="D138:E138" si="173">SUM(D139:D145)</f>
        <v>0</v>
      </c>
      <c r="E138" s="667">
        <f t="shared" si="173"/>
        <v>0</v>
      </c>
      <c r="F138" s="662">
        <f>SUM(F139:F145)</f>
        <v>0</v>
      </c>
      <c r="G138" s="666">
        <f t="shared" ref="G138:H138" si="174">SUM(G139:G145)</f>
        <v>0</v>
      </c>
      <c r="H138" s="667">
        <f t="shared" si="174"/>
        <v>0</v>
      </c>
      <c r="I138" s="662">
        <f>SUM(I139:I145)</f>
        <v>0</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idden="1" x14ac:dyDescent="0.25">
      <c r="A139" s="516">
        <v>2361</v>
      </c>
      <c r="B139" s="554" t="s">
        <v>294</v>
      </c>
      <c r="C139" s="775">
        <f t="shared" si="99"/>
        <v>0</v>
      </c>
      <c r="D139" s="660"/>
      <c r="E139" s="661"/>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idden="1" x14ac:dyDescent="0.25">
      <c r="A141" s="516">
        <v>2363</v>
      </c>
      <c r="B141" s="554" t="s">
        <v>296</v>
      </c>
      <c r="C141" s="775">
        <f t="shared" si="99"/>
        <v>0</v>
      </c>
      <c r="D141" s="660"/>
      <c r="E141" s="661"/>
      <c r="F141" s="662">
        <f t="shared" si="177"/>
        <v>0</v>
      </c>
      <c r="G141" s="660"/>
      <c r="H141" s="661"/>
      <c r="I141" s="662">
        <f t="shared" si="178"/>
        <v>0</v>
      </c>
      <c r="J141" s="663"/>
      <c r="K141" s="661"/>
      <c r="L141" s="662">
        <f t="shared" si="179"/>
        <v>0</v>
      </c>
      <c r="M141" s="660"/>
      <c r="N141" s="661"/>
      <c r="O141" s="662">
        <f t="shared" si="180"/>
        <v>0</v>
      </c>
      <c r="P141" s="669"/>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idden="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hidden="1" x14ac:dyDescent="0.25">
      <c r="A152" s="534">
        <v>2500</v>
      </c>
      <c r="B152" s="645" t="s">
        <v>307</v>
      </c>
      <c r="C152" s="773">
        <f t="shared" si="189"/>
        <v>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hidden="1" x14ac:dyDescent="0.25">
      <c r="A153" s="1217">
        <v>2510</v>
      </c>
      <c r="B153" s="546" t="s">
        <v>308</v>
      </c>
      <c r="C153" s="774">
        <f t="shared" si="189"/>
        <v>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hidden="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1217">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1217">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1217">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1217">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x14ac:dyDescent="0.25">
      <c r="A181" s="711"/>
      <c r="B181" s="486" t="s">
        <v>336</v>
      </c>
      <c r="C181" s="785">
        <f t="shared" si="189"/>
        <v>101029</v>
      </c>
      <c r="D181" s="635">
        <f t="shared" ref="D181:O181" si="245">SUM(D182,D211,D252,D265)</f>
        <v>103944</v>
      </c>
      <c r="E181" s="636">
        <f t="shared" si="245"/>
        <v>-2915</v>
      </c>
      <c r="F181" s="637">
        <f t="shared" si="245"/>
        <v>101029</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x14ac:dyDescent="0.25">
      <c r="A182" s="640">
        <v>5000</v>
      </c>
      <c r="B182" s="640" t="s">
        <v>337</v>
      </c>
      <c r="C182" s="786">
        <f t="shared" si="189"/>
        <v>101029</v>
      </c>
      <c r="D182" s="641">
        <f t="shared" ref="D182:E182" si="246">D183+D187</f>
        <v>103944</v>
      </c>
      <c r="E182" s="642">
        <f t="shared" si="246"/>
        <v>-2915</v>
      </c>
      <c r="F182" s="643">
        <f>F183+F187</f>
        <v>101029</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1217">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x14ac:dyDescent="0.25">
      <c r="A187" s="534">
        <v>5200</v>
      </c>
      <c r="B187" s="645" t="s">
        <v>342</v>
      </c>
      <c r="C187" s="773">
        <f t="shared" si="189"/>
        <v>101029</v>
      </c>
      <c r="D187" s="646">
        <f t="shared" ref="D187:E187" si="258">D188+D198+D199+D206+D207+D208+D210</f>
        <v>103944</v>
      </c>
      <c r="E187" s="647">
        <f t="shared" si="258"/>
        <v>-2915</v>
      </c>
      <c r="F187" s="648">
        <f>F188+F198+F199+F206+F207+F208+F210</f>
        <v>101029</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x14ac:dyDescent="0.25">
      <c r="A199" s="665">
        <v>5230</v>
      </c>
      <c r="B199" s="554" t="s">
        <v>354</v>
      </c>
      <c r="C199" s="775">
        <f t="shared" si="189"/>
        <v>25314</v>
      </c>
      <c r="D199" s="666">
        <f t="shared" ref="D199:E199" si="270">SUM(D200:D205)</f>
        <v>25314</v>
      </c>
      <c r="E199" s="667">
        <f t="shared" si="270"/>
        <v>0</v>
      </c>
      <c r="F199" s="662">
        <f>SUM(F200:F205)</f>
        <v>25314</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hidden="1" x14ac:dyDescent="0.25">
      <c r="A204" s="517">
        <v>5238</v>
      </c>
      <c r="B204" s="554" t="s">
        <v>359</v>
      </c>
      <c r="C204" s="775">
        <f t="shared" si="189"/>
        <v>0</v>
      </c>
      <c r="D204" s="660"/>
      <c r="E204" s="661"/>
      <c r="F204" s="662">
        <f t="shared" si="274"/>
        <v>0</v>
      </c>
      <c r="G204" s="660"/>
      <c r="H204" s="661"/>
      <c r="I204" s="662">
        <f t="shared" si="275"/>
        <v>0</v>
      </c>
      <c r="J204" s="663"/>
      <c r="K204" s="661"/>
      <c r="L204" s="662">
        <f t="shared" si="276"/>
        <v>0</v>
      </c>
      <c r="M204" s="660"/>
      <c r="N204" s="661"/>
      <c r="O204" s="662">
        <f t="shared" si="277"/>
        <v>0</v>
      </c>
      <c r="P204" s="669"/>
    </row>
    <row r="205" spans="1:16" ht="24" x14ac:dyDescent="0.25">
      <c r="A205" s="517">
        <v>5239</v>
      </c>
      <c r="B205" s="554" t="s">
        <v>360</v>
      </c>
      <c r="C205" s="775">
        <f t="shared" si="189"/>
        <v>25314</v>
      </c>
      <c r="D205" s="660">
        <v>25314</v>
      </c>
      <c r="E205" s="661"/>
      <c r="F205" s="662">
        <f t="shared" si="274"/>
        <v>25314</v>
      </c>
      <c r="G205" s="660"/>
      <c r="H205" s="661"/>
      <c r="I205" s="662">
        <f t="shared" si="275"/>
        <v>0</v>
      </c>
      <c r="J205" s="663"/>
      <c r="K205" s="661"/>
      <c r="L205" s="662">
        <f t="shared" si="276"/>
        <v>0</v>
      </c>
      <c r="M205" s="660"/>
      <c r="N205" s="661"/>
      <c r="O205" s="662">
        <f t="shared" si="277"/>
        <v>0</v>
      </c>
      <c r="P205" s="669"/>
    </row>
    <row r="206" spans="1:16" ht="24" x14ac:dyDescent="0.25">
      <c r="A206" s="665">
        <v>5240</v>
      </c>
      <c r="B206" s="554" t="s">
        <v>361</v>
      </c>
      <c r="C206" s="775">
        <f t="shared" si="189"/>
        <v>15000</v>
      </c>
      <c r="D206" s="660">
        <v>15000</v>
      </c>
      <c r="E206" s="661"/>
      <c r="F206" s="662">
        <f t="shared" si="274"/>
        <v>15000</v>
      </c>
      <c r="G206" s="660"/>
      <c r="H206" s="661"/>
      <c r="I206" s="662">
        <f t="shared" si="275"/>
        <v>0</v>
      </c>
      <c r="J206" s="663"/>
      <c r="K206" s="661"/>
      <c r="L206" s="662">
        <f t="shared" si="276"/>
        <v>0</v>
      </c>
      <c r="M206" s="660"/>
      <c r="N206" s="661"/>
      <c r="O206" s="662">
        <f t="shared" si="277"/>
        <v>0</v>
      </c>
      <c r="P206" s="669"/>
    </row>
    <row r="207" spans="1:16" x14ac:dyDescent="0.25">
      <c r="A207" s="665">
        <v>5250</v>
      </c>
      <c r="B207" s="554" t="s">
        <v>362</v>
      </c>
      <c r="C207" s="775">
        <f t="shared" si="189"/>
        <v>60715</v>
      </c>
      <c r="D207" s="660">
        <v>63630</v>
      </c>
      <c r="E207" s="984">
        <v>-2915</v>
      </c>
      <c r="F207" s="662">
        <f t="shared" si="274"/>
        <v>60715</v>
      </c>
      <c r="G207" s="660"/>
      <c r="H207" s="661"/>
      <c r="I207" s="662">
        <f t="shared" si="275"/>
        <v>0</v>
      </c>
      <c r="J207" s="663"/>
      <c r="K207" s="661"/>
      <c r="L207" s="662">
        <f t="shared" si="276"/>
        <v>0</v>
      </c>
      <c r="M207" s="660"/>
      <c r="N207" s="661"/>
      <c r="O207" s="662">
        <f t="shared" si="277"/>
        <v>0</v>
      </c>
      <c r="P207" s="669"/>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1217">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1217">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1217">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1216">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1217">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hidden="1" x14ac:dyDescent="0.25">
      <c r="A252" s="721">
        <v>7000</v>
      </c>
      <c r="B252" s="721" t="s">
        <v>407</v>
      </c>
      <c r="C252" s="790">
        <f t="shared" si="291"/>
        <v>0</v>
      </c>
      <c r="D252" s="722">
        <f t="shared" ref="D252:E252" si="343">SUM(D253,D263)</f>
        <v>0</v>
      </c>
      <c r="E252" s="723">
        <f t="shared" si="343"/>
        <v>0</v>
      </c>
      <c r="F252" s="724">
        <f>SUM(F253,F263)</f>
        <v>0</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hidden="1" x14ac:dyDescent="0.25">
      <c r="A253" s="534">
        <v>7200</v>
      </c>
      <c r="B253" s="645" t="s">
        <v>408</v>
      </c>
      <c r="C253" s="773">
        <f t="shared" si="291"/>
        <v>0</v>
      </c>
      <c r="D253" s="646">
        <f t="shared" ref="D253:O253" si="347">SUM(D254,D255,D256,D257,D261,D262)</f>
        <v>0</v>
      </c>
      <c r="E253" s="647">
        <f t="shared" si="347"/>
        <v>0</v>
      </c>
      <c r="F253" s="648">
        <f t="shared" si="347"/>
        <v>0</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1217">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hidden="1" x14ac:dyDescent="0.25">
      <c r="A256" s="665">
        <v>7230</v>
      </c>
      <c r="B256" s="554" t="s">
        <v>179</v>
      </c>
      <c r="C256" s="775">
        <f t="shared" si="291"/>
        <v>0</v>
      </c>
      <c r="D256" s="660"/>
      <c r="E256" s="661"/>
      <c r="F256" s="662">
        <f t="shared" si="348"/>
        <v>0</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3035971</v>
      </c>
      <c r="D272" s="737">
        <f>SUM(D269,D265,D252,D211,D182,D174,D160,D75,D53)</f>
        <v>3035971</v>
      </c>
      <c r="E272" s="738">
        <f t="shared" ref="E272:O272" si="371">SUM(E269,E265,E252,E211,E182,E174,E160,E75,E53)</f>
        <v>0</v>
      </c>
      <c r="F272" s="739">
        <f t="shared" si="371"/>
        <v>3035971</v>
      </c>
      <c r="G272" s="737">
        <f t="shared" si="371"/>
        <v>0</v>
      </c>
      <c r="H272" s="738">
        <f t="shared" si="371"/>
        <v>0</v>
      </c>
      <c r="I272" s="739">
        <f t="shared" si="371"/>
        <v>0</v>
      </c>
      <c r="J272" s="740">
        <f t="shared" si="371"/>
        <v>0</v>
      </c>
      <c r="K272" s="738">
        <f t="shared" si="371"/>
        <v>0</v>
      </c>
      <c r="L272" s="739">
        <f t="shared" si="371"/>
        <v>0</v>
      </c>
      <c r="M272" s="737">
        <f t="shared" si="371"/>
        <v>0</v>
      </c>
      <c r="N272" s="738">
        <f t="shared" si="371"/>
        <v>0</v>
      </c>
      <c r="O272" s="739">
        <f t="shared" si="371"/>
        <v>0</v>
      </c>
      <c r="P272" s="741"/>
    </row>
    <row r="273" spans="1:16" s="494" customFormat="1" ht="13.5" hidden="1" thickTop="1" thickBot="1" x14ac:dyDescent="0.3">
      <c r="A273" s="1321" t="s">
        <v>429</v>
      </c>
      <c r="B273" s="1322"/>
      <c r="C273" s="793">
        <f t="shared" si="291"/>
        <v>0</v>
      </c>
      <c r="D273" s="742">
        <f>SUM(D24,D25,D41,D43)-D51</f>
        <v>0</v>
      </c>
      <c r="E273" s="743">
        <f t="shared" ref="E273:F273" si="372">SUM(E24,E25,E41,E43)-E51</f>
        <v>0</v>
      </c>
      <c r="F273" s="744">
        <f t="shared" si="372"/>
        <v>0</v>
      </c>
      <c r="G273" s="742">
        <f>SUM(G24,G25,G43)-G51</f>
        <v>0</v>
      </c>
      <c r="H273" s="743">
        <f t="shared" ref="H273:I273" si="373">SUM(H24,H25,H43)-H51</f>
        <v>0</v>
      </c>
      <c r="I273" s="744">
        <f t="shared" si="373"/>
        <v>0</v>
      </c>
      <c r="J273" s="745">
        <f t="shared" ref="J273:K273" si="374">(J26+J43)-J51</f>
        <v>0</v>
      </c>
      <c r="K273" s="743">
        <f t="shared" si="374"/>
        <v>0</v>
      </c>
      <c r="L273" s="744">
        <f>(L26+L43)-L51</f>
        <v>0</v>
      </c>
      <c r="M273" s="742">
        <f t="shared" ref="M273:O273" si="375">M45-M51</f>
        <v>0</v>
      </c>
      <c r="N273" s="743">
        <f t="shared" si="375"/>
        <v>0</v>
      </c>
      <c r="O273" s="744">
        <f t="shared" si="375"/>
        <v>0</v>
      </c>
      <c r="P273" s="746"/>
    </row>
    <row r="274" spans="1:16" s="494" customFormat="1" ht="12.75" hidden="1" thickTop="1" x14ac:dyDescent="0.25">
      <c r="A274" s="1323" t="s">
        <v>430</v>
      </c>
      <c r="B274" s="1324"/>
      <c r="C274" s="794">
        <f t="shared" si="291"/>
        <v>0</v>
      </c>
      <c r="D274" s="747">
        <f t="shared" ref="D274:O274" si="376">SUM(D275,D276)-D283+D284</f>
        <v>0</v>
      </c>
      <c r="E274" s="748">
        <f t="shared" si="376"/>
        <v>0</v>
      </c>
      <c r="F274" s="749">
        <f t="shared" si="376"/>
        <v>0</v>
      </c>
      <c r="G274" s="747">
        <f t="shared" si="376"/>
        <v>0</v>
      </c>
      <c r="H274" s="748">
        <f t="shared" si="376"/>
        <v>0</v>
      </c>
      <c r="I274" s="749">
        <f t="shared" si="376"/>
        <v>0</v>
      </c>
      <c r="J274" s="750">
        <f t="shared" si="376"/>
        <v>0</v>
      </c>
      <c r="K274" s="748">
        <f t="shared" si="376"/>
        <v>0</v>
      </c>
      <c r="L274" s="749">
        <f t="shared" si="376"/>
        <v>0</v>
      </c>
      <c r="M274" s="747">
        <f t="shared" si="376"/>
        <v>0</v>
      </c>
      <c r="N274" s="748">
        <f t="shared" si="376"/>
        <v>0</v>
      </c>
      <c r="O274" s="749">
        <f t="shared" si="376"/>
        <v>0</v>
      </c>
      <c r="P274" s="751"/>
    </row>
    <row r="275" spans="1:16" s="494" customFormat="1" ht="13.5" hidden="1" thickTop="1" thickBot="1" x14ac:dyDescent="0.3">
      <c r="A275" s="621" t="s">
        <v>431</v>
      </c>
      <c r="B275" s="621" t="s">
        <v>432</v>
      </c>
      <c r="C275" s="783">
        <f t="shared" si="291"/>
        <v>0</v>
      </c>
      <c r="D275" s="622">
        <f>D21-D269</f>
        <v>0</v>
      </c>
      <c r="E275" s="622">
        <f t="shared" ref="E275:O275" si="377">E21-E269</f>
        <v>0</v>
      </c>
      <c r="F275" s="622">
        <f t="shared" si="377"/>
        <v>0</v>
      </c>
      <c r="G275" s="622">
        <f t="shared" si="377"/>
        <v>0</v>
      </c>
      <c r="H275" s="622">
        <f t="shared" si="377"/>
        <v>0</v>
      </c>
      <c r="I275" s="622">
        <f t="shared" si="377"/>
        <v>0</v>
      </c>
      <c r="J275" s="622">
        <f t="shared" si="377"/>
        <v>0</v>
      </c>
      <c r="K275" s="622">
        <f t="shared" si="377"/>
        <v>0</v>
      </c>
      <c r="L275" s="783">
        <f t="shared" si="377"/>
        <v>0</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row r="298" spans="1:16" x14ac:dyDescent="0.25">
      <c r="A298" s="469"/>
      <c r="B298" s="469"/>
      <c r="C298" s="469"/>
      <c r="D298" s="469"/>
      <c r="E298" s="469"/>
      <c r="F298" s="469"/>
      <c r="G298" s="469"/>
      <c r="H298" s="469"/>
      <c r="I298" s="469"/>
      <c r="J298" s="469"/>
      <c r="K298" s="469"/>
      <c r="L298" s="469"/>
      <c r="M298" s="469"/>
      <c r="N298" s="469"/>
      <c r="O298" s="469"/>
      <c r="P298" s="469"/>
    </row>
    <row r="299" spans="1:16" x14ac:dyDescent="0.25">
      <c r="A299" s="469"/>
      <c r="B299" s="469"/>
      <c r="C299" s="469"/>
      <c r="D299" s="469"/>
      <c r="E299" s="469"/>
      <c r="F299" s="469"/>
      <c r="G299" s="469"/>
      <c r="H299" s="469"/>
      <c r="I299" s="469"/>
      <c r="J299" s="469"/>
      <c r="K299" s="469"/>
      <c r="L299" s="469"/>
      <c r="M299" s="469"/>
      <c r="N299" s="469"/>
      <c r="O299" s="469"/>
      <c r="P299" s="469"/>
    </row>
  </sheetData>
  <sheetProtection algorithmName="SHA-512" hashValue="7KowFJ/9T9orDN+3sRZmV0YyeA6glDZXP9lEyDh4zAlBU1/miNT1oOXtU4FN+SCXTOpDyw6QTSb397IZ9ugh8w==" saltValue="2ny3vvi1wDBbwzWKw80bqA==" spinCount="100000" sheet="1" objects="1" scenarios="1" formatCells="0" formatColumns="0" formatRows="0" sort="0"/>
  <autoFilter ref="A18:P284">
    <filterColumn colId="2">
      <filters>
        <filter val="1 131"/>
        <filter val="101 029"/>
        <filter val="15 000"/>
        <filter val="2 849 382"/>
        <filter val="2 890 351"/>
        <filter val="2 933 811"/>
        <filter val="2 934 942"/>
        <filter val="220"/>
        <filter val="25 314"/>
        <filter val="3 035 971"/>
        <filter val="40 969"/>
        <filter val="43 460"/>
        <filter val="60 715"/>
        <filter val="911"/>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32.pielikums Jūrmalas pilsētas domes
2020.gada 23.aprīļa saistošajiem noteikumiem Nr.11
(protokols Nr.6, 21.punkts)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85"/>
  <sheetViews>
    <sheetView showGridLines="0" view="pageLayout" zoomScaleNormal="100" workbookViewId="0">
      <selection activeCell="T2" sqref="T2"/>
    </sheetView>
  </sheetViews>
  <sheetFormatPr defaultColWidth="9.140625" defaultRowHeight="12" outlineLevelCol="1" x14ac:dyDescent="0.25"/>
  <cols>
    <col min="1" max="1" width="10.85546875" style="78" customWidth="1"/>
    <col min="2" max="2" width="28" style="78" customWidth="1"/>
    <col min="3" max="3" width="8" style="78" customWidth="1"/>
    <col min="4" max="5" width="8.7109375" style="78" hidden="1" customWidth="1" outlineLevel="1"/>
    <col min="6" max="6" width="8.7109375" style="78" customWidth="1" collapsed="1"/>
    <col min="7" max="8" width="8.7109375" style="78" hidden="1" customWidth="1" outlineLevel="1"/>
    <col min="9" max="9" width="8.7109375" style="78" customWidth="1" collapsed="1"/>
    <col min="10" max="11" width="8.28515625" style="78" hidden="1" customWidth="1" outlineLevel="1"/>
    <col min="12" max="12" width="8.28515625" style="78" customWidth="1" collapsed="1"/>
    <col min="13" max="14" width="7.42578125" style="78" hidden="1" customWidth="1" outlineLevel="1"/>
    <col min="15" max="15" width="7.42578125" style="78" customWidth="1" collapsed="1"/>
    <col min="16" max="16" width="26.7109375" style="78" hidden="1" customWidth="1" outlineLevel="1"/>
    <col min="17" max="17" width="9.140625" style="78" collapsed="1"/>
    <col min="18" max="16384" width="9.140625" style="78"/>
  </cols>
  <sheetData>
    <row r="1" spans="1:17" x14ac:dyDescent="0.25">
      <c r="A1" s="77"/>
      <c r="B1" s="77"/>
      <c r="C1" s="77"/>
      <c r="D1" s="77"/>
      <c r="E1" s="77"/>
      <c r="F1" s="77"/>
      <c r="G1" s="77"/>
      <c r="H1" s="77"/>
      <c r="I1" s="77"/>
      <c r="J1" s="77"/>
      <c r="K1" s="77"/>
      <c r="L1" s="77"/>
      <c r="M1" s="77"/>
      <c r="N1" s="77"/>
      <c r="O1" s="434" t="s">
        <v>1277</v>
      </c>
      <c r="P1" s="77"/>
    </row>
    <row r="2" spans="1:17" ht="35.25" customHeight="1" x14ac:dyDescent="0.25">
      <c r="A2" s="1286" t="s">
        <v>139</v>
      </c>
      <c r="B2" s="1287"/>
      <c r="C2" s="1287"/>
      <c r="D2" s="1287"/>
      <c r="E2" s="1287"/>
      <c r="F2" s="1287"/>
      <c r="G2" s="1287"/>
      <c r="H2" s="1287"/>
      <c r="I2" s="1287"/>
      <c r="J2" s="1287"/>
      <c r="K2" s="1287"/>
      <c r="L2" s="1287"/>
      <c r="M2" s="1287"/>
      <c r="N2" s="1287"/>
      <c r="O2" s="1287"/>
      <c r="P2" s="1288"/>
      <c r="Q2" s="464"/>
    </row>
    <row r="3" spans="1:17" ht="12.75" customHeight="1" x14ac:dyDescent="0.25">
      <c r="A3" s="79" t="s">
        <v>140</v>
      </c>
      <c r="B3" s="80"/>
      <c r="C3" s="1284" t="s">
        <v>141</v>
      </c>
      <c r="D3" s="1284"/>
      <c r="E3" s="1284"/>
      <c r="F3" s="1284"/>
      <c r="G3" s="1284"/>
      <c r="H3" s="1284"/>
      <c r="I3" s="1284"/>
      <c r="J3" s="1284"/>
      <c r="K3" s="1284"/>
      <c r="L3" s="1284"/>
      <c r="M3" s="1284"/>
      <c r="N3" s="1284"/>
      <c r="O3" s="1284"/>
      <c r="P3" s="1285"/>
      <c r="Q3" s="464"/>
    </row>
    <row r="4" spans="1:17" ht="12.75" customHeight="1" x14ac:dyDescent="0.25">
      <c r="A4" s="79" t="s">
        <v>142</v>
      </c>
      <c r="B4" s="80"/>
      <c r="C4" s="1284" t="s">
        <v>143</v>
      </c>
      <c r="D4" s="1284"/>
      <c r="E4" s="1284"/>
      <c r="F4" s="1284"/>
      <c r="G4" s="1284"/>
      <c r="H4" s="1284"/>
      <c r="I4" s="1284"/>
      <c r="J4" s="1284"/>
      <c r="K4" s="1284"/>
      <c r="L4" s="1284"/>
      <c r="M4" s="1284"/>
      <c r="N4" s="1284"/>
      <c r="O4" s="1284"/>
      <c r="P4" s="1285"/>
      <c r="Q4" s="464"/>
    </row>
    <row r="5" spans="1:17" ht="12.75" customHeight="1" x14ac:dyDescent="0.25">
      <c r="A5" s="81" t="s">
        <v>144</v>
      </c>
      <c r="B5" s="82"/>
      <c r="C5" s="1289" t="s">
        <v>145</v>
      </c>
      <c r="D5" s="1289"/>
      <c r="E5" s="1289"/>
      <c r="F5" s="1289"/>
      <c r="G5" s="1289"/>
      <c r="H5" s="1289"/>
      <c r="I5" s="1289"/>
      <c r="J5" s="1289"/>
      <c r="K5" s="1289"/>
      <c r="L5" s="1289"/>
      <c r="M5" s="1289"/>
      <c r="N5" s="1289"/>
      <c r="O5" s="1289"/>
      <c r="P5" s="1290"/>
      <c r="Q5" s="464"/>
    </row>
    <row r="6" spans="1:17" ht="12.75" customHeight="1" x14ac:dyDescent="0.25">
      <c r="A6" s="81" t="s">
        <v>146</v>
      </c>
      <c r="B6" s="82"/>
      <c r="C6" s="1289" t="s">
        <v>1167</v>
      </c>
      <c r="D6" s="1289"/>
      <c r="E6" s="1289"/>
      <c r="F6" s="1289"/>
      <c r="G6" s="1289"/>
      <c r="H6" s="1289"/>
      <c r="I6" s="1289"/>
      <c r="J6" s="1289"/>
      <c r="K6" s="1289"/>
      <c r="L6" s="1289"/>
      <c r="M6" s="1289"/>
      <c r="N6" s="1289"/>
      <c r="O6" s="1289"/>
      <c r="P6" s="1290"/>
      <c r="Q6" s="464"/>
    </row>
    <row r="7" spans="1:17" x14ac:dyDescent="0.25">
      <c r="A7" s="81" t="s">
        <v>148</v>
      </c>
      <c r="B7" s="82"/>
      <c r="C7" s="1284" t="s">
        <v>1168</v>
      </c>
      <c r="D7" s="1284"/>
      <c r="E7" s="1284"/>
      <c r="F7" s="1284"/>
      <c r="G7" s="1284"/>
      <c r="H7" s="1284"/>
      <c r="I7" s="1284"/>
      <c r="J7" s="1284"/>
      <c r="K7" s="1284"/>
      <c r="L7" s="1284"/>
      <c r="M7" s="1284"/>
      <c r="N7" s="1284"/>
      <c r="O7" s="1284"/>
      <c r="P7" s="1285"/>
      <c r="Q7" s="464"/>
    </row>
    <row r="8" spans="1:17" ht="12.75" customHeight="1" x14ac:dyDescent="0.25">
      <c r="A8" s="83" t="s">
        <v>150</v>
      </c>
      <c r="B8" s="82"/>
      <c r="C8" s="1299"/>
      <c r="D8" s="1299"/>
      <c r="E8" s="1299"/>
      <c r="F8" s="1299"/>
      <c r="G8" s="1299"/>
      <c r="H8" s="1299"/>
      <c r="I8" s="1299"/>
      <c r="J8" s="1299"/>
      <c r="K8" s="1299"/>
      <c r="L8" s="1299"/>
      <c r="M8" s="1299"/>
      <c r="N8" s="1299"/>
      <c r="O8" s="1299"/>
      <c r="P8" s="1300"/>
      <c r="Q8" s="464"/>
    </row>
    <row r="9" spans="1:17" ht="12.75" customHeight="1" x14ac:dyDescent="0.25">
      <c r="A9" s="81"/>
      <c r="B9" s="82" t="s">
        <v>151</v>
      </c>
      <c r="C9" s="1289" t="s">
        <v>152</v>
      </c>
      <c r="D9" s="1289"/>
      <c r="E9" s="1289"/>
      <c r="F9" s="1289"/>
      <c r="G9" s="1289"/>
      <c r="H9" s="1289"/>
      <c r="I9" s="1289"/>
      <c r="J9" s="1289"/>
      <c r="K9" s="1289"/>
      <c r="L9" s="1289"/>
      <c r="M9" s="1289"/>
      <c r="N9" s="1289"/>
      <c r="O9" s="1289"/>
      <c r="P9" s="1290"/>
      <c r="Q9" s="464"/>
    </row>
    <row r="10" spans="1:17" ht="12.75" customHeight="1" x14ac:dyDescent="0.25">
      <c r="A10" s="81"/>
      <c r="B10" s="82" t="s">
        <v>153</v>
      </c>
      <c r="C10" s="1289" t="s">
        <v>1279</v>
      </c>
      <c r="D10" s="1289"/>
      <c r="E10" s="1289"/>
      <c r="F10" s="1289"/>
      <c r="G10" s="1289"/>
      <c r="H10" s="1289"/>
      <c r="I10" s="1289"/>
      <c r="J10" s="1289"/>
      <c r="K10" s="1289"/>
      <c r="L10" s="1289"/>
      <c r="M10" s="1289"/>
      <c r="N10" s="1289"/>
      <c r="O10" s="1289"/>
      <c r="P10" s="1290"/>
      <c r="Q10" s="464"/>
    </row>
    <row r="11" spans="1:17" ht="12.75" customHeight="1" x14ac:dyDescent="0.25">
      <c r="A11" s="81"/>
      <c r="B11" s="82" t="s">
        <v>154</v>
      </c>
      <c r="C11" s="1299"/>
      <c r="D11" s="1299"/>
      <c r="E11" s="1299"/>
      <c r="F11" s="1299"/>
      <c r="G11" s="1299"/>
      <c r="H11" s="1299"/>
      <c r="I11" s="1299"/>
      <c r="J11" s="1299"/>
      <c r="K11" s="1299"/>
      <c r="L11" s="1299"/>
      <c r="M11" s="1299"/>
      <c r="N11" s="1299"/>
      <c r="O11" s="1299"/>
      <c r="P11" s="1300"/>
      <c r="Q11" s="464"/>
    </row>
    <row r="12" spans="1:17" ht="12.75" customHeight="1" x14ac:dyDescent="0.25">
      <c r="A12" s="81"/>
      <c r="B12" s="82" t="s">
        <v>155</v>
      </c>
      <c r="C12" s="1289"/>
      <c r="D12" s="1289"/>
      <c r="E12" s="1289"/>
      <c r="F12" s="1289"/>
      <c r="G12" s="1289"/>
      <c r="H12" s="1289"/>
      <c r="I12" s="1289"/>
      <c r="J12" s="1289"/>
      <c r="K12" s="1289"/>
      <c r="L12" s="1289"/>
      <c r="M12" s="1289"/>
      <c r="N12" s="1289"/>
      <c r="O12" s="1289"/>
      <c r="P12" s="1290"/>
      <c r="Q12" s="464"/>
    </row>
    <row r="13" spans="1:17" ht="12.75" customHeight="1" x14ac:dyDescent="0.25">
      <c r="A13" s="81"/>
      <c r="B13" s="82" t="s">
        <v>156</v>
      </c>
      <c r="C13" s="1289"/>
      <c r="D13" s="1289"/>
      <c r="E13" s="1289"/>
      <c r="F13" s="1289"/>
      <c r="G13" s="1289"/>
      <c r="H13" s="1289"/>
      <c r="I13" s="1289"/>
      <c r="J13" s="1289"/>
      <c r="K13" s="1289"/>
      <c r="L13" s="1289"/>
      <c r="M13" s="1289"/>
      <c r="N13" s="1289"/>
      <c r="O13" s="1289"/>
      <c r="P13" s="1290"/>
      <c r="Q13" s="464"/>
    </row>
    <row r="14" spans="1:17" ht="12.75" customHeight="1" x14ac:dyDescent="0.25">
      <c r="A14" s="84"/>
      <c r="B14" s="85"/>
      <c r="C14" s="86"/>
      <c r="D14" s="86"/>
      <c r="E14" s="86"/>
      <c r="F14" s="86"/>
      <c r="G14" s="86"/>
      <c r="H14" s="86"/>
      <c r="I14" s="86"/>
      <c r="J14" s="86"/>
      <c r="K14" s="86"/>
      <c r="L14" s="86"/>
      <c r="M14" s="86"/>
      <c r="N14" s="86"/>
      <c r="O14" s="86"/>
      <c r="P14" s="87"/>
      <c r="Q14" s="464"/>
    </row>
    <row r="15" spans="1:17" s="88" customFormat="1" ht="12.75" customHeight="1" x14ac:dyDescent="0.25">
      <c r="A15" s="1307" t="s">
        <v>157</v>
      </c>
      <c r="B15" s="1309" t="s">
        <v>158</v>
      </c>
      <c r="C15" s="1312" t="s">
        <v>159</v>
      </c>
      <c r="D15" s="1313"/>
      <c r="E15" s="1313"/>
      <c r="F15" s="1313"/>
      <c r="G15" s="1313"/>
      <c r="H15" s="1313"/>
      <c r="I15" s="1313"/>
      <c r="J15" s="1313"/>
      <c r="K15" s="1313"/>
      <c r="L15" s="1313"/>
      <c r="M15" s="1313"/>
      <c r="N15" s="1313"/>
      <c r="O15" s="1313"/>
      <c r="P15" s="1314"/>
      <c r="Q15" s="465"/>
    </row>
    <row r="16" spans="1:17" s="88" customFormat="1" ht="12.75" customHeight="1" x14ac:dyDescent="0.25">
      <c r="A16" s="1308"/>
      <c r="B16" s="1310"/>
      <c r="C16" s="1315" t="s">
        <v>160</v>
      </c>
      <c r="D16" s="1293" t="s">
        <v>161</v>
      </c>
      <c r="E16" s="1317" t="s">
        <v>162</v>
      </c>
      <c r="F16" s="1319" t="s">
        <v>163</v>
      </c>
      <c r="G16" s="1293" t="s">
        <v>164</v>
      </c>
      <c r="H16" s="1295" t="s">
        <v>165</v>
      </c>
      <c r="I16" s="1305" t="s">
        <v>166</v>
      </c>
      <c r="J16" s="1293" t="s">
        <v>167</v>
      </c>
      <c r="K16" s="1295" t="s">
        <v>168</v>
      </c>
      <c r="L16" s="1305" t="s">
        <v>169</v>
      </c>
      <c r="M16" s="1293" t="s">
        <v>170</v>
      </c>
      <c r="N16" s="1295" t="s">
        <v>171</v>
      </c>
      <c r="O16" s="1297" t="s">
        <v>172</v>
      </c>
      <c r="P16" s="1291" t="s">
        <v>9</v>
      </c>
      <c r="Q16" s="465"/>
    </row>
    <row r="17" spans="1:17" s="89" customFormat="1" ht="61.5" customHeight="1" thickBot="1" x14ac:dyDescent="0.3">
      <c r="A17" s="1292"/>
      <c r="B17" s="1311"/>
      <c r="C17" s="1316"/>
      <c r="D17" s="1294"/>
      <c r="E17" s="1318"/>
      <c r="F17" s="1320"/>
      <c r="G17" s="1294"/>
      <c r="H17" s="1296"/>
      <c r="I17" s="1306"/>
      <c r="J17" s="1294"/>
      <c r="K17" s="1296"/>
      <c r="L17" s="1306"/>
      <c r="M17" s="1294"/>
      <c r="N17" s="1296"/>
      <c r="O17" s="1298"/>
      <c r="P17" s="1292"/>
      <c r="Q17" s="466"/>
    </row>
    <row r="18" spans="1:17" s="89" customFormat="1" ht="9.75" customHeight="1" thickTop="1" x14ac:dyDescent="0.25">
      <c r="A18" s="90" t="s">
        <v>173</v>
      </c>
      <c r="B18" s="90">
        <v>2</v>
      </c>
      <c r="C18" s="90">
        <v>3</v>
      </c>
      <c r="D18" s="91"/>
      <c r="E18" s="92"/>
      <c r="F18" s="93">
        <v>4</v>
      </c>
      <c r="G18" s="91"/>
      <c r="H18" s="92"/>
      <c r="I18" s="93">
        <v>5</v>
      </c>
      <c r="J18" s="94"/>
      <c r="K18" s="92"/>
      <c r="L18" s="93">
        <v>6</v>
      </c>
      <c r="M18" s="91"/>
      <c r="N18" s="92"/>
      <c r="O18" s="93">
        <v>7</v>
      </c>
      <c r="P18" s="95">
        <v>8</v>
      </c>
    </row>
    <row r="19" spans="1:17" s="105" customFormat="1" hidden="1" x14ac:dyDescent="0.25">
      <c r="A19" s="96"/>
      <c r="B19" s="97" t="s">
        <v>174</v>
      </c>
      <c r="C19" s="243"/>
      <c r="D19" s="98"/>
      <c r="E19" s="99"/>
      <c r="F19" s="100"/>
      <c r="G19" s="101"/>
      <c r="H19" s="102"/>
      <c r="I19" s="100"/>
      <c r="J19" s="103"/>
      <c r="K19" s="102"/>
      <c r="L19" s="100"/>
      <c r="M19" s="101"/>
      <c r="N19" s="102"/>
      <c r="O19" s="100"/>
      <c r="P19" s="104"/>
    </row>
    <row r="20" spans="1:17" s="105" customFormat="1" ht="12.75" thickBot="1" x14ac:dyDescent="0.3">
      <c r="A20" s="106"/>
      <c r="B20" s="107" t="s">
        <v>175</v>
      </c>
      <c r="C20" s="437">
        <f>F20+I20+L20+O20</f>
        <v>38602</v>
      </c>
      <c r="D20" s="108">
        <f t="shared" ref="D20:E20" si="0">SUM(D21,D24,D25,D41,D43)</f>
        <v>0</v>
      </c>
      <c r="E20" s="109">
        <f t="shared" si="0"/>
        <v>0</v>
      </c>
      <c r="F20" s="110">
        <f>SUM(F21,F24,F25,F41,F43)</f>
        <v>0</v>
      </c>
      <c r="G20" s="108">
        <f t="shared" ref="G20:H20" si="1">SUM(G21,G24,G43)</f>
        <v>0</v>
      </c>
      <c r="H20" s="109">
        <f t="shared" si="1"/>
        <v>38602</v>
      </c>
      <c r="I20" s="110">
        <f>SUM(I21,I24,I43)</f>
        <v>38602</v>
      </c>
      <c r="J20" s="111">
        <f t="shared" ref="J20:K20" si="2">SUM(J21,J26,J43)</f>
        <v>0</v>
      </c>
      <c r="K20" s="109">
        <f t="shared" si="2"/>
        <v>0</v>
      </c>
      <c r="L20" s="110">
        <f>SUM(L21,L26,L43)</f>
        <v>0</v>
      </c>
      <c r="M20" s="108">
        <f t="shared" ref="M20:O20" si="3">SUM(M21,M45)</f>
        <v>0</v>
      </c>
      <c r="N20" s="109">
        <f t="shared" si="3"/>
        <v>0</v>
      </c>
      <c r="O20" s="110">
        <f t="shared" si="3"/>
        <v>0</v>
      </c>
      <c r="P20" s="112"/>
    </row>
    <row r="21" spans="1:17" ht="12.75" hidden="1" thickTop="1" x14ac:dyDescent="0.25">
      <c r="A21" s="113"/>
      <c r="B21" s="114" t="s">
        <v>176</v>
      </c>
      <c r="C21" s="438">
        <f t="shared" ref="C21:C84" si="4">F21+I21+L21+O21</f>
        <v>0</v>
      </c>
      <c r="D21" s="115">
        <f t="shared" ref="D21:E21" si="5">SUM(D22:D23)</f>
        <v>0</v>
      </c>
      <c r="E21" s="116">
        <f t="shared" si="5"/>
        <v>0</v>
      </c>
      <c r="F21" s="117">
        <f>SUM(F22:F23)</f>
        <v>0</v>
      </c>
      <c r="G21" s="115">
        <f t="shared" ref="G21:H21" si="6">SUM(G22:G23)</f>
        <v>0</v>
      </c>
      <c r="H21" s="116">
        <f t="shared" si="6"/>
        <v>0</v>
      </c>
      <c r="I21" s="117">
        <f>SUM(I22:I23)</f>
        <v>0</v>
      </c>
      <c r="J21" s="118">
        <f t="shared" ref="J21:K21" si="7">SUM(J22:J23)</f>
        <v>0</v>
      </c>
      <c r="K21" s="116">
        <f t="shared" si="7"/>
        <v>0</v>
      </c>
      <c r="L21" s="117">
        <f>SUM(L22:L23)</f>
        <v>0</v>
      </c>
      <c r="M21" s="115">
        <f t="shared" ref="M21:O21" si="8">SUM(M22:M23)</f>
        <v>0</v>
      </c>
      <c r="N21" s="116">
        <f t="shared" si="8"/>
        <v>0</v>
      </c>
      <c r="O21" s="117">
        <f t="shared" si="8"/>
        <v>0</v>
      </c>
      <c r="P21" s="119"/>
    </row>
    <row r="22" spans="1:17" ht="12.75" hidden="1" thickTop="1" x14ac:dyDescent="0.25">
      <c r="A22" s="120"/>
      <c r="B22" s="121" t="s">
        <v>177</v>
      </c>
      <c r="C22" s="439">
        <f t="shared" si="4"/>
        <v>0</v>
      </c>
      <c r="D22" s="122"/>
      <c r="E22" s="123"/>
      <c r="F22" s="124">
        <f>D22+E22</f>
        <v>0</v>
      </c>
      <c r="G22" s="122"/>
      <c r="H22" s="123"/>
      <c r="I22" s="124">
        <f>G22+H22</f>
        <v>0</v>
      </c>
      <c r="J22" s="125"/>
      <c r="K22" s="123"/>
      <c r="L22" s="124">
        <f>J22+K22</f>
        <v>0</v>
      </c>
      <c r="M22" s="122"/>
      <c r="N22" s="123"/>
      <c r="O22" s="124">
        <f>M22+N22</f>
        <v>0</v>
      </c>
      <c r="P22" s="126"/>
    </row>
    <row r="23" spans="1:17" ht="12.75" hidden="1" thickTop="1" x14ac:dyDescent="0.25">
      <c r="A23" s="127"/>
      <c r="B23" s="128" t="s">
        <v>178</v>
      </c>
      <c r="C23" s="440">
        <f t="shared" si="4"/>
        <v>0</v>
      </c>
      <c r="D23" s="129"/>
      <c r="E23" s="130"/>
      <c r="F23" s="131">
        <f t="shared" ref="F23:F25" si="9">D23+E23</f>
        <v>0</v>
      </c>
      <c r="G23" s="129"/>
      <c r="H23" s="130"/>
      <c r="I23" s="131">
        <f t="shared" ref="I23:I24" si="10">G23+H23</f>
        <v>0</v>
      </c>
      <c r="J23" s="132"/>
      <c r="K23" s="130"/>
      <c r="L23" s="131">
        <f>J23+K23</f>
        <v>0</v>
      </c>
      <c r="M23" s="129"/>
      <c r="N23" s="130"/>
      <c r="O23" s="131">
        <f>M23+N23</f>
        <v>0</v>
      </c>
      <c r="P23" s="133"/>
    </row>
    <row r="24" spans="1:17" s="105" customFormat="1" ht="25.5" thickTop="1" thickBot="1" x14ac:dyDescent="0.3">
      <c r="A24" s="134">
        <v>19300</v>
      </c>
      <c r="B24" s="134" t="s">
        <v>179</v>
      </c>
      <c r="C24" s="441">
        <f>F24+I24</f>
        <v>38602</v>
      </c>
      <c r="D24" s="135">
        <v>0</v>
      </c>
      <c r="E24" s="1047"/>
      <c r="F24" s="137">
        <f t="shared" si="9"/>
        <v>0</v>
      </c>
      <c r="G24" s="135">
        <v>0</v>
      </c>
      <c r="H24" s="1222">
        <v>38602</v>
      </c>
      <c r="I24" s="137">
        <f t="shared" si="10"/>
        <v>38602</v>
      </c>
      <c r="J24" s="138" t="s">
        <v>180</v>
      </c>
      <c r="K24" s="139" t="s">
        <v>180</v>
      </c>
      <c r="L24" s="142" t="s">
        <v>180</v>
      </c>
      <c r="M24" s="140" t="s">
        <v>180</v>
      </c>
      <c r="N24" s="141" t="s">
        <v>180</v>
      </c>
      <c r="O24" s="142" t="s">
        <v>180</v>
      </c>
      <c r="P24" s="143"/>
    </row>
    <row r="25" spans="1:17" s="105" customFormat="1" ht="24.75" hidden="1" thickTop="1" x14ac:dyDescent="0.25">
      <c r="A25" s="144"/>
      <c r="B25" s="145" t="s">
        <v>181</v>
      </c>
      <c r="C25" s="442">
        <f>F25</f>
        <v>0</v>
      </c>
      <c r="D25" s="146"/>
      <c r="E25" s="147"/>
      <c r="F25" s="148">
        <f t="shared" si="9"/>
        <v>0</v>
      </c>
      <c r="G25" s="149" t="s">
        <v>180</v>
      </c>
      <c r="H25" s="150" t="s">
        <v>180</v>
      </c>
      <c r="I25" s="151" t="s">
        <v>180</v>
      </c>
      <c r="J25" s="152" t="s">
        <v>180</v>
      </c>
      <c r="K25" s="153" t="s">
        <v>180</v>
      </c>
      <c r="L25" s="151" t="s">
        <v>180</v>
      </c>
      <c r="M25" s="154" t="s">
        <v>180</v>
      </c>
      <c r="N25" s="153" t="s">
        <v>180</v>
      </c>
      <c r="O25" s="151" t="s">
        <v>180</v>
      </c>
      <c r="P25" s="155"/>
    </row>
    <row r="26" spans="1:17" s="105" customFormat="1" ht="36.75" hidden="1" thickTop="1" x14ac:dyDescent="0.25">
      <c r="A26" s="145">
        <v>21300</v>
      </c>
      <c r="B26" s="145" t="s">
        <v>182</v>
      </c>
      <c r="C26" s="442">
        <f>L26</f>
        <v>0</v>
      </c>
      <c r="D26" s="154" t="s">
        <v>180</v>
      </c>
      <c r="E26" s="153" t="s">
        <v>180</v>
      </c>
      <c r="F26" s="151" t="s">
        <v>180</v>
      </c>
      <c r="G26" s="154" t="s">
        <v>180</v>
      </c>
      <c r="H26" s="153" t="s">
        <v>180</v>
      </c>
      <c r="I26" s="151" t="s">
        <v>180</v>
      </c>
      <c r="J26" s="152">
        <f t="shared" ref="J26:K26" si="11">SUM(J27,J31,J33,J36)</f>
        <v>0</v>
      </c>
      <c r="K26" s="153">
        <f t="shared" si="11"/>
        <v>0</v>
      </c>
      <c r="L26" s="253">
        <f>SUM(L27,L31,L33,L36)</f>
        <v>0</v>
      </c>
      <c r="M26" s="154" t="s">
        <v>180</v>
      </c>
      <c r="N26" s="153" t="s">
        <v>180</v>
      </c>
      <c r="O26" s="151" t="s">
        <v>180</v>
      </c>
      <c r="P26" s="155"/>
    </row>
    <row r="27" spans="1:17" s="105" customFormat="1" ht="24.75" hidden="1" thickTop="1" x14ac:dyDescent="0.25">
      <c r="A27" s="156">
        <v>21350</v>
      </c>
      <c r="B27" s="145" t="s">
        <v>183</v>
      </c>
      <c r="C27" s="442">
        <f>L27</f>
        <v>0</v>
      </c>
      <c r="D27" s="154" t="s">
        <v>180</v>
      </c>
      <c r="E27" s="153" t="s">
        <v>180</v>
      </c>
      <c r="F27" s="151" t="s">
        <v>180</v>
      </c>
      <c r="G27" s="154" t="s">
        <v>180</v>
      </c>
      <c r="H27" s="153" t="s">
        <v>180</v>
      </c>
      <c r="I27" s="151" t="s">
        <v>180</v>
      </c>
      <c r="J27" s="152">
        <f t="shared" ref="J27:K27" si="12">SUM(J28:J30)</f>
        <v>0</v>
      </c>
      <c r="K27" s="153">
        <f t="shared" si="12"/>
        <v>0</v>
      </c>
      <c r="L27" s="253">
        <f>SUM(L28:L30)</f>
        <v>0</v>
      </c>
      <c r="M27" s="154" t="s">
        <v>180</v>
      </c>
      <c r="N27" s="153" t="s">
        <v>180</v>
      </c>
      <c r="O27" s="151" t="s">
        <v>180</v>
      </c>
      <c r="P27" s="155"/>
    </row>
    <row r="28" spans="1:17" ht="12.75" hidden="1" thickTop="1" x14ac:dyDescent="0.25">
      <c r="A28" s="120">
        <v>21351</v>
      </c>
      <c r="B28" s="157" t="s">
        <v>184</v>
      </c>
      <c r="C28" s="443">
        <f t="shared" ref="C28:C40" si="13">L28</f>
        <v>0</v>
      </c>
      <c r="D28" s="158" t="s">
        <v>180</v>
      </c>
      <c r="E28" s="159" t="s">
        <v>180</v>
      </c>
      <c r="F28" s="160" t="s">
        <v>180</v>
      </c>
      <c r="G28" s="158" t="s">
        <v>180</v>
      </c>
      <c r="H28" s="159" t="s">
        <v>180</v>
      </c>
      <c r="I28" s="160" t="s">
        <v>180</v>
      </c>
      <c r="J28" s="161"/>
      <c r="K28" s="162"/>
      <c r="L28" s="262">
        <f t="shared" ref="L28:L30" si="14">J28+K28</f>
        <v>0</v>
      </c>
      <c r="M28" s="163" t="s">
        <v>180</v>
      </c>
      <c r="N28" s="162" t="s">
        <v>180</v>
      </c>
      <c r="O28" s="160" t="s">
        <v>180</v>
      </c>
      <c r="P28" s="164"/>
    </row>
    <row r="29" spans="1:17" ht="12.75" hidden="1" thickTop="1" x14ac:dyDescent="0.25">
      <c r="A29" s="127">
        <v>21352</v>
      </c>
      <c r="B29" s="165" t="s">
        <v>185</v>
      </c>
      <c r="C29" s="444">
        <f t="shared" si="13"/>
        <v>0</v>
      </c>
      <c r="D29" s="166" t="s">
        <v>180</v>
      </c>
      <c r="E29" s="167" t="s">
        <v>180</v>
      </c>
      <c r="F29" s="168" t="s">
        <v>180</v>
      </c>
      <c r="G29" s="166" t="s">
        <v>180</v>
      </c>
      <c r="H29" s="167" t="s">
        <v>180</v>
      </c>
      <c r="I29" s="168" t="s">
        <v>180</v>
      </c>
      <c r="J29" s="169"/>
      <c r="K29" s="170"/>
      <c r="L29" s="267">
        <f t="shared" si="14"/>
        <v>0</v>
      </c>
      <c r="M29" s="171" t="s">
        <v>180</v>
      </c>
      <c r="N29" s="170" t="s">
        <v>180</v>
      </c>
      <c r="O29" s="168" t="s">
        <v>180</v>
      </c>
      <c r="P29" s="172"/>
    </row>
    <row r="30" spans="1:17" ht="24.75" hidden="1" thickTop="1" x14ac:dyDescent="0.25">
      <c r="A30" s="127">
        <v>21359</v>
      </c>
      <c r="B30" s="165" t="s">
        <v>186</v>
      </c>
      <c r="C30" s="444">
        <f t="shared" si="13"/>
        <v>0</v>
      </c>
      <c r="D30" s="166" t="s">
        <v>180</v>
      </c>
      <c r="E30" s="167" t="s">
        <v>180</v>
      </c>
      <c r="F30" s="168" t="s">
        <v>180</v>
      </c>
      <c r="G30" s="166" t="s">
        <v>180</v>
      </c>
      <c r="H30" s="167" t="s">
        <v>180</v>
      </c>
      <c r="I30" s="168" t="s">
        <v>180</v>
      </c>
      <c r="J30" s="169"/>
      <c r="K30" s="170"/>
      <c r="L30" s="267">
        <f t="shared" si="14"/>
        <v>0</v>
      </c>
      <c r="M30" s="171" t="s">
        <v>180</v>
      </c>
      <c r="N30" s="170" t="s">
        <v>180</v>
      </c>
      <c r="O30" s="168" t="s">
        <v>180</v>
      </c>
      <c r="P30" s="172"/>
    </row>
    <row r="31" spans="1:17" s="105" customFormat="1" ht="36.75" hidden="1" thickTop="1" x14ac:dyDescent="0.25">
      <c r="A31" s="156">
        <v>21370</v>
      </c>
      <c r="B31" s="145" t="s">
        <v>187</v>
      </c>
      <c r="C31" s="442">
        <f t="shared" si="13"/>
        <v>0</v>
      </c>
      <c r="D31" s="154" t="s">
        <v>180</v>
      </c>
      <c r="E31" s="153" t="s">
        <v>180</v>
      </c>
      <c r="F31" s="151" t="s">
        <v>180</v>
      </c>
      <c r="G31" s="154" t="s">
        <v>180</v>
      </c>
      <c r="H31" s="153" t="s">
        <v>180</v>
      </c>
      <c r="I31" s="151" t="s">
        <v>180</v>
      </c>
      <c r="J31" s="152">
        <f t="shared" ref="J31:K31" si="15">SUM(J32)</f>
        <v>0</v>
      </c>
      <c r="K31" s="153">
        <f t="shared" si="15"/>
        <v>0</v>
      </c>
      <c r="L31" s="253">
        <f>SUM(L32)</f>
        <v>0</v>
      </c>
      <c r="M31" s="154" t="s">
        <v>180</v>
      </c>
      <c r="N31" s="153" t="s">
        <v>180</v>
      </c>
      <c r="O31" s="151" t="s">
        <v>180</v>
      </c>
      <c r="P31" s="155"/>
    </row>
    <row r="32" spans="1:17" ht="36.75" hidden="1" thickTop="1" x14ac:dyDescent="0.25">
      <c r="A32" s="173">
        <v>21379</v>
      </c>
      <c r="B32" s="174" t="s">
        <v>188</v>
      </c>
      <c r="C32" s="445">
        <f t="shared" si="13"/>
        <v>0</v>
      </c>
      <c r="D32" s="175" t="s">
        <v>180</v>
      </c>
      <c r="E32" s="176" t="s">
        <v>180</v>
      </c>
      <c r="F32" s="177" t="s">
        <v>180</v>
      </c>
      <c r="G32" s="175" t="s">
        <v>180</v>
      </c>
      <c r="H32" s="176" t="s">
        <v>180</v>
      </c>
      <c r="I32" s="177" t="s">
        <v>180</v>
      </c>
      <c r="J32" s="178"/>
      <c r="K32" s="179"/>
      <c r="L32" s="317">
        <f>J32+K32</f>
        <v>0</v>
      </c>
      <c r="M32" s="180" t="s">
        <v>180</v>
      </c>
      <c r="N32" s="179" t="s">
        <v>180</v>
      </c>
      <c r="O32" s="177" t="s">
        <v>180</v>
      </c>
      <c r="P32" s="181"/>
    </row>
    <row r="33" spans="1:16" s="105" customFormat="1" ht="12.75" hidden="1" thickTop="1" x14ac:dyDescent="0.25">
      <c r="A33" s="156">
        <v>21380</v>
      </c>
      <c r="B33" s="145" t="s">
        <v>189</v>
      </c>
      <c r="C33" s="442">
        <f t="shared" si="13"/>
        <v>0</v>
      </c>
      <c r="D33" s="154" t="s">
        <v>180</v>
      </c>
      <c r="E33" s="153" t="s">
        <v>180</v>
      </c>
      <c r="F33" s="151" t="s">
        <v>180</v>
      </c>
      <c r="G33" s="154" t="s">
        <v>180</v>
      </c>
      <c r="H33" s="153" t="s">
        <v>180</v>
      </c>
      <c r="I33" s="151" t="s">
        <v>180</v>
      </c>
      <c r="J33" s="152">
        <f t="shared" ref="J33:K33" si="16">SUM(J34:J35)</f>
        <v>0</v>
      </c>
      <c r="K33" s="153">
        <f t="shared" si="16"/>
        <v>0</v>
      </c>
      <c r="L33" s="253">
        <f>SUM(L34:L35)</f>
        <v>0</v>
      </c>
      <c r="M33" s="154" t="s">
        <v>180</v>
      </c>
      <c r="N33" s="153" t="s">
        <v>180</v>
      </c>
      <c r="O33" s="151" t="s">
        <v>180</v>
      </c>
      <c r="P33" s="155"/>
    </row>
    <row r="34" spans="1:16" ht="12.75" hidden="1" thickTop="1" x14ac:dyDescent="0.25">
      <c r="A34" s="121">
        <v>21381</v>
      </c>
      <c r="B34" s="157" t="s">
        <v>190</v>
      </c>
      <c r="C34" s="443">
        <f t="shared" si="13"/>
        <v>0</v>
      </c>
      <c r="D34" s="158" t="s">
        <v>180</v>
      </c>
      <c r="E34" s="159" t="s">
        <v>180</v>
      </c>
      <c r="F34" s="160" t="s">
        <v>180</v>
      </c>
      <c r="G34" s="158" t="s">
        <v>180</v>
      </c>
      <c r="H34" s="159" t="s">
        <v>180</v>
      </c>
      <c r="I34" s="160" t="s">
        <v>180</v>
      </c>
      <c r="J34" s="161"/>
      <c r="K34" s="162"/>
      <c r="L34" s="262">
        <f t="shared" ref="L34:L35" si="17">J34+K34</f>
        <v>0</v>
      </c>
      <c r="M34" s="163" t="s">
        <v>180</v>
      </c>
      <c r="N34" s="162" t="s">
        <v>180</v>
      </c>
      <c r="O34" s="160" t="s">
        <v>180</v>
      </c>
      <c r="P34" s="164"/>
    </row>
    <row r="35" spans="1:16" ht="24.75" hidden="1" thickTop="1" x14ac:dyDescent="0.25">
      <c r="A35" s="128">
        <v>21383</v>
      </c>
      <c r="B35" s="165" t="s">
        <v>191</v>
      </c>
      <c r="C35" s="444">
        <f t="shared" si="13"/>
        <v>0</v>
      </c>
      <c r="D35" s="166" t="s">
        <v>180</v>
      </c>
      <c r="E35" s="167" t="s">
        <v>180</v>
      </c>
      <c r="F35" s="168" t="s">
        <v>180</v>
      </c>
      <c r="G35" s="166" t="s">
        <v>180</v>
      </c>
      <c r="H35" s="167" t="s">
        <v>180</v>
      </c>
      <c r="I35" s="168" t="s">
        <v>180</v>
      </c>
      <c r="J35" s="169"/>
      <c r="K35" s="170"/>
      <c r="L35" s="267">
        <f t="shared" si="17"/>
        <v>0</v>
      </c>
      <c r="M35" s="171" t="s">
        <v>180</v>
      </c>
      <c r="N35" s="170" t="s">
        <v>180</v>
      </c>
      <c r="O35" s="168" t="s">
        <v>180</v>
      </c>
      <c r="P35" s="172"/>
    </row>
    <row r="36" spans="1:16" s="105" customFormat="1" ht="25.5" hidden="1" customHeight="1" x14ac:dyDescent="0.25">
      <c r="A36" s="156">
        <v>21390</v>
      </c>
      <c r="B36" s="145" t="s">
        <v>192</v>
      </c>
      <c r="C36" s="442">
        <f t="shared" si="13"/>
        <v>0</v>
      </c>
      <c r="D36" s="154" t="s">
        <v>180</v>
      </c>
      <c r="E36" s="153" t="s">
        <v>180</v>
      </c>
      <c r="F36" s="151" t="s">
        <v>180</v>
      </c>
      <c r="G36" s="154" t="s">
        <v>180</v>
      </c>
      <c r="H36" s="153" t="s">
        <v>180</v>
      </c>
      <c r="I36" s="151" t="s">
        <v>180</v>
      </c>
      <c r="J36" s="152">
        <f t="shared" ref="J36:K36" si="18">SUM(J37:J40)</f>
        <v>0</v>
      </c>
      <c r="K36" s="153">
        <f t="shared" si="18"/>
        <v>0</v>
      </c>
      <c r="L36" s="253">
        <f>SUM(L37:L40)</f>
        <v>0</v>
      </c>
      <c r="M36" s="154" t="s">
        <v>180</v>
      </c>
      <c r="N36" s="153" t="s">
        <v>180</v>
      </c>
      <c r="O36" s="151" t="s">
        <v>180</v>
      </c>
      <c r="P36" s="155"/>
    </row>
    <row r="37" spans="1:16" ht="24.75" hidden="1" thickTop="1" x14ac:dyDescent="0.25">
      <c r="A37" s="121">
        <v>21391</v>
      </c>
      <c r="B37" s="157" t="s">
        <v>193</v>
      </c>
      <c r="C37" s="443">
        <f t="shared" si="13"/>
        <v>0</v>
      </c>
      <c r="D37" s="158" t="s">
        <v>180</v>
      </c>
      <c r="E37" s="159" t="s">
        <v>180</v>
      </c>
      <c r="F37" s="160" t="s">
        <v>180</v>
      </c>
      <c r="G37" s="158" t="s">
        <v>180</v>
      </c>
      <c r="H37" s="159" t="s">
        <v>180</v>
      </c>
      <c r="I37" s="160" t="s">
        <v>180</v>
      </c>
      <c r="J37" s="161"/>
      <c r="K37" s="162"/>
      <c r="L37" s="262">
        <f t="shared" ref="L37:L40" si="19">J37+K37</f>
        <v>0</v>
      </c>
      <c r="M37" s="163" t="s">
        <v>180</v>
      </c>
      <c r="N37" s="162" t="s">
        <v>180</v>
      </c>
      <c r="O37" s="160" t="s">
        <v>180</v>
      </c>
      <c r="P37" s="164"/>
    </row>
    <row r="38" spans="1:16" ht="12.75" hidden="1" thickTop="1" x14ac:dyDescent="0.25">
      <c r="A38" s="128">
        <v>21393</v>
      </c>
      <c r="B38" s="165" t="s">
        <v>194</v>
      </c>
      <c r="C38" s="444">
        <f t="shared" si="13"/>
        <v>0</v>
      </c>
      <c r="D38" s="166" t="s">
        <v>180</v>
      </c>
      <c r="E38" s="167" t="s">
        <v>180</v>
      </c>
      <c r="F38" s="168" t="s">
        <v>180</v>
      </c>
      <c r="G38" s="166" t="s">
        <v>180</v>
      </c>
      <c r="H38" s="167" t="s">
        <v>180</v>
      </c>
      <c r="I38" s="168" t="s">
        <v>180</v>
      </c>
      <c r="J38" s="169"/>
      <c r="K38" s="170"/>
      <c r="L38" s="267">
        <f t="shared" si="19"/>
        <v>0</v>
      </c>
      <c r="M38" s="171" t="s">
        <v>180</v>
      </c>
      <c r="N38" s="170" t="s">
        <v>180</v>
      </c>
      <c r="O38" s="168" t="s">
        <v>180</v>
      </c>
      <c r="P38" s="172"/>
    </row>
    <row r="39" spans="1:16" ht="12.75" hidden="1" thickTop="1" x14ac:dyDescent="0.25">
      <c r="A39" s="128">
        <v>21395</v>
      </c>
      <c r="B39" s="165" t="s">
        <v>195</v>
      </c>
      <c r="C39" s="444">
        <f t="shared" si="13"/>
        <v>0</v>
      </c>
      <c r="D39" s="166" t="s">
        <v>180</v>
      </c>
      <c r="E39" s="167" t="s">
        <v>180</v>
      </c>
      <c r="F39" s="168" t="s">
        <v>180</v>
      </c>
      <c r="G39" s="166" t="s">
        <v>180</v>
      </c>
      <c r="H39" s="167" t="s">
        <v>180</v>
      </c>
      <c r="I39" s="168" t="s">
        <v>180</v>
      </c>
      <c r="J39" s="169"/>
      <c r="K39" s="170"/>
      <c r="L39" s="267">
        <f t="shared" si="19"/>
        <v>0</v>
      </c>
      <c r="M39" s="171" t="s">
        <v>180</v>
      </c>
      <c r="N39" s="170" t="s">
        <v>180</v>
      </c>
      <c r="O39" s="168" t="s">
        <v>180</v>
      </c>
      <c r="P39" s="172"/>
    </row>
    <row r="40" spans="1:16" ht="24.75" hidden="1" thickTop="1" x14ac:dyDescent="0.25">
      <c r="A40" s="182">
        <v>21399</v>
      </c>
      <c r="B40" s="183" t="s">
        <v>196</v>
      </c>
      <c r="C40" s="446">
        <f t="shared" si="13"/>
        <v>0</v>
      </c>
      <c r="D40" s="184" t="s">
        <v>180</v>
      </c>
      <c r="E40" s="185" t="s">
        <v>180</v>
      </c>
      <c r="F40" s="186" t="s">
        <v>180</v>
      </c>
      <c r="G40" s="184" t="s">
        <v>180</v>
      </c>
      <c r="H40" s="185" t="s">
        <v>180</v>
      </c>
      <c r="I40" s="186" t="s">
        <v>180</v>
      </c>
      <c r="J40" s="187"/>
      <c r="K40" s="188"/>
      <c r="L40" s="291">
        <f t="shared" si="19"/>
        <v>0</v>
      </c>
      <c r="M40" s="189" t="s">
        <v>180</v>
      </c>
      <c r="N40" s="188" t="s">
        <v>180</v>
      </c>
      <c r="O40" s="186" t="s">
        <v>180</v>
      </c>
      <c r="P40" s="190"/>
    </row>
    <row r="41" spans="1:16" s="105" customFormat="1" ht="26.25" hidden="1" customHeight="1" x14ac:dyDescent="0.25">
      <c r="A41" s="191">
        <v>21420</v>
      </c>
      <c r="B41" s="192" t="s">
        <v>197</v>
      </c>
      <c r="C41" s="447">
        <f>F41</f>
        <v>0</v>
      </c>
      <c r="D41" s="193">
        <f t="shared" ref="D41:E41" si="20">SUM(D42)</f>
        <v>0</v>
      </c>
      <c r="E41" s="194">
        <f t="shared" si="20"/>
        <v>0</v>
      </c>
      <c r="F41" s="195">
        <f>SUM(F42)</f>
        <v>0</v>
      </c>
      <c r="G41" s="193" t="s">
        <v>180</v>
      </c>
      <c r="H41" s="194" t="s">
        <v>180</v>
      </c>
      <c r="I41" s="196" t="s">
        <v>180</v>
      </c>
      <c r="J41" s="197" t="s">
        <v>180</v>
      </c>
      <c r="K41" s="198" t="s">
        <v>180</v>
      </c>
      <c r="L41" s="196" t="s">
        <v>180</v>
      </c>
      <c r="M41" s="199" t="s">
        <v>180</v>
      </c>
      <c r="N41" s="198" t="s">
        <v>180</v>
      </c>
      <c r="O41" s="196" t="s">
        <v>180</v>
      </c>
      <c r="P41" s="200"/>
    </row>
    <row r="42" spans="1:16" s="105" customFormat="1" ht="26.25" hidden="1" customHeight="1" x14ac:dyDescent="0.25">
      <c r="A42" s="182">
        <v>21429</v>
      </c>
      <c r="B42" s="183" t="s">
        <v>198</v>
      </c>
      <c r="C42" s="446">
        <f>F42</f>
        <v>0</v>
      </c>
      <c r="D42" s="201"/>
      <c r="E42" s="202"/>
      <c r="F42" s="203">
        <f>D42+E42</f>
        <v>0</v>
      </c>
      <c r="G42" s="204" t="s">
        <v>180</v>
      </c>
      <c r="H42" s="205" t="s">
        <v>180</v>
      </c>
      <c r="I42" s="186" t="s">
        <v>180</v>
      </c>
      <c r="J42" s="206" t="s">
        <v>180</v>
      </c>
      <c r="K42" s="185" t="s">
        <v>180</v>
      </c>
      <c r="L42" s="186" t="s">
        <v>180</v>
      </c>
      <c r="M42" s="184" t="s">
        <v>180</v>
      </c>
      <c r="N42" s="185" t="s">
        <v>180</v>
      </c>
      <c r="O42" s="186" t="s">
        <v>180</v>
      </c>
      <c r="P42" s="190"/>
    </row>
    <row r="43" spans="1:16" s="105" customFormat="1" ht="24.75" hidden="1" thickTop="1" x14ac:dyDescent="0.25">
      <c r="A43" s="156">
        <v>21490</v>
      </c>
      <c r="B43" s="145" t="s">
        <v>199</v>
      </c>
      <c r="C43" s="448">
        <f>F43+I43+L43</f>
        <v>0</v>
      </c>
      <c r="D43" s="207">
        <f t="shared" ref="D43:E43" si="21">D44</f>
        <v>0</v>
      </c>
      <c r="E43" s="208">
        <f t="shared" si="21"/>
        <v>0</v>
      </c>
      <c r="F43" s="148">
        <f>F44</f>
        <v>0</v>
      </c>
      <c r="G43" s="207">
        <f t="shared" ref="G43:L43" si="22">G44</f>
        <v>0</v>
      </c>
      <c r="H43" s="208">
        <f t="shared" si="22"/>
        <v>0</v>
      </c>
      <c r="I43" s="148">
        <f t="shared" si="22"/>
        <v>0</v>
      </c>
      <c r="J43" s="209">
        <f t="shared" si="22"/>
        <v>0</v>
      </c>
      <c r="K43" s="208">
        <f t="shared" si="22"/>
        <v>0</v>
      </c>
      <c r="L43" s="148">
        <f t="shared" si="22"/>
        <v>0</v>
      </c>
      <c r="M43" s="154" t="s">
        <v>180</v>
      </c>
      <c r="N43" s="153" t="s">
        <v>180</v>
      </c>
      <c r="O43" s="151" t="s">
        <v>180</v>
      </c>
      <c r="P43" s="155"/>
    </row>
    <row r="44" spans="1:16" s="105" customFormat="1" ht="24.75" hidden="1" thickTop="1" x14ac:dyDescent="0.25">
      <c r="A44" s="128">
        <v>21499</v>
      </c>
      <c r="B44" s="165" t="s">
        <v>200</v>
      </c>
      <c r="C44" s="449">
        <f>F44+I44+L44</f>
        <v>0</v>
      </c>
      <c r="D44" s="210"/>
      <c r="E44" s="211"/>
      <c r="F44" s="124">
        <f>D44+E44</f>
        <v>0</v>
      </c>
      <c r="G44" s="122"/>
      <c r="H44" s="123"/>
      <c r="I44" s="124">
        <f>G44+H44</f>
        <v>0</v>
      </c>
      <c r="J44" s="161"/>
      <c r="K44" s="162"/>
      <c r="L44" s="124">
        <f>J44+K44</f>
        <v>0</v>
      </c>
      <c r="M44" s="180" t="s">
        <v>180</v>
      </c>
      <c r="N44" s="179" t="s">
        <v>180</v>
      </c>
      <c r="O44" s="177" t="s">
        <v>180</v>
      </c>
      <c r="P44" s="181"/>
    </row>
    <row r="45" spans="1:16" ht="12.75" hidden="1" customHeight="1" x14ac:dyDescent="0.25">
      <c r="A45" s="212">
        <v>23000</v>
      </c>
      <c r="B45" s="213" t="s">
        <v>201</v>
      </c>
      <c r="C45" s="448">
        <f>O45</f>
        <v>0</v>
      </c>
      <c r="D45" s="214" t="s">
        <v>180</v>
      </c>
      <c r="E45" s="215" t="s">
        <v>180</v>
      </c>
      <c r="F45" s="186" t="s">
        <v>180</v>
      </c>
      <c r="G45" s="184" t="s">
        <v>180</v>
      </c>
      <c r="H45" s="185" t="s">
        <v>180</v>
      </c>
      <c r="I45" s="186" t="s">
        <v>180</v>
      </c>
      <c r="J45" s="206" t="s">
        <v>180</v>
      </c>
      <c r="K45" s="185" t="s">
        <v>180</v>
      </c>
      <c r="L45" s="186" t="s">
        <v>180</v>
      </c>
      <c r="M45" s="214">
        <f t="shared" ref="M45:O45" si="23">SUM(M46:M47)</f>
        <v>0</v>
      </c>
      <c r="N45" s="215">
        <f t="shared" si="23"/>
        <v>0</v>
      </c>
      <c r="O45" s="203">
        <f t="shared" si="23"/>
        <v>0</v>
      </c>
      <c r="P45" s="216"/>
    </row>
    <row r="46" spans="1:16" ht="24.75" hidden="1" thickTop="1" x14ac:dyDescent="0.25">
      <c r="A46" s="217">
        <v>23410</v>
      </c>
      <c r="B46" s="218" t="s">
        <v>202</v>
      </c>
      <c r="C46" s="447">
        <f t="shared" ref="C46:C47" si="24">O46</f>
        <v>0</v>
      </c>
      <c r="D46" s="193" t="s">
        <v>180</v>
      </c>
      <c r="E46" s="194" t="s">
        <v>180</v>
      </c>
      <c r="F46" s="196" t="s">
        <v>180</v>
      </c>
      <c r="G46" s="199" t="s">
        <v>180</v>
      </c>
      <c r="H46" s="198" t="s">
        <v>180</v>
      </c>
      <c r="I46" s="196" t="s">
        <v>180</v>
      </c>
      <c r="J46" s="197" t="s">
        <v>180</v>
      </c>
      <c r="K46" s="198" t="s">
        <v>180</v>
      </c>
      <c r="L46" s="196" t="s">
        <v>180</v>
      </c>
      <c r="M46" s="219"/>
      <c r="N46" s="220"/>
      <c r="O46" s="195">
        <f t="shared" ref="O46:O47" si="25">M46+N46</f>
        <v>0</v>
      </c>
      <c r="P46" s="221"/>
    </row>
    <row r="47" spans="1:16" ht="24.75" hidden="1" thickTop="1" x14ac:dyDescent="0.25">
      <c r="A47" s="217">
        <v>23510</v>
      </c>
      <c r="B47" s="218" t="s">
        <v>203</v>
      </c>
      <c r="C47" s="447">
        <f t="shared" si="24"/>
        <v>0</v>
      </c>
      <c r="D47" s="193" t="s">
        <v>180</v>
      </c>
      <c r="E47" s="194" t="s">
        <v>180</v>
      </c>
      <c r="F47" s="196" t="s">
        <v>180</v>
      </c>
      <c r="G47" s="199" t="s">
        <v>180</v>
      </c>
      <c r="H47" s="198" t="s">
        <v>180</v>
      </c>
      <c r="I47" s="196" t="s">
        <v>180</v>
      </c>
      <c r="J47" s="197" t="s">
        <v>180</v>
      </c>
      <c r="K47" s="198" t="s">
        <v>180</v>
      </c>
      <c r="L47" s="196" t="s">
        <v>180</v>
      </c>
      <c r="M47" s="219"/>
      <c r="N47" s="220"/>
      <c r="O47" s="195">
        <f t="shared" si="25"/>
        <v>0</v>
      </c>
      <c r="P47" s="221"/>
    </row>
    <row r="48" spans="1:16" ht="12.75" hidden="1" thickTop="1" x14ac:dyDescent="0.25">
      <c r="A48" s="222"/>
      <c r="B48" s="218"/>
      <c r="C48" s="450"/>
      <c r="D48" s="223"/>
      <c r="E48" s="224"/>
      <c r="F48" s="196"/>
      <c r="G48" s="199"/>
      <c r="H48" s="198"/>
      <c r="I48" s="196"/>
      <c r="J48" s="197"/>
      <c r="K48" s="198"/>
      <c r="L48" s="195"/>
      <c r="M48" s="193"/>
      <c r="N48" s="194"/>
      <c r="O48" s="195"/>
      <c r="P48" s="221"/>
    </row>
    <row r="49" spans="1:16" s="105" customFormat="1" ht="12.75" hidden="1" thickTop="1" x14ac:dyDescent="0.25">
      <c r="A49" s="96"/>
      <c r="B49" s="97" t="s">
        <v>204</v>
      </c>
      <c r="C49" s="451"/>
      <c r="D49" s="225"/>
      <c r="E49" s="226"/>
      <c r="F49" s="227"/>
      <c r="G49" s="225"/>
      <c r="H49" s="226"/>
      <c r="I49" s="227"/>
      <c r="J49" s="228"/>
      <c r="K49" s="226"/>
      <c r="L49" s="227"/>
      <c r="M49" s="225"/>
      <c r="N49" s="226"/>
      <c r="O49" s="227"/>
      <c r="P49" s="229"/>
    </row>
    <row r="50" spans="1:16" s="105" customFormat="1" ht="13.5" thickTop="1" thickBot="1" x14ac:dyDescent="0.3">
      <c r="A50" s="230"/>
      <c r="B50" s="106" t="s">
        <v>205</v>
      </c>
      <c r="C50" s="436">
        <f t="shared" si="4"/>
        <v>38602</v>
      </c>
      <c r="D50" s="231">
        <f t="shared" ref="D50:E50" si="26">SUM(D51,D269)</f>
        <v>0</v>
      </c>
      <c r="E50" s="232">
        <f t="shared" si="26"/>
        <v>0</v>
      </c>
      <c r="F50" s="233">
        <f>SUM(F51,F269)</f>
        <v>0</v>
      </c>
      <c r="G50" s="231">
        <f t="shared" ref="G50:O50" si="27">SUM(G51,G269)</f>
        <v>0</v>
      </c>
      <c r="H50" s="232">
        <f t="shared" si="27"/>
        <v>38602</v>
      </c>
      <c r="I50" s="233">
        <f t="shared" si="27"/>
        <v>38602</v>
      </c>
      <c r="J50" s="234">
        <f t="shared" si="27"/>
        <v>0</v>
      </c>
      <c r="K50" s="232">
        <f t="shared" si="27"/>
        <v>0</v>
      </c>
      <c r="L50" s="233">
        <f t="shared" si="27"/>
        <v>0</v>
      </c>
      <c r="M50" s="231">
        <f t="shared" si="27"/>
        <v>0</v>
      </c>
      <c r="N50" s="232">
        <f t="shared" si="27"/>
        <v>0</v>
      </c>
      <c r="O50" s="233">
        <f t="shared" si="27"/>
        <v>0</v>
      </c>
      <c r="P50" s="235"/>
    </row>
    <row r="51" spans="1:16" s="105" customFormat="1" ht="36.75" thickTop="1" x14ac:dyDescent="0.25">
      <c r="A51" s="236"/>
      <c r="B51" s="237" t="s">
        <v>206</v>
      </c>
      <c r="C51" s="452">
        <f t="shared" si="4"/>
        <v>38602</v>
      </c>
      <c r="D51" s="238">
        <f t="shared" ref="D51:E51" si="28">SUM(D52,D181)</f>
        <v>0</v>
      </c>
      <c r="E51" s="239">
        <f t="shared" si="28"/>
        <v>0</v>
      </c>
      <c r="F51" s="240">
        <f>SUM(F52,F181)</f>
        <v>0</v>
      </c>
      <c r="G51" s="238">
        <f t="shared" ref="G51:H51" si="29">SUM(G52,G181)</f>
        <v>0</v>
      </c>
      <c r="H51" s="239">
        <f t="shared" si="29"/>
        <v>38602</v>
      </c>
      <c r="I51" s="240">
        <f>SUM(I52,I181)</f>
        <v>38602</v>
      </c>
      <c r="J51" s="241">
        <f t="shared" ref="J51:K51" si="30">SUM(J52,J181)</f>
        <v>0</v>
      </c>
      <c r="K51" s="239">
        <f t="shared" si="30"/>
        <v>0</v>
      </c>
      <c r="L51" s="240">
        <f>SUM(L52,L181)</f>
        <v>0</v>
      </c>
      <c r="M51" s="238">
        <f t="shared" ref="M51:O51" si="31">SUM(M52,M181)</f>
        <v>0</v>
      </c>
      <c r="N51" s="239">
        <f t="shared" si="31"/>
        <v>0</v>
      </c>
      <c r="O51" s="240">
        <f t="shared" si="31"/>
        <v>0</v>
      </c>
      <c r="P51" s="242"/>
    </row>
    <row r="52" spans="1:16" s="105" customFormat="1" ht="24" x14ac:dyDescent="0.25">
      <c r="A52" s="243"/>
      <c r="B52" s="96" t="s">
        <v>207</v>
      </c>
      <c r="C52" s="451">
        <f t="shared" si="4"/>
        <v>38602</v>
      </c>
      <c r="D52" s="225">
        <f t="shared" ref="D52:E52" si="32">SUM(D53,D75,D160,D174)</f>
        <v>0</v>
      </c>
      <c r="E52" s="226">
        <f t="shared" si="32"/>
        <v>0</v>
      </c>
      <c r="F52" s="227">
        <f>SUM(F53,F75,F160,F174)</f>
        <v>0</v>
      </c>
      <c r="G52" s="225">
        <f t="shared" ref="G52:H52" si="33">SUM(G53,G75,G160,G174)</f>
        <v>0</v>
      </c>
      <c r="H52" s="226">
        <f t="shared" si="33"/>
        <v>38602</v>
      </c>
      <c r="I52" s="227">
        <f>SUM(I53,I75,I160,I174)</f>
        <v>38602</v>
      </c>
      <c r="J52" s="228">
        <f t="shared" ref="J52:K52" si="34">SUM(J53,J75,J160,J174)</f>
        <v>0</v>
      </c>
      <c r="K52" s="226">
        <f t="shared" si="34"/>
        <v>0</v>
      </c>
      <c r="L52" s="227">
        <f>SUM(L53,L75,L160,L174)</f>
        <v>0</v>
      </c>
      <c r="M52" s="225">
        <f t="shared" ref="M52:O52" si="35">SUM(M53,M75,M160,M174)</f>
        <v>0</v>
      </c>
      <c r="N52" s="226">
        <f t="shared" si="35"/>
        <v>0</v>
      </c>
      <c r="O52" s="227">
        <f t="shared" si="35"/>
        <v>0</v>
      </c>
      <c r="P52" s="229"/>
    </row>
    <row r="53" spans="1:16" s="105" customFormat="1" hidden="1" x14ac:dyDescent="0.25">
      <c r="A53" s="244">
        <v>1000</v>
      </c>
      <c r="B53" s="244" t="s">
        <v>208</v>
      </c>
      <c r="C53" s="453">
        <f t="shared" si="4"/>
        <v>0</v>
      </c>
      <c r="D53" s="245">
        <f t="shared" ref="D53:E53" si="36">SUM(D54,D67)</f>
        <v>0</v>
      </c>
      <c r="E53" s="246">
        <f t="shared" si="36"/>
        <v>0</v>
      </c>
      <c r="F53" s="247">
        <f>SUM(F54,F67)</f>
        <v>0</v>
      </c>
      <c r="G53" s="245">
        <f t="shared" ref="G53:H53" si="37">SUM(G54,G67)</f>
        <v>0</v>
      </c>
      <c r="H53" s="246">
        <f t="shared" si="37"/>
        <v>0</v>
      </c>
      <c r="I53" s="247">
        <f>SUM(I54,I67)</f>
        <v>0</v>
      </c>
      <c r="J53" s="248">
        <f t="shared" ref="J53:K53" si="38">SUM(J54,J67)</f>
        <v>0</v>
      </c>
      <c r="K53" s="246">
        <f t="shared" si="38"/>
        <v>0</v>
      </c>
      <c r="L53" s="247">
        <f>SUM(L54,L67)</f>
        <v>0</v>
      </c>
      <c r="M53" s="245">
        <f t="shared" ref="M53:O53" si="39">SUM(M54,M67)</f>
        <v>0</v>
      </c>
      <c r="N53" s="246">
        <f t="shared" si="39"/>
        <v>0</v>
      </c>
      <c r="O53" s="247">
        <f t="shared" si="39"/>
        <v>0</v>
      </c>
      <c r="P53" s="249"/>
    </row>
    <row r="54" spans="1:16" hidden="1" x14ac:dyDescent="0.25">
      <c r="A54" s="145">
        <v>1100</v>
      </c>
      <c r="B54" s="250" t="s">
        <v>209</v>
      </c>
      <c r="C54" s="442">
        <f t="shared" si="4"/>
        <v>0</v>
      </c>
      <c r="D54" s="251">
        <f t="shared" ref="D54:E54" si="40">SUM(D55,D58,D66)</f>
        <v>0</v>
      </c>
      <c r="E54" s="252">
        <f t="shared" si="40"/>
        <v>0</v>
      </c>
      <c r="F54" s="253">
        <f>SUM(F55,F58,F66)</f>
        <v>0</v>
      </c>
      <c r="G54" s="251">
        <f t="shared" ref="G54:H54" si="41">SUM(G55,G58,G66)</f>
        <v>0</v>
      </c>
      <c r="H54" s="252">
        <f t="shared" si="41"/>
        <v>0</v>
      </c>
      <c r="I54" s="253">
        <f>SUM(I55,I58,I66)</f>
        <v>0</v>
      </c>
      <c r="J54" s="254">
        <f t="shared" ref="J54:K54" si="42">SUM(J55,J58,J66)</f>
        <v>0</v>
      </c>
      <c r="K54" s="252">
        <f t="shared" si="42"/>
        <v>0</v>
      </c>
      <c r="L54" s="253">
        <f>SUM(L55,L58,L66)</f>
        <v>0</v>
      </c>
      <c r="M54" s="251">
        <f t="shared" ref="M54:O54" si="43">SUM(M55,M58,M66)</f>
        <v>0</v>
      </c>
      <c r="N54" s="252">
        <f t="shared" si="43"/>
        <v>0</v>
      </c>
      <c r="O54" s="253">
        <f t="shared" si="43"/>
        <v>0</v>
      </c>
      <c r="P54" s="255"/>
    </row>
    <row r="55" spans="1:16" hidden="1" x14ac:dyDescent="0.25">
      <c r="A55" s="256">
        <v>1110</v>
      </c>
      <c r="B55" s="218" t="s">
        <v>210</v>
      </c>
      <c r="C55" s="450">
        <f t="shared" si="4"/>
        <v>0</v>
      </c>
      <c r="D55" s="223">
        <f t="shared" ref="D55:E55" si="44">SUM(D56:D57)</f>
        <v>0</v>
      </c>
      <c r="E55" s="224">
        <f t="shared" si="44"/>
        <v>0</v>
      </c>
      <c r="F55" s="257">
        <f>SUM(F56:F57)</f>
        <v>0</v>
      </c>
      <c r="G55" s="223">
        <f t="shared" ref="G55:H55" si="45">SUM(G56:G57)</f>
        <v>0</v>
      </c>
      <c r="H55" s="224">
        <f t="shared" si="45"/>
        <v>0</v>
      </c>
      <c r="I55" s="257">
        <f>SUM(I56:I57)</f>
        <v>0</v>
      </c>
      <c r="J55" s="258">
        <f t="shared" ref="J55:K55" si="46">SUM(J56:J57)</f>
        <v>0</v>
      </c>
      <c r="K55" s="224">
        <f t="shared" si="46"/>
        <v>0</v>
      </c>
      <c r="L55" s="257">
        <f>SUM(L56:L57)</f>
        <v>0</v>
      </c>
      <c r="M55" s="223">
        <f t="shared" ref="M55:O55" si="47">SUM(M56:M57)</f>
        <v>0</v>
      </c>
      <c r="N55" s="224">
        <f t="shared" si="47"/>
        <v>0</v>
      </c>
      <c r="O55" s="257">
        <f t="shared" si="47"/>
        <v>0</v>
      </c>
      <c r="P55" s="259"/>
    </row>
    <row r="56" spans="1:16" hidden="1" x14ac:dyDescent="0.25">
      <c r="A56" s="121">
        <v>1111</v>
      </c>
      <c r="B56" s="157" t="s">
        <v>211</v>
      </c>
      <c r="C56" s="443">
        <f t="shared" si="4"/>
        <v>0</v>
      </c>
      <c r="D56" s="260"/>
      <c r="E56" s="261"/>
      <c r="F56" s="262">
        <f t="shared" ref="F56:F57" si="48">D56+E56</f>
        <v>0</v>
      </c>
      <c r="G56" s="260"/>
      <c r="H56" s="261"/>
      <c r="I56" s="262">
        <f t="shared" ref="I56:I57" si="49">G56+H56</f>
        <v>0</v>
      </c>
      <c r="J56" s="263"/>
      <c r="K56" s="261"/>
      <c r="L56" s="262">
        <f t="shared" ref="L56:L57" si="50">J56+K56</f>
        <v>0</v>
      </c>
      <c r="M56" s="260"/>
      <c r="N56" s="261"/>
      <c r="O56" s="262">
        <f t="shared" ref="O56:O57" si="51">M56+N56</f>
        <v>0</v>
      </c>
      <c r="P56" s="264"/>
    </row>
    <row r="57" spans="1:16" ht="24" hidden="1" customHeight="1" x14ac:dyDescent="0.25">
      <c r="A57" s="128">
        <v>1119</v>
      </c>
      <c r="B57" s="165" t="s">
        <v>212</v>
      </c>
      <c r="C57" s="444">
        <f t="shared" si="4"/>
        <v>0</v>
      </c>
      <c r="D57" s="265"/>
      <c r="E57" s="266"/>
      <c r="F57" s="267">
        <f t="shared" si="48"/>
        <v>0</v>
      </c>
      <c r="G57" s="265"/>
      <c r="H57" s="266"/>
      <c r="I57" s="267">
        <f t="shared" si="49"/>
        <v>0</v>
      </c>
      <c r="J57" s="268"/>
      <c r="K57" s="266"/>
      <c r="L57" s="267">
        <f t="shared" si="50"/>
        <v>0</v>
      </c>
      <c r="M57" s="265"/>
      <c r="N57" s="266"/>
      <c r="O57" s="267">
        <f t="shared" si="51"/>
        <v>0</v>
      </c>
      <c r="P57" s="269"/>
    </row>
    <row r="58" spans="1:16" hidden="1" x14ac:dyDescent="0.25">
      <c r="A58" s="270">
        <v>1140</v>
      </c>
      <c r="B58" s="165" t="s">
        <v>213</v>
      </c>
      <c r="C58" s="444">
        <f t="shared" si="4"/>
        <v>0</v>
      </c>
      <c r="D58" s="271">
        <f t="shared" ref="D58:E58" si="52">SUM(D59:D65)</f>
        <v>0</v>
      </c>
      <c r="E58" s="272">
        <f t="shared" si="52"/>
        <v>0</v>
      </c>
      <c r="F58" s="267">
        <f>SUM(F59:F65)</f>
        <v>0</v>
      </c>
      <c r="G58" s="271">
        <f t="shared" ref="G58:H58" si="53">SUM(G59:G65)</f>
        <v>0</v>
      </c>
      <c r="H58" s="272">
        <f t="shared" si="53"/>
        <v>0</v>
      </c>
      <c r="I58" s="267">
        <f>SUM(I59:I65)</f>
        <v>0</v>
      </c>
      <c r="J58" s="273">
        <f t="shared" ref="J58:K58" si="54">SUM(J59:J65)</f>
        <v>0</v>
      </c>
      <c r="K58" s="272">
        <f t="shared" si="54"/>
        <v>0</v>
      </c>
      <c r="L58" s="267">
        <f>SUM(L59:L65)</f>
        <v>0</v>
      </c>
      <c r="M58" s="271">
        <f t="shared" ref="M58:O58" si="55">SUM(M59:M65)</f>
        <v>0</v>
      </c>
      <c r="N58" s="272">
        <f t="shared" si="55"/>
        <v>0</v>
      </c>
      <c r="O58" s="267">
        <f t="shared" si="55"/>
        <v>0</v>
      </c>
      <c r="P58" s="269"/>
    </row>
    <row r="59" spans="1:16" hidden="1" x14ac:dyDescent="0.25">
      <c r="A59" s="128">
        <v>1141</v>
      </c>
      <c r="B59" s="165" t="s">
        <v>214</v>
      </c>
      <c r="C59" s="444">
        <f t="shared" si="4"/>
        <v>0</v>
      </c>
      <c r="D59" s="265"/>
      <c r="E59" s="266"/>
      <c r="F59" s="267">
        <f t="shared" ref="F59:F66" si="56">D59+E59</f>
        <v>0</v>
      </c>
      <c r="G59" s="265"/>
      <c r="H59" s="266"/>
      <c r="I59" s="267">
        <f t="shared" ref="I59:I66" si="57">G59+H59</f>
        <v>0</v>
      </c>
      <c r="J59" s="268"/>
      <c r="K59" s="266"/>
      <c r="L59" s="267">
        <f t="shared" ref="L59:L66" si="58">J59+K59</f>
        <v>0</v>
      </c>
      <c r="M59" s="265"/>
      <c r="N59" s="266"/>
      <c r="O59" s="267">
        <f t="shared" ref="O59:O66" si="59">M59+N59</f>
        <v>0</v>
      </c>
      <c r="P59" s="269"/>
    </row>
    <row r="60" spans="1:16" ht="24.75" hidden="1" customHeight="1" x14ac:dyDescent="0.25">
      <c r="A60" s="128">
        <v>1142</v>
      </c>
      <c r="B60" s="165" t="s">
        <v>215</v>
      </c>
      <c r="C60" s="444">
        <f t="shared" si="4"/>
        <v>0</v>
      </c>
      <c r="D60" s="265"/>
      <c r="E60" s="266"/>
      <c r="F60" s="267">
        <f t="shared" si="56"/>
        <v>0</v>
      </c>
      <c r="G60" s="265"/>
      <c r="H60" s="266"/>
      <c r="I60" s="267">
        <f t="shared" si="57"/>
        <v>0</v>
      </c>
      <c r="J60" s="268"/>
      <c r="K60" s="266"/>
      <c r="L60" s="267">
        <f t="shared" si="58"/>
        <v>0</v>
      </c>
      <c r="M60" s="265"/>
      <c r="N60" s="266"/>
      <c r="O60" s="267">
        <f t="shared" si="59"/>
        <v>0</v>
      </c>
      <c r="P60" s="269"/>
    </row>
    <row r="61" spans="1:16" ht="24" hidden="1" x14ac:dyDescent="0.25">
      <c r="A61" s="128">
        <v>1145</v>
      </c>
      <c r="B61" s="165" t="s">
        <v>216</v>
      </c>
      <c r="C61" s="444">
        <f t="shared" si="4"/>
        <v>0</v>
      </c>
      <c r="D61" s="265"/>
      <c r="E61" s="266"/>
      <c r="F61" s="267">
        <f t="shared" si="56"/>
        <v>0</v>
      </c>
      <c r="G61" s="265"/>
      <c r="H61" s="266"/>
      <c r="I61" s="267">
        <f t="shared" si="57"/>
        <v>0</v>
      </c>
      <c r="J61" s="268"/>
      <c r="K61" s="266"/>
      <c r="L61" s="267">
        <f t="shared" si="58"/>
        <v>0</v>
      </c>
      <c r="M61" s="265"/>
      <c r="N61" s="266"/>
      <c r="O61" s="267">
        <f t="shared" si="59"/>
        <v>0</v>
      </c>
      <c r="P61" s="269"/>
    </row>
    <row r="62" spans="1:16" ht="27.75" hidden="1" customHeight="1" x14ac:dyDescent="0.25">
      <c r="A62" s="128">
        <v>1146</v>
      </c>
      <c r="B62" s="165" t="s">
        <v>217</v>
      </c>
      <c r="C62" s="444">
        <f t="shared" si="4"/>
        <v>0</v>
      </c>
      <c r="D62" s="265"/>
      <c r="E62" s="266"/>
      <c r="F62" s="267">
        <f t="shared" si="56"/>
        <v>0</v>
      </c>
      <c r="G62" s="265"/>
      <c r="H62" s="266"/>
      <c r="I62" s="267">
        <f t="shared" si="57"/>
        <v>0</v>
      </c>
      <c r="J62" s="268"/>
      <c r="K62" s="266"/>
      <c r="L62" s="267">
        <f t="shared" si="58"/>
        <v>0</v>
      </c>
      <c r="M62" s="265"/>
      <c r="N62" s="266"/>
      <c r="O62" s="267">
        <f t="shared" si="59"/>
        <v>0</v>
      </c>
      <c r="P62" s="269"/>
    </row>
    <row r="63" spans="1:16" hidden="1" x14ac:dyDescent="0.25">
      <c r="A63" s="128">
        <v>1147</v>
      </c>
      <c r="B63" s="165" t="s">
        <v>218</v>
      </c>
      <c r="C63" s="444">
        <f t="shared" si="4"/>
        <v>0</v>
      </c>
      <c r="D63" s="265"/>
      <c r="E63" s="266"/>
      <c r="F63" s="267">
        <f t="shared" si="56"/>
        <v>0</v>
      </c>
      <c r="G63" s="265"/>
      <c r="H63" s="266"/>
      <c r="I63" s="267">
        <f t="shared" si="57"/>
        <v>0</v>
      </c>
      <c r="J63" s="268"/>
      <c r="K63" s="266"/>
      <c r="L63" s="267">
        <f t="shared" si="58"/>
        <v>0</v>
      </c>
      <c r="M63" s="265"/>
      <c r="N63" s="266"/>
      <c r="O63" s="267">
        <f t="shared" si="59"/>
        <v>0</v>
      </c>
      <c r="P63" s="269"/>
    </row>
    <row r="64" spans="1:16" hidden="1" x14ac:dyDescent="0.25">
      <c r="A64" s="128">
        <v>1148</v>
      </c>
      <c r="B64" s="165" t="s">
        <v>219</v>
      </c>
      <c r="C64" s="444">
        <f t="shared" si="4"/>
        <v>0</v>
      </c>
      <c r="D64" s="265"/>
      <c r="E64" s="266"/>
      <c r="F64" s="267">
        <f t="shared" si="56"/>
        <v>0</v>
      </c>
      <c r="G64" s="265"/>
      <c r="H64" s="266"/>
      <c r="I64" s="267">
        <f t="shared" si="57"/>
        <v>0</v>
      </c>
      <c r="J64" s="268"/>
      <c r="K64" s="266"/>
      <c r="L64" s="267">
        <f t="shared" si="58"/>
        <v>0</v>
      </c>
      <c r="M64" s="265"/>
      <c r="N64" s="266"/>
      <c r="O64" s="267">
        <f t="shared" si="59"/>
        <v>0</v>
      </c>
      <c r="P64" s="269"/>
    </row>
    <row r="65" spans="1:16" ht="24" hidden="1" customHeight="1" x14ac:dyDescent="0.25">
      <c r="A65" s="128">
        <v>1149</v>
      </c>
      <c r="B65" s="165" t="s">
        <v>220</v>
      </c>
      <c r="C65" s="444">
        <f t="shared" si="4"/>
        <v>0</v>
      </c>
      <c r="D65" s="265"/>
      <c r="E65" s="266"/>
      <c r="F65" s="267">
        <f t="shared" si="56"/>
        <v>0</v>
      </c>
      <c r="G65" s="265"/>
      <c r="H65" s="266"/>
      <c r="I65" s="267">
        <f t="shared" si="57"/>
        <v>0</v>
      </c>
      <c r="J65" s="268"/>
      <c r="K65" s="266"/>
      <c r="L65" s="267">
        <f t="shared" si="58"/>
        <v>0</v>
      </c>
      <c r="M65" s="265"/>
      <c r="N65" s="266"/>
      <c r="O65" s="267">
        <f t="shared" si="59"/>
        <v>0</v>
      </c>
      <c r="P65" s="269"/>
    </row>
    <row r="66" spans="1:16" ht="36" hidden="1" x14ac:dyDescent="0.25">
      <c r="A66" s="256">
        <v>1150</v>
      </c>
      <c r="B66" s="218" t="s">
        <v>221</v>
      </c>
      <c r="C66" s="450">
        <f t="shared" si="4"/>
        <v>0</v>
      </c>
      <c r="D66" s="275"/>
      <c r="E66" s="277"/>
      <c r="F66" s="257">
        <f t="shared" si="56"/>
        <v>0</v>
      </c>
      <c r="G66" s="275"/>
      <c r="H66" s="277"/>
      <c r="I66" s="257">
        <f t="shared" si="57"/>
        <v>0</v>
      </c>
      <c r="J66" s="278"/>
      <c r="K66" s="277"/>
      <c r="L66" s="257">
        <f t="shared" si="58"/>
        <v>0</v>
      </c>
      <c r="M66" s="275"/>
      <c r="N66" s="277"/>
      <c r="O66" s="257">
        <f t="shared" si="59"/>
        <v>0</v>
      </c>
      <c r="P66" s="259"/>
    </row>
    <row r="67" spans="1:16" ht="36" hidden="1" x14ac:dyDescent="0.25">
      <c r="A67" s="145">
        <v>1200</v>
      </c>
      <c r="B67" s="250" t="s">
        <v>222</v>
      </c>
      <c r="C67" s="442">
        <f t="shared" si="4"/>
        <v>0</v>
      </c>
      <c r="D67" s="251">
        <f t="shared" ref="D67:E67" si="60">SUM(D68:D69)</f>
        <v>0</v>
      </c>
      <c r="E67" s="252">
        <f t="shared" si="60"/>
        <v>0</v>
      </c>
      <c r="F67" s="253">
        <f>SUM(F68:F69)</f>
        <v>0</v>
      </c>
      <c r="G67" s="251">
        <f t="shared" ref="G67:H67" si="61">SUM(G68:G69)</f>
        <v>0</v>
      </c>
      <c r="H67" s="252">
        <f t="shared" si="61"/>
        <v>0</v>
      </c>
      <c r="I67" s="253">
        <f>SUM(I68:I69)</f>
        <v>0</v>
      </c>
      <c r="J67" s="254">
        <f t="shared" ref="J67:K67" si="62">SUM(J68:J69)</f>
        <v>0</v>
      </c>
      <c r="K67" s="252">
        <f t="shared" si="62"/>
        <v>0</v>
      </c>
      <c r="L67" s="253">
        <f>SUM(L68:L69)</f>
        <v>0</v>
      </c>
      <c r="M67" s="251">
        <f t="shared" ref="M67:O67" si="63">SUM(M68:M69)</f>
        <v>0</v>
      </c>
      <c r="N67" s="252">
        <f t="shared" si="63"/>
        <v>0</v>
      </c>
      <c r="O67" s="253">
        <f t="shared" si="63"/>
        <v>0</v>
      </c>
      <c r="P67" s="279"/>
    </row>
    <row r="68" spans="1:16" ht="24" hidden="1" x14ac:dyDescent="0.25">
      <c r="A68" s="1214">
        <v>1210</v>
      </c>
      <c r="B68" s="157" t="s">
        <v>223</v>
      </c>
      <c r="C68" s="443">
        <f t="shared" si="4"/>
        <v>0</v>
      </c>
      <c r="D68" s="260"/>
      <c r="E68" s="261"/>
      <c r="F68" s="262">
        <f>D68+E68</f>
        <v>0</v>
      </c>
      <c r="G68" s="260"/>
      <c r="H68" s="261"/>
      <c r="I68" s="262">
        <f>G68+H68</f>
        <v>0</v>
      </c>
      <c r="J68" s="263"/>
      <c r="K68" s="261"/>
      <c r="L68" s="262">
        <f>J68+K68</f>
        <v>0</v>
      </c>
      <c r="M68" s="260"/>
      <c r="N68" s="261"/>
      <c r="O68" s="262">
        <f t="shared" ref="O68" si="64">M68+N68</f>
        <v>0</v>
      </c>
      <c r="P68" s="264"/>
    </row>
    <row r="69" spans="1:16" ht="24" hidden="1" x14ac:dyDescent="0.25">
      <c r="A69" s="270">
        <v>1220</v>
      </c>
      <c r="B69" s="165" t="s">
        <v>224</v>
      </c>
      <c r="C69" s="444">
        <f t="shared" si="4"/>
        <v>0</v>
      </c>
      <c r="D69" s="271">
        <f t="shared" ref="D69:E69" si="65">SUM(D70:D74)</f>
        <v>0</v>
      </c>
      <c r="E69" s="272">
        <f t="shared" si="65"/>
        <v>0</v>
      </c>
      <c r="F69" s="267">
        <f>SUM(F70:F74)</f>
        <v>0</v>
      </c>
      <c r="G69" s="271">
        <f t="shared" ref="G69:H69" si="66">SUM(G70:G74)</f>
        <v>0</v>
      </c>
      <c r="H69" s="272">
        <f t="shared" si="66"/>
        <v>0</v>
      </c>
      <c r="I69" s="267">
        <f>SUM(I70:I74)</f>
        <v>0</v>
      </c>
      <c r="J69" s="273">
        <f t="shared" ref="J69:K69" si="67">SUM(J70:J74)</f>
        <v>0</v>
      </c>
      <c r="K69" s="272">
        <f t="shared" si="67"/>
        <v>0</v>
      </c>
      <c r="L69" s="267">
        <f>SUM(L70:L74)</f>
        <v>0</v>
      </c>
      <c r="M69" s="271">
        <f t="shared" ref="M69:O69" si="68">SUM(M70:M74)</f>
        <v>0</v>
      </c>
      <c r="N69" s="272">
        <f t="shared" si="68"/>
        <v>0</v>
      </c>
      <c r="O69" s="267">
        <f t="shared" si="68"/>
        <v>0</v>
      </c>
      <c r="P69" s="269"/>
    </row>
    <row r="70" spans="1:16" ht="60" hidden="1" x14ac:dyDescent="0.25">
      <c r="A70" s="128">
        <v>1221</v>
      </c>
      <c r="B70" s="165" t="s">
        <v>225</v>
      </c>
      <c r="C70" s="444">
        <f t="shared" si="4"/>
        <v>0</v>
      </c>
      <c r="D70" s="265"/>
      <c r="E70" s="266"/>
      <c r="F70" s="267">
        <f t="shared" ref="F70:F74" si="69">D70+E70</f>
        <v>0</v>
      </c>
      <c r="G70" s="265"/>
      <c r="H70" s="266"/>
      <c r="I70" s="267">
        <f t="shared" ref="I70:I74" si="70">G70+H70</f>
        <v>0</v>
      </c>
      <c r="J70" s="268"/>
      <c r="K70" s="266"/>
      <c r="L70" s="267">
        <f t="shared" ref="L70:L74" si="71">J70+K70</f>
        <v>0</v>
      </c>
      <c r="M70" s="265"/>
      <c r="N70" s="266"/>
      <c r="O70" s="267">
        <f t="shared" ref="O70:O74" si="72">M70+N70</f>
        <v>0</v>
      </c>
      <c r="P70" s="269"/>
    </row>
    <row r="71" spans="1:16" hidden="1" x14ac:dyDescent="0.25">
      <c r="A71" s="128">
        <v>1223</v>
      </c>
      <c r="B71" s="165" t="s">
        <v>226</v>
      </c>
      <c r="C71" s="444">
        <f t="shared" si="4"/>
        <v>0</v>
      </c>
      <c r="D71" s="265"/>
      <c r="E71" s="266"/>
      <c r="F71" s="267">
        <f t="shared" si="69"/>
        <v>0</v>
      </c>
      <c r="G71" s="265"/>
      <c r="H71" s="266"/>
      <c r="I71" s="267">
        <f t="shared" si="70"/>
        <v>0</v>
      </c>
      <c r="J71" s="268"/>
      <c r="K71" s="266"/>
      <c r="L71" s="267">
        <f t="shared" si="71"/>
        <v>0</v>
      </c>
      <c r="M71" s="265"/>
      <c r="N71" s="266"/>
      <c r="O71" s="267">
        <f t="shared" si="72"/>
        <v>0</v>
      </c>
      <c r="P71" s="269"/>
    </row>
    <row r="72" spans="1:16" ht="24" hidden="1" x14ac:dyDescent="0.25">
      <c r="A72" s="128">
        <v>1225</v>
      </c>
      <c r="B72" s="165" t="s">
        <v>227</v>
      </c>
      <c r="C72" s="444">
        <f t="shared" si="4"/>
        <v>0</v>
      </c>
      <c r="D72" s="265"/>
      <c r="E72" s="266"/>
      <c r="F72" s="267">
        <f t="shared" si="69"/>
        <v>0</v>
      </c>
      <c r="G72" s="265"/>
      <c r="H72" s="266"/>
      <c r="I72" s="267">
        <f t="shared" si="70"/>
        <v>0</v>
      </c>
      <c r="J72" s="268"/>
      <c r="K72" s="266"/>
      <c r="L72" s="267">
        <f t="shared" si="71"/>
        <v>0</v>
      </c>
      <c r="M72" s="265"/>
      <c r="N72" s="266"/>
      <c r="O72" s="267">
        <f t="shared" si="72"/>
        <v>0</v>
      </c>
      <c r="P72" s="269"/>
    </row>
    <row r="73" spans="1:16" ht="36" hidden="1" x14ac:dyDescent="0.25">
      <c r="A73" s="128">
        <v>1227</v>
      </c>
      <c r="B73" s="165" t="s">
        <v>228</v>
      </c>
      <c r="C73" s="444">
        <f t="shared" si="4"/>
        <v>0</v>
      </c>
      <c r="D73" s="265"/>
      <c r="E73" s="266"/>
      <c r="F73" s="267">
        <f t="shared" si="69"/>
        <v>0</v>
      </c>
      <c r="G73" s="265"/>
      <c r="H73" s="266"/>
      <c r="I73" s="267">
        <f t="shared" si="70"/>
        <v>0</v>
      </c>
      <c r="J73" s="268"/>
      <c r="K73" s="266"/>
      <c r="L73" s="267">
        <f t="shared" si="71"/>
        <v>0</v>
      </c>
      <c r="M73" s="265"/>
      <c r="N73" s="266"/>
      <c r="O73" s="267">
        <f t="shared" si="72"/>
        <v>0</v>
      </c>
      <c r="P73" s="269"/>
    </row>
    <row r="74" spans="1:16" ht="60" hidden="1" x14ac:dyDescent="0.25">
      <c r="A74" s="128">
        <v>1228</v>
      </c>
      <c r="B74" s="165" t="s">
        <v>229</v>
      </c>
      <c r="C74" s="444">
        <f t="shared" si="4"/>
        <v>0</v>
      </c>
      <c r="D74" s="265"/>
      <c r="E74" s="266"/>
      <c r="F74" s="267">
        <f t="shared" si="69"/>
        <v>0</v>
      </c>
      <c r="G74" s="265"/>
      <c r="H74" s="266"/>
      <c r="I74" s="267">
        <f t="shared" si="70"/>
        <v>0</v>
      </c>
      <c r="J74" s="268"/>
      <c r="K74" s="266"/>
      <c r="L74" s="267">
        <f t="shared" si="71"/>
        <v>0</v>
      </c>
      <c r="M74" s="265"/>
      <c r="N74" s="266"/>
      <c r="O74" s="267">
        <f t="shared" si="72"/>
        <v>0</v>
      </c>
      <c r="P74" s="269"/>
    </row>
    <row r="75" spans="1:16" x14ac:dyDescent="0.25">
      <c r="A75" s="244">
        <v>2000</v>
      </c>
      <c r="B75" s="244" t="s">
        <v>230</v>
      </c>
      <c r="C75" s="453">
        <f t="shared" si="4"/>
        <v>38602</v>
      </c>
      <c r="D75" s="245">
        <f t="shared" ref="D75:O75" si="73">SUM(D76,D83,D120,D151,D152)</f>
        <v>0</v>
      </c>
      <c r="E75" s="246">
        <f t="shared" si="73"/>
        <v>0</v>
      </c>
      <c r="F75" s="247">
        <f t="shared" si="73"/>
        <v>0</v>
      </c>
      <c r="G75" s="245">
        <f t="shared" si="73"/>
        <v>0</v>
      </c>
      <c r="H75" s="246">
        <f t="shared" si="73"/>
        <v>38602</v>
      </c>
      <c r="I75" s="247">
        <f t="shared" si="73"/>
        <v>38602</v>
      </c>
      <c r="J75" s="248">
        <f t="shared" si="73"/>
        <v>0</v>
      </c>
      <c r="K75" s="246">
        <f t="shared" si="73"/>
        <v>0</v>
      </c>
      <c r="L75" s="247">
        <f t="shared" si="73"/>
        <v>0</v>
      </c>
      <c r="M75" s="245">
        <f t="shared" si="73"/>
        <v>0</v>
      </c>
      <c r="N75" s="246">
        <f t="shared" si="73"/>
        <v>0</v>
      </c>
      <c r="O75" s="247">
        <f t="shared" si="73"/>
        <v>0</v>
      </c>
      <c r="P75" s="249"/>
    </row>
    <row r="76" spans="1:16" ht="24" hidden="1" x14ac:dyDescent="0.25">
      <c r="A76" s="145">
        <v>2100</v>
      </c>
      <c r="B76" s="250" t="s">
        <v>231</v>
      </c>
      <c r="C76" s="442">
        <f t="shared" si="4"/>
        <v>0</v>
      </c>
      <c r="D76" s="251">
        <f t="shared" ref="D76:E76" si="74">SUM(D77,D80)</f>
        <v>0</v>
      </c>
      <c r="E76" s="252">
        <f t="shared" si="74"/>
        <v>0</v>
      </c>
      <c r="F76" s="253">
        <f>SUM(F77,F80)</f>
        <v>0</v>
      </c>
      <c r="G76" s="251">
        <f t="shared" ref="G76:H76" si="75">SUM(G77,G80)</f>
        <v>0</v>
      </c>
      <c r="H76" s="252">
        <f t="shared" si="75"/>
        <v>0</v>
      </c>
      <c r="I76" s="253">
        <f>SUM(I77,I80)</f>
        <v>0</v>
      </c>
      <c r="J76" s="254">
        <f t="shared" ref="J76:K76" si="76">SUM(J77,J80)</f>
        <v>0</v>
      </c>
      <c r="K76" s="252">
        <f t="shared" si="76"/>
        <v>0</v>
      </c>
      <c r="L76" s="253">
        <f>SUM(L77,L80)</f>
        <v>0</v>
      </c>
      <c r="M76" s="251">
        <f t="shared" ref="M76:O76" si="77">SUM(M77,M80)</f>
        <v>0</v>
      </c>
      <c r="N76" s="252">
        <f t="shared" si="77"/>
        <v>0</v>
      </c>
      <c r="O76" s="253">
        <f t="shared" si="77"/>
        <v>0</v>
      </c>
      <c r="P76" s="279"/>
    </row>
    <row r="77" spans="1:16" ht="24" hidden="1" x14ac:dyDescent="0.25">
      <c r="A77" s="1214">
        <v>2110</v>
      </c>
      <c r="B77" s="157" t="s">
        <v>232</v>
      </c>
      <c r="C77" s="443">
        <f t="shared" si="4"/>
        <v>0</v>
      </c>
      <c r="D77" s="282">
        <f t="shared" ref="D77:E77" si="78">SUM(D78:D79)</f>
        <v>0</v>
      </c>
      <c r="E77" s="283">
        <f t="shared" si="78"/>
        <v>0</v>
      </c>
      <c r="F77" s="262">
        <f>SUM(F78:F79)</f>
        <v>0</v>
      </c>
      <c r="G77" s="282">
        <f t="shared" ref="G77:H77" si="79">SUM(G78:G79)</f>
        <v>0</v>
      </c>
      <c r="H77" s="283">
        <f t="shared" si="79"/>
        <v>0</v>
      </c>
      <c r="I77" s="262">
        <f>SUM(I78:I79)</f>
        <v>0</v>
      </c>
      <c r="J77" s="284">
        <f t="shared" ref="J77:K77" si="80">SUM(J78:J79)</f>
        <v>0</v>
      </c>
      <c r="K77" s="283">
        <f t="shared" si="80"/>
        <v>0</v>
      </c>
      <c r="L77" s="262">
        <f>SUM(L78:L79)</f>
        <v>0</v>
      </c>
      <c r="M77" s="282">
        <f t="shared" ref="M77:O77" si="81">SUM(M78:M79)</f>
        <v>0</v>
      </c>
      <c r="N77" s="283">
        <f t="shared" si="81"/>
        <v>0</v>
      </c>
      <c r="O77" s="262">
        <f t="shared" si="81"/>
        <v>0</v>
      </c>
      <c r="P77" s="264"/>
    </row>
    <row r="78" spans="1:16" hidden="1" x14ac:dyDescent="0.25">
      <c r="A78" s="128">
        <v>2111</v>
      </c>
      <c r="B78" s="165" t="s">
        <v>233</v>
      </c>
      <c r="C78" s="444">
        <f t="shared" si="4"/>
        <v>0</v>
      </c>
      <c r="D78" s="265"/>
      <c r="E78" s="266"/>
      <c r="F78" s="267">
        <f t="shared" ref="F78:F79" si="82">D78+E78</f>
        <v>0</v>
      </c>
      <c r="G78" s="265"/>
      <c r="H78" s="266"/>
      <c r="I78" s="267">
        <f t="shared" ref="I78:I79" si="83">G78+H78</f>
        <v>0</v>
      </c>
      <c r="J78" s="268"/>
      <c r="K78" s="266"/>
      <c r="L78" s="267">
        <f t="shared" ref="L78:L79" si="84">J78+K78</f>
        <v>0</v>
      </c>
      <c r="M78" s="265"/>
      <c r="N78" s="266"/>
      <c r="O78" s="267">
        <f t="shared" ref="O78:O79" si="85">M78+N78</f>
        <v>0</v>
      </c>
      <c r="P78" s="269"/>
    </row>
    <row r="79" spans="1:16" ht="24" hidden="1" x14ac:dyDescent="0.25">
      <c r="A79" s="128">
        <v>2112</v>
      </c>
      <c r="B79" s="165" t="s">
        <v>234</v>
      </c>
      <c r="C79" s="444">
        <f t="shared" si="4"/>
        <v>0</v>
      </c>
      <c r="D79" s="265"/>
      <c r="E79" s="266"/>
      <c r="F79" s="267">
        <f t="shared" si="82"/>
        <v>0</v>
      </c>
      <c r="G79" s="265"/>
      <c r="H79" s="266"/>
      <c r="I79" s="267">
        <f t="shared" si="83"/>
        <v>0</v>
      </c>
      <c r="J79" s="268"/>
      <c r="K79" s="266"/>
      <c r="L79" s="267">
        <f t="shared" si="84"/>
        <v>0</v>
      </c>
      <c r="M79" s="265"/>
      <c r="N79" s="266"/>
      <c r="O79" s="267">
        <f t="shared" si="85"/>
        <v>0</v>
      </c>
      <c r="P79" s="269"/>
    </row>
    <row r="80" spans="1:16" ht="24" hidden="1" x14ac:dyDescent="0.25">
      <c r="A80" s="270">
        <v>2120</v>
      </c>
      <c r="B80" s="165" t="s">
        <v>235</v>
      </c>
      <c r="C80" s="444">
        <f t="shared" si="4"/>
        <v>0</v>
      </c>
      <c r="D80" s="271">
        <f t="shared" ref="D80:E80" si="86">SUM(D81:D82)</f>
        <v>0</v>
      </c>
      <c r="E80" s="272">
        <f t="shared" si="86"/>
        <v>0</v>
      </c>
      <c r="F80" s="267">
        <f>SUM(F81:F82)</f>
        <v>0</v>
      </c>
      <c r="G80" s="271">
        <f t="shared" ref="G80:H80" si="87">SUM(G81:G82)</f>
        <v>0</v>
      </c>
      <c r="H80" s="272">
        <f t="shared" si="87"/>
        <v>0</v>
      </c>
      <c r="I80" s="267">
        <f>SUM(I81:I82)</f>
        <v>0</v>
      </c>
      <c r="J80" s="273">
        <f t="shared" ref="J80:K80" si="88">SUM(J81:J82)</f>
        <v>0</v>
      </c>
      <c r="K80" s="272">
        <f t="shared" si="88"/>
        <v>0</v>
      </c>
      <c r="L80" s="267">
        <f>SUM(L81:L82)</f>
        <v>0</v>
      </c>
      <c r="M80" s="271">
        <f t="shared" ref="M80:O80" si="89">SUM(M81:M82)</f>
        <v>0</v>
      </c>
      <c r="N80" s="272">
        <f t="shared" si="89"/>
        <v>0</v>
      </c>
      <c r="O80" s="267">
        <f t="shared" si="89"/>
        <v>0</v>
      </c>
      <c r="P80" s="269"/>
    </row>
    <row r="81" spans="1:16" hidden="1" x14ac:dyDescent="0.25">
      <c r="A81" s="128">
        <v>2121</v>
      </c>
      <c r="B81" s="165" t="s">
        <v>233</v>
      </c>
      <c r="C81" s="444">
        <f t="shared" si="4"/>
        <v>0</v>
      </c>
      <c r="D81" s="265"/>
      <c r="E81" s="266"/>
      <c r="F81" s="267">
        <f t="shared" ref="F81:F82" si="90">D81+E81</f>
        <v>0</v>
      </c>
      <c r="G81" s="265"/>
      <c r="H81" s="266"/>
      <c r="I81" s="267">
        <f t="shared" ref="I81:I82" si="91">G81+H81</f>
        <v>0</v>
      </c>
      <c r="J81" s="268"/>
      <c r="K81" s="266"/>
      <c r="L81" s="267">
        <f t="shared" ref="L81:L82" si="92">J81+K81</f>
        <v>0</v>
      </c>
      <c r="M81" s="265"/>
      <c r="N81" s="266"/>
      <c r="O81" s="267">
        <f t="shared" ref="O81:O82" si="93">M81+N81</f>
        <v>0</v>
      </c>
      <c r="P81" s="269"/>
    </row>
    <row r="82" spans="1:16" ht="24" hidden="1" x14ac:dyDescent="0.25">
      <c r="A82" s="128">
        <v>2122</v>
      </c>
      <c r="B82" s="165" t="s">
        <v>234</v>
      </c>
      <c r="C82" s="444">
        <f t="shared" si="4"/>
        <v>0</v>
      </c>
      <c r="D82" s="265"/>
      <c r="E82" s="266"/>
      <c r="F82" s="267">
        <f t="shared" si="90"/>
        <v>0</v>
      </c>
      <c r="G82" s="265"/>
      <c r="H82" s="266"/>
      <c r="I82" s="267">
        <f t="shared" si="91"/>
        <v>0</v>
      </c>
      <c r="J82" s="268"/>
      <c r="K82" s="266"/>
      <c r="L82" s="267">
        <f t="shared" si="92"/>
        <v>0</v>
      </c>
      <c r="M82" s="265"/>
      <c r="N82" s="266"/>
      <c r="O82" s="267">
        <f t="shared" si="93"/>
        <v>0</v>
      </c>
      <c r="P82" s="269"/>
    </row>
    <row r="83" spans="1:16" hidden="1" x14ac:dyDescent="0.25">
      <c r="A83" s="145">
        <v>2200</v>
      </c>
      <c r="B83" s="250" t="s">
        <v>236</v>
      </c>
      <c r="C83" s="442">
        <f t="shared" si="4"/>
        <v>0</v>
      </c>
      <c r="D83" s="251">
        <f t="shared" ref="D83:E83" si="94">SUM(D84,D85,D91,D99,D107,D108,D114,D119)</f>
        <v>0</v>
      </c>
      <c r="E83" s="252">
        <f t="shared" si="94"/>
        <v>0</v>
      </c>
      <c r="F83" s="253">
        <f>SUM(F84,F85,F91,F99,F107,F108,F114,F119)</f>
        <v>0</v>
      </c>
      <c r="G83" s="251">
        <f t="shared" ref="G83:H83" si="95">SUM(G84,G85,G91,G99,G107,G108,G114,G119)</f>
        <v>0</v>
      </c>
      <c r="H83" s="252">
        <f t="shared" si="95"/>
        <v>0</v>
      </c>
      <c r="I83" s="253">
        <f>SUM(I84,I85,I91,I99,I107,I108,I114,I119)</f>
        <v>0</v>
      </c>
      <c r="J83" s="254">
        <f t="shared" ref="J83:K83" si="96">SUM(J84,J85,J91,J99,J107,J108,J114,J119)</f>
        <v>0</v>
      </c>
      <c r="K83" s="252">
        <f t="shared" si="96"/>
        <v>0</v>
      </c>
      <c r="L83" s="253">
        <f>SUM(L84,L85,L91,L99,L107,L108,L114,L119)</f>
        <v>0</v>
      </c>
      <c r="M83" s="251">
        <f t="shared" ref="M83:O83" si="97">SUM(M84,M85,M91,M99,M107,M108,M114,M119)</f>
        <v>0</v>
      </c>
      <c r="N83" s="252">
        <f t="shared" si="97"/>
        <v>0</v>
      </c>
      <c r="O83" s="253">
        <f t="shared" si="97"/>
        <v>0</v>
      </c>
      <c r="P83" s="285"/>
    </row>
    <row r="84" spans="1:16" hidden="1" x14ac:dyDescent="0.25">
      <c r="A84" s="256">
        <v>2210</v>
      </c>
      <c r="B84" s="218" t="s">
        <v>237</v>
      </c>
      <c r="C84" s="450">
        <f t="shared" si="4"/>
        <v>0</v>
      </c>
      <c r="D84" s="275"/>
      <c r="E84" s="277"/>
      <c r="F84" s="257">
        <f>D84+E84</f>
        <v>0</v>
      </c>
      <c r="G84" s="275"/>
      <c r="H84" s="277"/>
      <c r="I84" s="257">
        <f>G84+H84</f>
        <v>0</v>
      </c>
      <c r="J84" s="278"/>
      <c r="K84" s="277"/>
      <c r="L84" s="257">
        <f>J84+K84</f>
        <v>0</v>
      </c>
      <c r="M84" s="275"/>
      <c r="N84" s="277"/>
      <c r="O84" s="257">
        <f t="shared" ref="O84" si="98">M84+N84</f>
        <v>0</v>
      </c>
      <c r="P84" s="259"/>
    </row>
    <row r="85" spans="1:16" ht="24" hidden="1" x14ac:dyDescent="0.25">
      <c r="A85" s="270">
        <v>2220</v>
      </c>
      <c r="B85" s="165" t="s">
        <v>238</v>
      </c>
      <c r="C85" s="444">
        <f t="shared" ref="C85:C148" si="99">F85+I85+L85+O85</f>
        <v>0</v>
      </c>
      <c r="D85" s="271">
        <f t="shared" ref="D85:E85" si="100">SUM(D86:D90)</f>
        <v>0</v>
      </c>
      <c r="E85" s="272">
        <f t="shared" si="100"/>
        <v>0</v>
      </c>
      <c r="F85" s="267">
        <f>SUM(F86:F90)</f>
        <v>0</v>
      </c>
      <c r="G85" s="271">
        <f t="shared" ref="G85:H85" si="101">SUM(G86:G90)</f>
        <v>0</v>
      </c>
      <c r="H85" s="272">
        <f t="shared" si="101"/>
        <v>0</v>
      </c>
      <c r="I85" s="267">
        <f>SUM(I86:I90)</f>
        <v>0</v>
      </c>
      <c r="J85" s="273">
        <f t="shared" ref="J85:K85" si="102">SUM(J86:J90)</f>
        <v>0</v>
      </c>
      <c r="K85" s="272">
        <f t="shared" si="102"/>
        <v>0</v>
      </c>
      <c r="L85" s="267">
        <f>SUM(L86:L90)</f>
        <v>0</v>
      </c>
      <c r="M85" s="271">
        <f t="shared" ref="M85:O85" si="103">SUM(M86:M90)</f>
        <v>0</v>
      </c>
      <c r="N85" s="272">
        <f t="shared" si="103"/>
        <v>0</v>
      </c>
      <c r="O85" s="267">
        <f t="shared" si="103"/>
        <v>0</v>
      </c>
      <c r="P85" s="269"/>
    </row>
    <row r="86" spans="1:16" hidden="1" x14ac:dyDescent="0.25">
      <c r="A86" s="128">
        <v>2221</v>
      </c>
      <c r="B86" s="165" t="s">
        <v>239</v>
      </c>
      <c r="C86" s="444">
        <f t="shared" si="99"/>
        <v>0</v>
      </c>
      <c r="D86" s="265"/>
      <c r="E86" s="266"/>
      <c r="F86" s="267">
        <f t="shared" ref="F86:F90" si="104">D86+E86</f>
        <v>0</v>
      </c>
      <c r="G86" s="265"/>
      <c r="H86" s="266"/>
      <c r="I86" s="267">
        <f t="shared" ref="I86:I90" si="105">G86+H86</f>
        <v>0</v>
      </c>
      <c r="J86" s="268"/>
      <c r="K86" s="266"/>
      <c r="L86" s="267">
        <f t="shared" ref="L86:L90" si="106">J86+K86</f>
        <v>0</v>
      </c>
      <c r="M86" s="265"/>
      <c r="N86" s="266"/>
      <c r="O86" s="267">
        <f t="shared" ref="O86:O90" si="107">M86+N86</f>
        <v>0</v>
      </c>
      <c r="P86" s="269"/>
    </row>
    <row r="87" spans="1:16" ht="24" hidden="1" x14ac:dyDescent="0.25">
      <c r="A87" s="128">
        <v>2222</v>
      </c>
      <c r="B87" s="165" t="s">
        <v>240</v>
      </c>
      <c r="C87" s="444">
        <f t="shared" si="99"/>
        <v>0</v>
      </c>
      <c r="D87" s="265"/>
      <c r="E87" s="266"/>
      <c r="F87" s="267">
        <f t="shared" si="104"/>
        <v>0</v>
      </c>
      <c r="G87" s="265"/>
      <c r="H87" s="266"/>
      <c r="I87" s="267">
        <f t="shared" si="105"/>
        <v>0</v>
      </c>
      <c r="J87" s="268"/>
      <c r="K87" s="266"/>
      <c r="L87" s="267">
        <f t="shared" si="106"/>
        <v>0</v>
      </c>
      <c r="M87" s="265"/>
      <c r="N87" s="266"/>
      <c r="O87" s="267">
        <f t="shared" si="107"/>
        <v>0</v>
      </c>
      <c r="P87" s="269"/>
    </row>
    <row r="88" spans="1:16" hidden="1" x14ac:dyDescent="0.25">
      <c r="A88" s="128">
        <v>2223</v>
      </c>
      <c r="B88" s="165" t="s">
        <v>241</v>
      </c>
      <c r="C88" s="444">
        <f t="shared" si="99"/>
        <v>0</v>
      </c>
      <c r="D88" s="265"/>
      <c r="E88" s="266"/>
      <c r="F88" s="267">
        <f t="shared" si="104"/>
        <v>0</v>
      </c>
      <c r="G88" s="265"/>
      <c r="H88" s="266"/>
      <c r="I88" s="267">
        <f t="shared" si="105"/>
        <v>0</v>
      </c>
      <c r="J88" s="268"/>
      <c r="K88" s="266"/>
      <c r="L88" s="267">
        <f t="shared" si="106"/>
        <v>0</v>
      </c>
      <c r="M88" s="265"/>
      <c r="N88" s="266"/>
      <c r="O88" s="267">
        <f t="shared" si="107"/>
        <v>0</v>
      </c>
      <c r="P88" s="269"/>
    </row>
    <row r="89" spans="1:16" ht="48" hidden="1" x14ac:dyDescent="0.25">
      <c r="A89" s="128">
        <v>2224</v>
      </c>
      <c r="B89" s="165" t="s">
        <v>242</v>
      </c>
      <c r="C89" s="444">
        <f t="shared" si="99"/>
        <v>0</v>
      </c>
      <c r="D89" s="265"/>
      <c r="E89" s="266"/>
      <c r="F89" s="267">
        <f t="shared" si="104"/>
        <v>0</v>
      </c>
      <c r="G89" s="265"/>
      <c r="H89" s="266"/>
      <c r="I89" s="267">
        <f t="shared" si="105"/>
        <v>0</v>
      </c>
      <c r="J89" s="268"/>
      <c r="K89" s="266"/>
      <c r="L89" s="267">
        <f t="shared" si="106"/>
        <v>0</v>
      </c>
      <c r="M89" s="265"/>
      <c r="N89" s="266"/>
      <c r="O89" s="267">
        <f t="shared" si="107"/>
        <v>0</v>
      </c>
      <c r="P89" s="269"/>
    </row>
    <row r="90" spans="1:16" ht="24" hidden="1" x14ac:dyDescent="0.25">
      <c r="A90" s="128">
        <v>2229</v>
      </c>
      <c r="B90" s="165" t="s">
        <v>243</v>
      </c>
      <c r="C90" s="444">
        <f t="shared" si="99"/>
        <v>0</v>
      </c>
      <c r="D90" s="265"/>
      <c r="E90" s="266"/>
      <c r="F90" s="267">
        <f t="shared" si="104"/>
        <v>0</v>
      </c>
      <c r="G90" s="265"/>
      <c r="H90" s="266"/>
      <c r="I90" s="267">
        <f t="shared" si="105"/>
        <v>0</v>
      </c>
      <c r="J90" s="268"/>
      <c r="K90" s="266"/>
      <c r="L90" s="267">
        <f t="shared" si="106"/>
        <v>0</v>
      </c>
      <c r="M90" s="265"/>
      <c r="N90" s="266"/>
      <c r="O90" s="267">
        <f t="shared" si="107"/>
        <v>0</v>
      </c>
      <c r="P90" s="269"/>
    </row>
    <row r="91" spans="1:16" hidden="1" x14ac:dyDescent="0.25">
      <c r="A91" s="270">
        <v>2230</v>
      </c>
      <c r="B91" s="165" t="s">
        <v>244</v>
      </c>
      <c r="C91" s="444">
        <f t="shared" si="99"/>
        <v>0</v>
      </c>
      <c r="D91" s="271">
        <f t="shared" ref="D91:E91" si="108">SUM(D92:D98)</f>
        <v>0</v>
      </c>
      <c r="E91" s="272">
        <f t="shared" si="108"/>
        <v>0</v>
      </c>
      <c r="F91" s="267">
        <f>SUM(F92:F98)</f>
        <v>0</v>
      </c>
      <c r="G91" s="271">
        <f t="shared" ref="G91:H91" si="109">SUM(G92:G98)</f>
        <v>0</v>
      </c>
      <c r="H91" s="272">
        <f t="shared" si="109"/>
        <v>0</v>
      </c>
      <c r="I91" s="267">
        <f>SUM(I92:I98)</f>
        <v>0</v>
      </c>
      <c r="J91" s="273">
        <f t="shared" ref="J91:K91" si="110">SUM(J92:J98)</f>
        <v>0</v>
      </c>
      <c r="K91" s="272">
        <f t="shared" si="110"/>
        <v>0</v>
      </c>
      <c r="L91" s="267">
        <f>SUM(L92:L98)</f>
        <v>0</v>
      </c>
      <c r="M91" s="271">
        <f t="shared" ref="M91:O91" si="111">SUM(M92:M98)</f>
        <v>0</v>
      </c>
      <c r="N91" s="272">
        <f t="shared" si="111"/>
        <v>0</v>
      </c>
      <c r="O91" s="267">
        <f t="shared" si="111"/>
        <v>0</v>
      </c>
      <c r="P91" s="269"/>
    </row>
    <row r="92" spans="1:16" ht="24" hidden="1" x14ac:dyDescent="0.25">
      <c r="A92" s="128">
        <v>2231</v>
      </c>
      <c r="B92" s="165" t="s">
        <v>245</v>
      </c>
      <c r="C92" s="444">
        <f t="shared" si="99"/>
        <v>0</v>
      </c>
      <c r="D92" s="265"/>
      <c r="E92" s="266"/>
      <c r="F92" s="267">
        <f t="shared" ref="F92:F98" si="112">D92+E92</f>
        <v>0</v>
      </c>
      <c r="G92" s="265"/>
      <c r="H92" s="266"/>
      <c r="I92" s="267">
        <f t="shared" ref="I92:I98" si="113">G92+H92</f>
        <v>0</v>
      </c>
      <c r="J92" s="268"/>
      <c r="K92" s="266"/>
      <c r="L92" s="267">
        <f t="shared" ref="L92:L98" si="114">J92+K92</f>
        <v>0</v>
      </c>
      <c r="M92" s="265"/>
      <c r="N92" s="266"/>
      <c r="O92" s="267">
        <f t="shared" ref="O92:O98" si="115">M92+N92</f>
        <v>0</v>
      </c>
      <c r="P92" s="269"/>
    </row>
    <row r="93" spans="1:16" ht="24.75" hidden="1" customHeight="1" x14ac:dyDescent="0.25">
      <c r="A93" s="128">
        <v>2232</v>
      </c>
      <c r="B93" s="165" t="s">
        <v>246</v>
      </c>
      <c r="C93" s="444">
        <f t="shared" si="99"/>
        <v>0</v>
      </c>
      <c r="D93" s="265"/>
      <c r="E93" s="266"/>
      <c r="F93" s="267">
        <f t="shared" si="112"/>
        <v>0</v>
      </c>
      <c r="G93" s="265"/>
      <c r="H93" s="266"/>
      <c r="I93" s="267">
        <f t="shared" si="113"/>
        <v>0</v>
      </c>
      <c r="J93" s="268"/>
      <c r="K93" s="266"/>
      <c r="L93" s="267">
        <f t="shared" si="114"/>
        <v>0</v>
      </c>
      <c r="M93" s="265"/>
      <c r="N93" s="266"/>
      <c r="O93" s="267">
        <f t="shared" si="115"/>
        <v>0</v>
      </c>
      <c r="P93" s="269"/>
    </row>
    <row r="94" spans="1:16" ht="24" hidden="1" x14ac:dyDescent="0.25">
      <c r="A94" s="121">
        <v>2233</v>
      </c>
      <c r="B94" s="157" t="s">
        <v>247</v>
      </c>
      <c r="C94" s="443">
        <f t="shared" si="99"/>
        <v>0</v>
      </c>
      <c r="D94" s="260"/>
      <c r="E94" s="261"/>
      <c r="F94" s="262">
        <f t="shared" si="112"/>
        <v>0</v>
      </c>
      <c r="G94" s="260"/>
      <c r="H94" s="261"/>
      <c r="I94" s="262">
        <f t="shared" si="113"/>
        <v>0</v>
      </c>
      <c r="J94" s="263"/>
      <c r="K94" s="261"/>
      <c r="L94" s="262">
        <f t="shared" si="114"/>
        <v>0</v>
      </c>
      <c r="M94" s="260"/>
      <c r="N94" s="261"/>
      <c r="O94" s="262">
        <f t="shared" si="115"/>
        <v>0</v>
      </c>
      <c r="P94" s="264"/>
    </row>
    <row r="95" spans="1:16" ht="36" hidden="1" x14ac:dyDescent="0.25">
      <c r="A95" s="128">
        <v>2234</v>
      </c>
      <c r="B95" s="165" t="s">
        <v>248</v>
      </c>
      <c r="C95" s="444">
        <f t="shared" si="99"/>
        <v>0</v>
      </c>
      <c r="D95" s="265"/>
      <c r="E95" s="266"/>
      <c r="F95" s="267">
        <f t="shared" si="112"/>
        <v>0</v>
      </c>
      <c r="G95" s="265"/>
      <c r="H95" s="266"/>
      <c r="I95" s="267">
        <f t="shared" si="113"/>
        <v>0</v>
      </c>
      <c r="J95" s="268"/>
      <c r="K95" s="266"/>
      <c r="L95" s="267">
        <f t="shared" si="114"/>
        <v>0</v>
      </c>
      <c r="M95" s="265"/>
      <c r="N95" s="266"/>
      <c r="O95" s="267">
        <f t="shared" si="115"/>
        <v>0</v>
      </c>
      <c r="P95" s="269"/>
    </row>
    <row r="96" spans="1:16" ht="24" hidden="1" x14ac:dyDescent="0.25">
      <c r="A96" s="128">
        <v>2235</v>
      </c>
      <c r="B96" s="165" t="s">
        <v>249</v>
      </c>
      <c r="C96" s="444">
        <f t="shared" si="99"/>
        <v>0</v>
      </c>
      <c r="D96" s="265"/>
      <c r="E96" s="266"/>
      <c r="F96" s="267">
        <f t="shared" si="112"/>
        <v>0</v>
      </c>
      <c r="G96" s="265"/>
      <c r="H96" s="266"/>
      <c r="I96" s="267">
        <f t="shared" si="113"/>
        <v>0</v>
      </c>
      <c r="J96" s="268"/>
      <c r="K96" s="266"/>
      <c r="L96" s="267">
        <f t="shared" si="114"/>
        <v>0</v>
      </c>
      <c r="M96" s="265"/>
      <c r="N96" s="266"/>
      <c r="O96" s="267">
        <f t="shared" si="115"/>
        <v>0</v>
      </c>
      <c r="P96" s="269"/>
    </row>
    <row r="97" spans="1:16" hidden="1" x14ac:dyDescent="0.25">
      <c r="A97" s="128">
        <v>2236</v>
      </c>
      <c r="B97" s="165" t="s">
        <v>250</v>
      </c>
      <c r="C97" s="444">
        <f t="shared" si="99"/>
        <v>0</v>
      </c>
      <c r="D97" s="265"/>
      <c r="E97" s="266"/>
      <c r="F97" s="267">
        <f t="shared" si="112"/>
        <v>0</v>
      </c>
      <c r="G97" s="265"/>
      <c r="H97" s="266"/>
      <c r="I97" s="267">
        <f t="shared" si="113"/>
        <v>0</v>
      </c>
      <c r="J97" s="268"/>
      <c r="K97" s="266"/>
      <c r="L97" s="267">
        <f t="shared" si="114"/>
        <v>0</v>
      </c>
      <c r="M97" s="265"/>
      <c r="N97" s="266"/>
      <c r="O97" s="267">
        <f t="shared" si="115"/>
        <v>0</v>
      </c>
      <c r="P97" s="269"/>
    </row>
    <row r="98" spans="1:16" hidden="1" x14ac:dyDescent="0.25">
      <c r="A98" s="128">
        <v>2239</v>
      </c>
      <c r="B98" s="165" t="s">
        <v>251</v>
      </c>
      <c r="C98" s="444">
        <f t="shared" si="99"/>
        <v>0</v>
      </c>
      <c r="D98" s="265"/>
      <c r="E98" s="266"/>
      <c r="F98" s="267">
        <f t="shared" si="112"/>
        <v>0</v>
      </c>
      <c r="G98" s="265"/>
      <c r="H98" s="266"/>
      <c r="I98" s="267">
        <f t="shared" si="113"/>
        <v>0</v>
      </c>
      <c r="J98" s="268"/>
      <c r="K98" s="266"/>
      <c r="L98" s="267">
        <f t="shared" si="114"/>
        <v>0</v>
      </c>
      <c r="M98" s="265"/>
      <c r="N98" s="266"/>
      <c r="O98" s="267">
        <f t="shared" si="115"/>
        <v>0</v>
      </c>
      <c r="P98" s="269"/>
    </row>
    <row r="99" spans="1:16" ht="36" hidden="1" x14ac:dyDescent="0.25">
      <c r="A99" s="270">
        <v>2240</v>
      </c>
      <c r="B99" s="165" t="s">
        <v>252</v>
      </c>
      <c r="C99" s="444">
        <f t="shared" si="99"/>
        <v>0</v>
      </c>
      <c r="D99" s="271">
        <f t="shared" ref="D99:E99" si="116">SUM(D100:D106)</f>
        <v>0</v>
      </c>
      <c r="E99" s="272">
        <f t="shared" si="116"/>
        <v>0</v>
      </c>
      <c r="F99" s="267">
        <f>SUM(F100:F106)</f>
        <v>0</v>
      </c>
      <c r="G99" s="271">
        <f t="shared" ref="G99:H99" si="117">SUM(G100:G106)</f>
        <v>0</v>
      </c>
      <c r="H99" s="272">
        <f t="shared" si="117"/>
        <v>0</v>
      </c>
      <c r="I99" s="267">
        <f>SUM(I100:I106)</f>
        <v>0</v>
      </c>
      <c r="J99" s="273">
        <f t="shared" ref="J99:K99" si="118">SUM(J100:J106)</f>
        <v>0</v>
      </c>
      <c r="K99" s="272">
        <f t="shared" si="118"/>
        <v>0</v>
      </c>
      <c r="L99" s="267">
        <f>SUM(L100:L106)</f>
        <v>0</v>
      </c>
      <c r="M99" s="271">
        <f t="shared" ref="M99:O99" si="119">SUM(M100:M106)</f>
        <v>0</v>
      </c>
      <c r="N99" s="272">
        <f t="shared" si="119"/>
        <v>0</v>
      </c>
      <c r="O99" s="267">
        <f t="shared" si="119"/>
        <v>0</v>
      </c>
      <c r="P99" s="269"/>
    </row>
    <row r="100" spans="1:16" hidden="1" x14ac:dyDescent="0.25">
      <c r="A100" s="128">
        <v>2241</v>
      </c>
      <c r="B100" s="165" t="s">
        <v>254</v>
      </c>
      <c r="C100" s="444">
        <f t="shared" si="99"/>
        <v>0</v>
      </c>
      <c r="D100" s="265">
        <v>0</v>
      </c>
      <c r="E100" s="679"/>
      <c r="F100" s="267">
        <f t="shared" ref="F100:F107" si="120">D100+E100</f>
        <v>0</v>
      </c>
      <c r="G100" s="265"/>
      <c r="H100" s="266"/>
      <c r="I100" s="267">
        <f t="shared" ref="I100:I107" si="121">G100+H100</f>
        <v>0</v>
      </c>
      <c r="J100" s="268"/>
      <c r="K100" s="266"/>
      <c r="L100" s="267">
        <f t="shared" ref="L100:L107" si="122">J100+K100</f>
        <v>0</v>
      </c>
      <c r="M100" s="265"/>
      <c r="N100" s="266"/>
      <c r="O100" s="267">
        <f t="shared" ref="O100:O107" si="123">M100+N100</f>
        <v>0</v>
      </c>
      <c r="P100" s="269"/>
    </row>
    <row r="101" spans="1:16" ht="24" hidden="1" x14ac:dyDescent="0.25">
      <c r="A101" s="128">
        <v>2242</v>
      </c>
      <c r="B101" s="165" t="s">
        <v>255</v>
      </c>
      <c r="C101" s="444">
        <f t="shared" si="99"/>
        <v>0</v>
      </c>
      <c r="D101" s="265"/>
      <c r="E101" s="266"/>
      <c r="F101" s="267">
        <f t="shared" si="120"/>
        <v>0</v>
      </c>
      <c r="G101" s="265"/>
      <c r="H101" s="266"/>
      <c r="I101" s="267">
        <f t="shared" si="121"/>
        <v>0</v>
      </c>
      <c r="J101" s="268"/>
      <c r="K101" s="266"/>
      <c r="L101" s="267">
        <f t="shared" si="122"/>
        <v>0</v>
      </c>
      <c r="M101" s="265"/>
      <c r="N101" s="266"/>
      <c r="O101" s="267">
        <f t="shared" si="123"/>
        <v>0</v>
      </c>
      <c r="P101" s="269"/>
    </row>
    <row r="102" spans="1:16" ht="24" hidden="1" x14ac:dyDescent="0.25">
      <c r="A102" s="128">
        <v>2243</v>
      </c>
      <c r="B102" s="165" t="s">
        <v>256</v>
      </c>
      <c r="C102" s="444">
        <f t="shared" si="99"/>
        <v>0</v>
      </c>
      <c r="D102" s="265"/>
      <c r="E102" s="266"/>
      <c r="F102" s="267">
        <f t="shared" si="120"/>
        <v>0</v>
      </c>
      <c r="G102" s="265"/>
      <c r="H102" s="266"/>
      <c r="I102" s="267">
        <f t="shared" si="121"/>
        <v>0</v>
      </c>
      <c r="J102" s="268"/>
      <c r="K102" s="266"/>
      <c r="L102" s="267">
        <f t="shared" si="122"/>
        <v>0</v>
      </c>
      <c r="M102" s="265"/>
      <c r="N102" s="266"/>
      <c r="O102" s="267">
        <f t="shared" si="123"/>
        <v>0</v>
      </c>
      <c r="P102" s="269"/>
    </row>
    <row r="103" spans="1:16" hidden="1" x14ac:dyDescent="0.25">
      <c r="A103" s="128">
        <v>2244</v>
      </c>
      <c r="B103" s="165" t="s">
        <v>257</v>
      </c>
      <c r="C103" s="444">
        <f t="shared" si="99"/>
        <v>0</v>
      </c>
      <c r="D103" s="265"/>
      <c r="E103" s="266"/>
      <c r="F103" s="267">
        <f t="shared" si="120"/>
        <v>0</v>
      </c>
      <c r="G103" s="265"/>
      <c r="H103" s="266"/>
      <c r="I103" s="267">
        <f t="shared" si="121"/>
        <v>0</v>
      </c>
      <c r="J103" s="268"/>
      <c r="K103" s="266"/>
      <c r="L103" s="267">
        <f t="shared" si="122"/>
        <v>0</v>
      </c>
      <c r="M103" s="265"/>
      <c r="N103" s="266"/>
      <c r="O103" s="267">
        <f t="shared" si="123"/>
        <v>0</v>
      </c>
      <c r="P103" s="269"/>
    </row>
    <row r="104" spans="1:16" ht="24" hidden="1" x14ac:dyDescent="0.25">
      <c r="A104" s="128">
        <v>2246</v>
      </c>
      <c r="B104" s="165" t="s">
        <v>259</v>
      </c>
      <c r="C104" s="444">
        <f t="shared" si="99"/>
        <v>0</v>
      </c>
      <c r="D104" s="265"/>
      <c r="E104" s="266"/>
      <c r="F104" s="267">
        <f t="shared" si="120"/>
        <v>0</v>
      </c>
      <c r="G104" s="265"/>
      <c r="H104" s="266"/>
      <c r="I104" s="267">
        <f t="shared" si="121"/>
        <v>0</v>
      </c>
      <c r="J104" s="268"/>
      <c r="K104" s="266"/>
      <c r="L104" s="267">
        <f t="shared" si="122"/>
        <v>0</v>
      </c>
      <c r="M104" s="265"/>
      <c r="N104" s="266"/>
      <c r="O104" s="267">
        <f t="shared" si="123"/>
        <v>0</v>
      </c>
      <c r="P104" s="269"/>
    </row>
    <row r="105" spans="1:16" hidden="1" x14ac:dyDescent="0.25">
      <c r="A105" s="128">
        <v>2247</v>
      </c>
      <c r="B105" s="165" t="s">
        <v>260</v>
      </c>
      <c r="C105" s="444">
        <f t="shared" si="99"/>
        <v>0</v>
      </c>
      <c r="D105" s="265"/>
      <c r="E105" s="266"/>
      <c r="F105" s="267">
        <f t="shared" si="120"/>
        <v>0</v>
      </c>
      <c r="G105" s="265"/>
      <c r="H105" s="266"/>
      <c r="I105" s="267">
        <f t="shared" si="121"/>
        <v>0</v>
      </c>
      <c r="J105" s="268"/>
      <c r="K105" s="266"/>
      <c r="L105" s="267">
        <f t="shared" si="122"/>
        <v>0</v>
      </c>
      <c r="M105" s="265"/>
      <c r="N105" s="266"/>
      <c r="O105" s="267">
        <f t="shared" si="123"/>
        <v>0</v>
      </c>
      <c r="P105" s="269"/>
    </row>
    <row r="106" spans="1:16" ht="24" hidden="1" x14ac:dyDescent="0.25">
      <c r="A106" s="128">
        <v>2249</v>
      </c>
      <c r="B106" s="165" t="s">
        <v>261</v>
      </c>
      <c r="C106" s="444">
        <f t="shared" si="99"/>
        <v>0</v>
      </c>
      <c r="D106" s="265"/>
      <c r="E106" s="266"/>
      <c r="F106" s="267">
        <f t="shared" si="120"/>
        <v>0</v>
      </c>
      <c r="G106" s="265"/>
      <c r="H106" s="266"/>
      <c r="I106" s="267">
        <f t="shared" si="121"/>
        <v>0</v>
      </c>
      <c r="J106" s="268"/>
      <c r="K106" s="266"/>
      <c r="L106" s="267">
        <f t="shared" si="122"/>
        <v>0</v>
      </c>
      <c r="M106" s="265"/>
      <c r="N106" s="266"/>
      <c r="O106" s="267">
        <f t="shared" si="123"/>
        <v>0</v>
      </c>
      <c r="P106" s="269"/>
    </row>
    <row r="107" spans="1:16" hidden="1" x14ac:dyDescent="0.25">
      <c r="A107" s="270">
        <v>2250</v>
      </c>
      <c r="B107" s="165" t="s">
        <v>262</v>
      </c>
      <c r="C107" s="444">
        <f t="shared" si="99"/>
        <v>0</v>
      </c>
      <c r="D107" s="265"/>
      <c r="E107" s="266"/>
      <c r="F107" s="267">
        <f t="shared" si="120"/>
        <v>0</v>
      </c>
      <c r="G107" s="265"/>
      <c r="H107" s="266"/>
      <c r="I107" s="267">
        <f t="shared" si="121"/>
        <v>0</v>
      </c>
      <c r="J107" s="268"/>
      <c r="K107" s="266"/>
      <c r="L107" s="267">
        <f t="shared" si="122"/>
        <v>0</v>
      </c>
      <c r="M107" s="265"/>
      <c r="N107" s="266"/>
      <c r="O107" s="267">
        <f t="shared" si="123"/>
        <v>0</v>
      </c>
      <c r="P107" s="269"/>
    </row>
    <row r="108" spans="1:16" hidden="1" x14ac:dyDescent="0.25">
      <c r="A108" s="270">
        <v>2260</v>
      </c>
      <c r="B108" s="165" t="s">
        <v>263</v>
      </c>
      <c r="C108" s="444">
        <f t="shared" si="99"/>
        <v>0</v>
      </c>
      <c r="D108" s="271">
        <f t="shared" ref="D108:E108" si="124">SUM(D109:D113)</f>
        <v>0</v>
      </c>
      <c r="E108" s="272">
        <f t="shared" si="124"/>
        <v>0</v>
      </c>
      <c r="F108" s="267">
        <f>SUM(F109:F113)</f>
        <v>0</v>
      </c>
      <c r="G108" s="271">
        <f t="shared" ref="G108:H108" si="125">SUM(G109:G113)</f>
        <v>0</v>
      </c>
      <c r="H108" s="272">
        <f t="shared" si="125"/>
        <v>0</v>
      </c>
      <c r="I108" s="267">
        <f>SUM(I109:I113)</f>
        <v>0</v>
      </c>
      <c r="J108" s="273">
        <f t="shared" ref="J108:K108" si="126">SUM(J109:J113)</f>
        <v>0</v>
      </c>
      <c r="K108" s="272">
        <f t="shared" si="126"/>
        <v>0</v>
      </c>
      <c r="L108" s="267">
        <f>SUM(L109:L113)</f>
        <v>0</v>
      </c>
      <c r="M108" s="271">
        <f t="shared" ref="M108:O108" si="127">SUM(M109:M113)</f>
        <v>0</v>
      </c>
      <c r="N108" s="272">
        <f t="shared" si="127"/>
        <v>0</v>
      </c>
      <c r="O108" s="267">
        <f t="shared" si="127"/>
        <v>0</v>
      </c>
      <c r="P108" s="269"/>
    </row>
    <row r="109" spans="1:16" hidden="1" x14ac:dyDescent="0.25">
      <c r="A109" s="128">
        <v>2261</v>
      </c>
      <c r="B109" s="165" t="s">
        <v>264</v>
      </c>
      <c r="C109" s="444">
        <f t="shared" si="99"/>
        <v>0</v>
      </c>
      <c r="D109" s="265"/>
      <c r="E109" s="266"/>
      <c r="F109" s="267">
        <f t="shared" ref="F109:F113" si="128">D109+E109</f>
        <v>0</v>
      </c>
      <c r="G109" s="265"/>
      <c r="H109" s="266"/>
      <c r="I109" s="267">
        <f t="shared" ref="I109:I113" si="129">G109+H109</f>
        <v>0</v>
      </c>
      <c r="J109" s="268"/>
      <c r="K109" s="266"/>
      <c r="L109" s="267">
        <f t="shared" ref="L109:L113" si="130">J109+K109</f>
        <v>0</v>
      </c>
      <c r="M109" s="265"/>
      <c r="N109" s="266"/>
      <c r="O109" s="267">
        <f t="shared" ref="O109:O113" si="131">M109+N109</f>
        <v>0</v>
      </c>
      <c r="P109" s="269"/>
    </row>
    <row r="110" spans="1:16" hidden="1" x14ac:dyDescent="0.25">
      <c r="A110" s="128">
        <v>2262</v>
      </c>
      <c r="B110" s="165" t="s">
        <v>265</v>
      </c>
      <c r="C110" s="444">
        <f t="shared" si="99"/>
        <v>0</v>
      </c>
      <c r="D110" s="265"/>
      <c r="E110" s="266"/>
      <c r="F110" s="267">
        <f t="shared" si="128"/>
        <v>0</v>
      </c>
      <c r="G110" s="265"/>
      <c r="H110" s="266"/>
      <c r="I110" s="267">
        <f t="shared" si="129"/>
        <v>0</v>
      </c>
      <c r="J110" s="268"/>
      <c r="K110" s="266"/>
      <c r="L110" s="267">
        <f t="shared" si="130"/>
        <v>0</v>
      </c>
      <c r="M110" s="265"/>
      <c r="N110" s="266"/>
      <c r="O110" s="267">
        <f t="shared" si="131"/>
        <v>0</v>
      </c>
      <c r="P110" s="269"/>
    </row>
    <row r="111" spans="1:16" hidden="1" x14ac:dyDescent="0.25">
      <c r="A111" s="128">
        <v>2263</v>
      </c>
      <c r="B111" s="165" t="s">
        <v>266</v>
      </c>
      <c r="C111" s="444">
        <f t="shared" si="99"/>
        <v>0</v>
      </c>
      <c r="D111" s="265"/>
      <c r="E111" s="266"/>
      <c r="F111" s="267">
        <f t="shared" si="128"/>
        <v>0</v>
      </c>
      <c r="G111" s="265"/>
      <c r="H111" s="266"/>
      <c r="I111" s="267">
        <f t="shared" si="129"/>
        <v>0</v>
      </c>
      <c r="J111" s="268"/>
      <c r="K111" s="266"/>
      <c r="L111" s="267">
        <f t="shared" si="130"/>
        <v>0</v>
      </c>
      <c r="M111" s="265"/>
      <c r="N111" s="266"/>
      <c r="O111" s="267">
        <f t="shared" si="131"/>
        <v>0</v>
      </c>
      <c r="P111" s="269"/>
    </row>
    <row r="112" spans="1:16" ht="24" hidden="1" x14ac:dyDescent="0.25">
      <c r="A112" s="128">
        <v>2264</v>
      </c>
      <c r="B112" s="165" t="s">
        <v>267</v>
      </c>
      <c r="C112" s="444">
        <f t="shared" si="99"/>
        <v>0</v>
      </c>
      <c r="D112" s="265"/>
      <c r="E112" s="266"/>
      <c r="F112" s="267">
        <f t="shared" si="128"/>
        <v>0</v>
      </c>
      <c r="G112" s="265"/>
      <c r="H112" s="266"/>
      <c r="I112" s="267">
        <f t="shared" si="129"/>
        <v>0</v>
      </c>
      <c r="J112" s="268"/>
      <c r="K112" s="266"/>
      <c r="L112" s="267">
        <f t="shared" si="130"/>
        <v>0</v>
      </c>
      <c r="M112" s="265"/>
      <c r="N112" s="266"/>
      <c r="O112" s="267">
        <f t="shared" si="131"/>
        <v>0</v>
      </c>
      <c r="P112" s="269"/>
    </row>
    <row r="113" spans="1:16" hidden="1" x14ac:dyDescent="0.25">
      <c r="A113" s="128">
        <v>2269</v>
      </c>
      <c r="B113" s="165" t="s">
        <v>268</v>
      </c>
      <c r="C113" s="444">
        <f t="shared" si="99"/>
        <v>0</v>
      </c>
      <c r="D113" s="265"/>
      <c r="E113" s="266"/>
      <c r="F113" s="267">
        <f t="shared" si="128"/>
        <v>0</v>
      </c>
      <c r="G113" s="265"/>
      <c r="H113" s="266"/>
      <c r="I113" s="267">
        <f t="shared" si="129"/>
        <v>0</v>
      </c>
      <c r="J113" s="268"/>
      <c r="K113" s="266"/>
      <c r="L113" s="267">
        <f t="shared" si="130"/>
        <v>0</v>
      </c>
      <c r="M113" s="265"/>
      <c r="N113" s="266"/>
      <c r="O113" s="267">
        <f t="shared" si="131"/>
        <v>0</v>
      </c>
      <c r="P113" s="269"/>
    </row>
    <row r="114" spans="1:16" hidden="1" x14ac:dyDescent="0.25">
      <c r="A114" s="270">
        <v>2270</v>
      </c>
      <c r="B114" s="165" t="s">
        <v>269</v>
      </c>
      <c r="C114" s="444">
        <f t="shared" si="99"/>
        <v>0</v>
      </c>
      <c r="D114" s="271">
        <f t="shared" ref="D114:E114" si="132">SUM(D115:D118)</f>
        <v>0</v>
      </c>
      <c r="E114" s="272">
        <f t="shared" si="132"/>
        <v>0</v>
      </c>
      <c r="F114" s="267">
        <f>SUM(F115:F118)</f>
        <v>0</v>
      </c>
      <c r="G114" s="271">
        <f t="shared" ref="G114:H114" si="133">SUM(G115:G118)</f>
        <v>0</v>
      </c>
      <c r="H114" s="272">
        <f t="shared" si="133"/>
        <v>0</v>
      </c>
      <c r="I114" s="267">
        <f>SUM(I115:I118)</f>
        <v>0</v>
      </c>
      <c r="J114" s="273">
        <f t="shared" ref="J114:K114" si="134">SUM(J115:J118)</f>
        <v>0</v>
      </c>
      <c r="K114" s="272">
        <f t="shared" si="134"/>
        <v>0</v>
      </c>
      <c r="L114" s="267">
        <f>SUM(L115:L118)</f>
        <v>0</v>
      </c>
      <c r="M114" s="271">
        <f t="shared" ref="M114:O114" si="135">SUM(M115:M118)</f>
        <v>0</v>
      </c>
      <c r="N114" s="272">
        <f t="shared" si="135"/>
        <v>0</v>
      </c>
      <c r="O114" s="267">
        <f t="shared" si="135"/>
        <v>0</v>
      </c>
      <c r="P114" s="269"/>
    </row>
    <row r="115" spans="1:16" hidden="1" x14ac:dyDescent="0.25">
      <c r="A115" s="128">
        <v>2272</v>
      </c>
      <c r="B115" s="287" t="s">
        <v>270</v>
      </c>
      <c r="C115" s="444">
        <f t="shared" si="99"/>
        <v>0</v>
      </c>
      <c r="D115" s="265"/>
      <c r="E115" s="266"/>
      <c r="F115" s="267">
        <f t="shared" ref="F115:F119" si="136">D115+E115</f>
        <v>0</v>
      </c>
      <c r="G115" s="265"/>
      <c r="H115" s="266"/>
      <c r="I115" s="267">
        <f t="shared" ref="I115:I119" si="137">G115+H115</f>
        <v>0</v>
      </c>
      <c r="J115" s="268"/>
      <c r="K115" s="266"/>
      <c r="L115" s="267">
        <f t="shared" ref="L115:L119" si="138">J115+K115</f>
        <v>0</v>
      </c>
      <c r="M115" s="265"/>
      <c r="N115" s="266"/>
      <c r="O115" s="267">
        <f t="shared" ref="O115:O119" si="139">M115+N115</f>
        <v>0</v>
      </c>
      <c r="P115" s="269"/>
    </row>
    <row r="116" spans="1:16" ht="24" hidden="1" x14ac:dyDescent="0.25">
      <c r="A116" s="128">
        <v>2274</v>
      </c>
      <c r="B116" s="288" t="s">
        <v>271</v>
      </c>
      <c r="C116" s="444">
        <f t="shared" si="99"/>
        <v>0</v>
      </c>
      <c r="D116" s="265"/>
      <c r="E116" s="266"/>
      <c r="F116" s="267">
        <f t="shared" si="136"/>
        <v>0</v>
      </c>
      <c r="G116" s="265"/>
      <c r="H116" s="266"/>
      <c r="I116" s="267">
        <f t="shared" si="137"/>
        <v>0</v>
      </c>
      <c r="J116" s="268"/>
      <c r="K116" s="266"/>
      <c r="L116" s="267">
        <f t="shared" si="138"/>
        <v>0</v>
      </c>
      <c r="M116" s="265"/>
      <c r="N116" s="266"/>
      <c r="O116" s="267">
        <f t="shared" si="139"/>
        <v>0</v>
      </c>
      <c r="P116" s="269"/>
    </row>
    <row r="117" spans="1:16" ht="24" hidden="1" x14ac:dyDescent="0.25">
      <c r="A117" s="128">
        <v>2275</v>
      </c>
      <c r="B117" s="165" t="s">
        <v>272</v>
      </c>
      <c r="C117" s="444">
        <f t="shared" si="99"/>
        <v>0</v>
      </c>
      <c r="D117" s="265"/>
      <c r="E117" s="266"/>
      <c r="F117" s="267">
        <f t="shared" si="136"/>
        <v>0</v>
      </c>
      <c r="G117" s="265"/>
      <c r="H117" s="266"/>
      <c r="I117" s="267">
        <f t="shared" si="137"/>
        <v>0</v>
      </c>
      <c r="J117" s="268"/>
      <c r="K117" s="266"/>
      <c r="L117" s="267">
        <f t="shared" si="138"/>
        <v>0</v>
      </c>
      <c r="M117" s="265"/>
      <c r="N117" s="266"/>
      <c r="O117" s="267">
        <f t="shared" si="139"/>
        <v>0</v>
      </c>
      <c r="P117" s="269"/>
    </row>
    <row r="118" spans="1:16" ht="36" hidden="1" x14ac:dyDescent="0.25">
      <c r="A118" s="128">
        <v>2276</v>
      </c>
      <c r="B118" s="165" t="s">
        <v>273</v>
      </c>
      <c r="C118" s="444">
        <f t="shared" si="99"/>
        <v>0</v>
      </c>
      <c r="D118" s="265"/>
      <c r="E118" s="266"/>
      <c r="F118" s="267">
        <f t="shared" si="136"/>
        <v>0</v>
      </c>
      <c r="G118" s="265"/>
      <c r="H118" s="266"/>
      <c r="I118" s="267">
        <f t="shared" si="137"/>
        <v>0</v>
      </c>
      <c r="J118" s="268"/>
      <c r="K118" s="266"/>
      <c r="L118" s="267">
        <f t="shared" si="138"/>
        <v>0</v>
      </c>
      <c r="M118" s="265"/>
      <c r="N118" s="266"/>
      <c r="O118" s="267">
        <f t="shared" si="139"/>
        <v>0</v>
      </c>
      <c r="P118" s="269"/>
    </row>
    <row r="119" spans="1:16" ht="48" hidden="1" x14ac:dyDescent="0.25">
      <c r="A119" s="270">
        <v>2280</v>
      </c>
      <c r="B119" s="165" t="s">
        <v>274</v>
      </c>
      <c r="C119" s="444">
        <f t="shared" si="99"/>
        <v>0</v>
      </c>
      <c r="D119" s="265"/>
      <c r="E119" s="266"/>
      <c r="F119" s="267">
        <f t="shared" si="136"/>
        <v>0</v>
      </c>
      <c r="G119" s="265"/>
      <c r="H119" s="266"/>
      <c r="I119" s="267">
        <f t="shared" si="137"/>
        <v>0</v>
      </c>
      <c r="J119" s="268"/>
      <c r="K119" s="266"/>
      <c r="L119" s="267">
        <f t="shared" si="138"/>
        <v>0</v>
      </c>
      <c r="M119" s="265"/>
      <c r="N119" s="266"/>
      <c r="O119" s="267">
        <f t="shared" si="139"/>
        <v>0</v>
      </c>
      <c r="P119" s="269"/>
    </row>
    <row r="120" spans="1:16" ht="38.25" customHeight="1" x14ac:dyDescent="0.25">
      <c r="A120" s="213">
        <v>2300</v>
      </c>
      <c r="B120" s="183" t="s">
        <v>275</v>
      </c>
      <c r="C120" s="446">
        <f t="shared" si="99"/>
        <v>38602</v>
      </c>
      <c r="D120" s="289">
        <f t="shared" ref="D120:E120" si="140">SUM(D121,D126,D130,D131,D134,D138,D146,D147,D150)</f>
        <v>0</v>
      </c>
      <c r="E120" s="290">
        <f t="shared" si="140"/>
        <v>0</v>
      </c>
      <c r="F120" s="291">
        <f>SUM(F121,F126,F130,F131,F134,F138,F146,F147,F150)</f>
        <v>0</v>
      </c>
      <c r="G120" s="289">
        <f t="shared" ref="G120:H120" si="141">SUM(G121,G126,G130,G131,G134,G138,G146,G147,G150)</f>
        <v>0</v>
      </c>
      <c r="H120" s="290">
        <f t="shared" si="141"/>
        <v>38602</v>
      </c>
      <c r="I120" s="291">
        <f>SUM(I121,I126,I130,I131,I134,I138,I146,I147,I150)</f>
        <v>38602</v>
      </c>
      <c r="J120" s="292">
        <f t="shared" ref="J120:K120" si="142">SUM(J121,J126,J130,J131,J134,J138,J146,J147,J150)</f>
        <v>0</v>
      </c>
      <c r="K120" s="290">
        <f t="shared" si="142"/>
        <v>0</v>
      </c>
      <c r="L120" s="291">
        <f>SUM(L121,L126,L130,L131,L134,L138,L146,L147,L150)</f>
        <v>0</v>
      </c>
      <c r="M120" s="289">
        <f t="shared" ref="M120:O120" si="143">SUM(M121,M126,M130,M131,M134,M138,M146,M147,M150)</f>
        <v>0</v>
      </c>
      <c r="N120" s="290">
        <f t="shared" si="143"/>
        <v>0</v>
      </c>
      <c r="O120" s="291">
        <f t="shared" si="143"/>
        <v>0</v>
      </c>
      <c r="P120" s="285"/>
    </row>
    <row r="121" spans="1:16" ht="24" hidden="1" x14ac:dyDescent="0.25">
      <c r="A121" s="1214">
        <v>2310</v>
      </c>
      <c r="B121" s="157" t="s">
        <v>276</v>
      </c>
      <c r="C121" s="443">
        <f t="shared" si="99"/>
        <v>0</v>
      </c>
      <c r="D121" s="282">
        <f t="shared" ref="D121:O121" si="144">SUM(D122:D125)</f>
        <v>0</v>
      </c>
      <c r="E121" s="283">
        <f t="shared" si="144"/>
        <v>0</v>
      </c>
      <c r="F121" s="262">
        <f t="shared" si="144"/>
        <v>0</v>
      </c>
      <c r="G121" s="282">
        <f t="shared" si="144"/>
        <v>0</v>
      </c>
      <c r="H121" s="283">
        <f t="shared" si="144"/>
        <v>0</v>
      </c>
      <c r="I121" s="262">
        <f t="shared" si="144"/>
        <v>0</v>
      </c>
      <c r="J121" s="284">
        <f t="shared" si="144"/>
        <v>0</v>
      </c>
      <c r="K121" s="283">
        <f t="shared" si="144"/>
        <v>0</v>
      </c>
      <c r="L121" s="262">
        <f t="shared" si="144"/>
        <v>0</v>
      </c>
      <c r="M121" s="282">
        <f t="shared" si="144"/>
        <v>0</v>
      </c>
      <c r="N121" s="283">
        <f t="shared" si="144"/>
        <v>0</v>
      </c>
      <c r="O121" s="262">
        <f t="shared" si="144"/>
        <v>0</v>
      </c>
      <c r="P121" s="264"/>
    </row>
    <row r="122" spans="1:16" hidden="1" x14ac:dyDescent="0.25">
      <c r="A122" s="128">
        <v>2311</v>
      </c>
      <c r="B122" s="165" t="s">
        <v>277</v>
      </c>
      <c r="C122" s="444">
        <f t="shared" si="99"/>
        <v>0</v>
      </c>
      <c r="D122" s="265"/>
      <c r="E122" s="266"/>
      <c r="F122" s="267">
        <f t="shared" ref="F122:F125" si="145">D122+E122</f>
        <v>0</v>
      </c>
      <c r="G122" s="265"/>
      <c r="H122" s="266"/>
      <c r="I122" s="267">
        <f t="shared" ref="I122:I125" si="146">G122+H122</f>
        <v>0</v>
      </c>
      <c r="J122" s="268"/>
      <c r="K122" s="266"/>
      <c r="L122" s="267">
        <f t="shared" ref="L122:L125" si="147">J122+K122</f>
        <v>0</v>
      </c>
      <c r="M122" s="265"/>
      <c r="N122" s="266"/>
      <c r="O122" s="267">
        <f t="shared" ref="O122:O125" si="148">M122+N122</f>
        <v>0</v>
      </c>
      <c r="P122" s="269"/>
    </row>
    <row r="123" spans="1:16" hidden="1" x14ac:dyDescent="0.25">
      <c r="A123" s="128">
        <v>2312</v>
      </c>
      <c r="B123" s="165" t="s">
        <v>278</v>
      </c>
      <c r="C123" s="444">
        <f t="shared" si="99"/>
        <v>0</v>
      </c>
      <c r="D123" s="265"/>
      <c r="E123" s="266"/>
      <c r="F123" s="267">
        <f t="shared" si="145"/>
        <v>0</v>
      </c>
      <c r="G123" s="265"/>
      <c r="H123" s="266"/>
      <c r="I123" s="267">
        <f t="shared" si="146"/>
        <v>0</v>
      </c>
      <c r="J123" s="268"/>
      <c r="K123" s="266"/>
      <c r="L123" s="267">
        <f t="shared" si="147"/>
        <v>0</v>
      </c>
      <c r="M123" s="265"/>
      <c r="N123" s="266"/>
      <c r="O123" s="267">
        <f t="shared" si="148"/>
        <v>0</v>
      </c>
      <c r="P123" s="269"/>
    </row>
    <row r="124" spans="1:16" hidden="1" x14ac:dyDescent="0.25">
      <c r="A124" s="128">
        <v>2313</v>
      </c>
      <c r="B124" s="165" t="s">
        <v>279</v>
      </c>
      <c r="C124" s="444">
        <f t="shared" si="99"/>
        <v>0</v>
      </c>
      <c r="D124" s="265"/>
      <c r="E124" s="266"/>
      <c r="F124" s="267">
        <f t="shared" si="145"/>
        <v>0</v>
      </c>
      <c r="G124" s="265"/>
      <c r="H124" s="266"/>
      <c r="I124" s="267">
        <f t="shared" si="146"/>
        <v>0</v>
      </c>
      <c r="J124" s="268"/>
      <c r="K124" s="266"/>
      <c r="L124" s="267">
        <f t="shared" si="147"/>
        <v>0</v>
      </c>
      <c r="M124" s="265"/>
      <c r="N124" s="266"/>
      <c r="O124" s="267">
        <f t="shared" si="148"/>
        <v>0</v>
      </c>
      <c r="P124" s="269"/>
    </row>
    <row r="125" spans="1:16" ht="36" hidden="1" customHeight="1" x14ac:dyDescent="0.25">
      <c r="A125" s="128">
        <v>2314</v>
      </c>
      <c r="B125" s="165" t="s">
        <v>280</v>
      </c>
      <c r="C125" s="444">
        <f t="shared" si="99"/>
        <v>0</v>
      </c>
      <c r="D125" s="265"/>
      <c r="E125" s="266"/>
      <c r="F125" s="267">
        <f t="shared" si="145"/>
        <v>0</v>
      </c>
      <c r="G125" s="265"/>
      <c r="H125" s="266"/>
      <c r="I125" s="267">
        <f t="shared" si="146"/>
        <v>0</v>
      </c>
      <c r="J125" s="268"/>
      <c r="K125" s="266"/>
      <c r="L125" s="267">
        <f t="shared" si="147"/>
        <v>0</v>
      </c>
      <c r="M125" s="265"/>
      <c r="N125" s="266"/>
      <c r="O125" s="267">
        <f t="shared" si="148"/>
        <v>0</v>
      </c>
      <c r="P125" s="269"/>
    </row>
    <row r="126" spans="1:16" hidden="1" x14ac:dyDescent="0.25">
      <c r="A126" s="270">
        <v>2320</v>
      </c>
      <c r="B126" s="165" t="s">
        <v>281</v>
      </c>
      <c r="C126" s="444">
        <f t="shared" si="99"/>
        <v>0</v>
      </c>
      <c r="D126" s="271">
        <f t="shared" ref="D126:E126" si="149">SUM(D127:D129)</f>
        <v>0</v>
      </c>
      <c r="E126" s="272">
        <f t="shared" si="149"/>
        <v>0</v>
      </c>
      <c r="F126" s="267">
        <f>SUM(F127:F129)</f>
        <v>0</v>
      </c>
      <c r="G126" s="271">
        <f t="shared" ref="G126:H126" si="150">SUM(G127:G129)</f>
        <v>0</v>
      </c>
      <c r="H126" s="272">
        <f t="shared" si="150"/>
        <v>0</v>
      </c>
      <c r="I126" s="267">
        <f>SUM(I127:I129)</f>
        <v>0</v>
      </c>
      <c r="J126" s="273">
        <f t="shared" ref="J126:K126" si="151">SUM(J127:J129)</f>
        <v>0</v>
      </c>
      <c r="K126" s="272">
        <f t="shared" si="151"/>
        <v>0</v>
      </c>
      <c r="L126" s="267">
        <f>SUM(L127:L129)</f>
        <v>0</v>
      </c>
      <c r="M126" s="271">
        <f t="shared" ref="M126:O126" si="152">SUM(M127:M129)</f>
        <v>0</v>
      </c>
      <c r="N126" s="272">
        <f t="shared" si="152"/>
        <v>0</v>
      </c>
      <c r="O126" s="267">
        <f t="shared" si="152"/>
        <v>0</v>
      </c>
      <c r="P126" s="269"/>
    </row>
    <row r="127" spans="1:16" hidden="1" x14ac:dyDescent="0.25">
      <c r="A127" s="128">
        <v>2321</v>
      </c>
      <c r="B127" s="165" t="s">
        <v>282</v>
      </c>
      <c r="C127" s="444">
        <f t="shared" si="99"/>
        <v>0</v>
      </c>
      <c r="D127" s="265"/>
      <c r="E127" s="266"/>
      <c r="F127" s="267">
        <f t="shared" ref="F127:F130" si="153">D127+E127</f>
        <v>0</v>
      </c>
      <c r="G127" s="265"/>
      <c r="H127" s="266"/>
      <c r="I127" s="267">
        <f t="shared" ref="I127:I130" si="154">G127+H127</f>
        <v>0</v>
      </c>
      <c r="J127" s="268"/>
      <c r="K127" s="266"/>
      <c r="L127" s="267">
        <f t="shared" ref="L127:L130" si="155">J127+K127</f>
        <v>0</v>
      </c>
      <c r="M127" s="265"/>
      <c r="N127" s="266"/>
      <c r="O127" s="267">
        <f t="shared" ref="O127:O130" si="156">M127+N127</f>
        <v>0</v>
      </c>
      <c r="P127" s="269"/>
    </row>
    <row r="128" spans="1:16" hidden="1" x14ac:dyDescent="0.25">
      <c r="A128" s="128">
        <v>2322</v>
      </c>
      <c r="B128" s="165" t="s">
        <v>283</v>
      </c>
      <c r="C128" s="444">
        <f t="shared" si="99"/>
        <v>0</v>
      </c>
      <c r="D128" s="265"/>
      <c r="E128" s="266"/>
      <c r="F128" s="267">
        <f t="shared" si="153"/>
        <v>0</v>
      </c>
      <c r="G128" s="265"/>
      <c r="H128" s="266"/>
      <c r="I128" s="267">
        <f t="shared" si="154"/>
        <v>0</v>
      </c>
      <c r="J128" s="268"/>
      <c r="K128" s="266"/>
      <c r="L128" s="267">
        <f t="shared" si="155"/>
        <v>0</v>
      </c>
      <c r="M128" s="265"/>
      <c r="N128" s="266"/>
      <c r="O128" s="267">
        <f t="shared" si="156"/>
        <v>0</v>
      </c>
      <c r="P128" s="269"/>
    </row>
    <row r="129" spans="1:16" ht="10.5" hidden="1" customHeight="1" x14ac:dyDescent="0.25">
      <c r="A129" s="128">
        <v>2329</v>
      </c>
      <c r="B129" s="165" t="s">
        <v>284</v>
      </c>
      <c r="C129" s="444">
        <f t="shared" si="99"/>
        <v>0</v>
      </c>
      <c r="D129" s="265"/>
      <c r="E129" s="266"/>
      <c r="F129" s="267">
        <f t="shared" si="153"/>
        <v>0</v>
      </c>
      <c r="G129" s="265"/>
      <c r="H129" s="266"/>
      <c r="I129" s="267">
        <f t="shared" si="154"/>
        <v>0</v>
      </c>
      <c r="J129" s="268"/>
      <c r="K129" s="266"/>
      <c r="L129" s="267">
        <f t="shared" si="155"/>
        <v>0</v>
      </c>
      <c r="M129" s="265"/>
      <c r="N129" s="266"/>
      <c r="O129" s="267">
        <f t="shared" si="156"/>
        <v>0</v>
      </c>
      <c r="P129" s="269"/>
    </row>
    <row r="130" spans="1:16" hidden="1" x14ac:dyDescent="0.25">
      <c r="A130" s="270">
        <v>2330</v>
      </c>
      <c r="B130" s="165" t="s">
        <v>285</v>
      </c>
      <c r="C130" s="444">
        <f t="shared" si="99"/>
        <v>0</v>
      </c>
      <c r="D130" s="265"/>
      <c r="E130" s="266"/>
      <c r="F130" s="267">
        <f t="shared" si="153"/>
        <v>0</v>
      </c>
      <c r="G130" s="265"/>
      <c r="H130" s="266"/>
      <c r="I130" s="267">
        <f t="shared" si="154"/>
        <v>0</v>
      </c>
      <c r="J130" s="268"/>
      <c r="K130" s="266"/>
      <c r="L130" s="267">
        <f t="shared" si="155"/>
        <v>0</v>
      </c>
      <c r="M130" s="265"/>
      <c r="N130" s="266"/>
      <c r="O130" s="267">
        <f t="shared" si="156"/>
        <v>0</v>
      </c>
      <c r="P130" s="269"/>
    </row>
    <row r="131" spans="1:16" ht="36" hidden="1" x14ac:dyDescent="0.25">
      <c r="A131" s="270">
        <v>2340</v>
      </c>
      <c r="B131" s="165" t="s">
        <v>286</v>
      </c>
      <c r="C131" s="444">
        <f t="shared" si="99"/>
        <v>0</v>
      </c>
      <c r="D131" s="271">
        <f t="shared" ref="D131:E131" si="157">SUM(D132:D133)</f>
        <v>0</v>
      </c>
      <c r="E131" s="272">
        <f t="shared" si="157"/>
        <v>0</v>
      </c>
      <c r="F131" s="267">
        <f>SUM(F132:F133)</f>
        <v>0</v>
      </c>
      <c r="G131" s="271">
        <f t="shared" ref="G131:H131" si="158">SUM(G132:G133)</f>
        <v>0</v>
      </c>
      <c r="H131" s="272">
        <f t="shared" si="158"/>
        <v>0</v>
      </c>
      <c r="I131" s="267">
        <f>SUM(I132:I133)</f>
        <v>0</v>
      </c>
      <c r="J131" s="273">
        <f t="shared" ref="J131:K131" si="159">SUM(J132:J133)</f>
        <v>0</v>
      </c>
      <c r="K131" s="272">
        <f t="shared" si="159"/>
        <v>0</v>
      </c>
      <c r="L131" s="267">
        <f>SUM(L132:L133)</f>
        <v>0</v>
      </c>
      <c r="M131" s="271">
        <f t="shared" ref="M131:O131" si="160">SUM(M132:M133)</f>
        <v>0</v>
      </c>
      <c r="N131" s="272">
        <f t="shared" si="160"/>
        <v>0</v>
      </c>
      <c r="O131" s="267">
        <f t="shared" si="160"/>
        <v>0</v>
      </c>
      <c r="P131" s="269"/>
    </row>
    <row r="132" spans="1:16" hidden="1" x14ac:dyDescent="0.25">
      <c r="A132" s="128">
        <v>2341</v>
      </c>
      <c r="B132" s="165" t="s">
        <v>287</v>
      </c>
      <c r="C132" s="444">
        <f t="shared" si="99"/>
        <v>0</v>
      </c>
      <c r="D132" s="265"/>
      <c r="E132" s="266"/>
      <c r="F132" s="267">
        <f t="shared" ref="F132:F133" si="161">D132+E132</f>
        <v>0</v>
      </c>
      <c r="G132" s="265"/>
      <c r="H132" s="266"/>
      <c r="I132" s="267">
        <f t="shared" ref="I132:I133" si="162">G132+H132</f>
        <v>0</v>
      </c>
      <c r="J132" s="268"/>
      <c r="K132" s="266"/>
      <c r="L132" s="267">
        <f t="shared" ref="L132:L133" si="163">J132+K132</f>
        <v>0</v>
      </c>
      <c r="M132" s="265"/>
      <c r="N132" s="266"/>
      <c r="O132" s="267">
        <f t="shared" ref="O132:O133" si="164">M132+N132</f>
        <v>0</v>
      </c>
      <c r="P132" s="269"/>
    </row>
    <row r="133" spans="1:16" ht="24" hidden="1" x14ac:dyDescent="0.25">
      <c r="A133" s="128">
        <v>2344</v>
      </c>
      <c r="B133" s="165" t="s">
        <v>288</v>
      </c>
      <c r="C133" s="444">
        <f t="shared" si="99"/>
        <v>0</v>
      </c>
      <c r="D133" s="265"/>
      <c r="E133" s="266"/>
      <c r="F133" s="267">
        <f t="shared" si="161"/>
        <v>0</v>
      </c>
      <c r="G133" s="265"/>
      <c r="H133" s="266"/>
      <c r="I133" s="267">
        <f t="shared" si="162"/>
        <v>0</v>
      </c>
      <c r="J133" s="268"/>
      <c r="K133" s="266"/>
      <c r="L133" s="267">
        <f t="shared" si="163"/>
        <v>0</v>
      </c>
      <c r="M133" s="265"/>
      <c r="N133" s="266"/>
      <c r="O133" s="267">
        <f t="shared" si="164"/>
        <v>0</v>
      </c>
      <c r="P133" s="269"/>
    </row>
    <row r="134" spans="1:16" ht="24" hidden="1" x14ac:dyDescent="0.25">
      <c r="A134" s="256">
        <v>2350</v>
      </c>
      <c r="B134" s="218" t="s">
        <v>289</v>
      </c>
      <c r="C134" s="450">
        <f t="shared" si="99"/>
        <v>0</v>
      </c>
      <c r="D134" s="223">
        <f t="shared" ref="D134:E134" si="165">SUM(D135:D137)</f>
        <v>0</v>
      </c>
      <c r="E134" s="224">
        <f t="shared" si="165"/>
        <v>0</v>
      </c>
      <c r="F134" s="257">
        <f>SUM(F135:F137)</f>
        <v>0</v>
      </c>
      <c r="G134" s="223">
        <f t="shared" ref="G134:H134" si="166">SUM(G135:G137)</f>
        <v>0</v>
      </c>
      <c r="H134" s="224">
        <f t="shared" si="166"/>
        <v>0</v>
      </c>
      <c r="I134" s="257">
        <f>SUM(I135:I137)</f>
        <v>0</v>
      </c>
      <c r="J134" s="258">
        <f t="shared" ref="J134:K134" si="167">SUM(J135:J137)</f>
        <v>0</v>
      </c>
      <c r="K134" s="224">
        <f t="shared" si="167"/>
        <v>0</v>
      </c>
      <c r="L134" s="257">
        <f>SUM(L135:L137)</f>
        <v>0</v>
      </c>
      <c r="M134" s="223">
        <f t="shared" ref="M134:O134" si="168">SUM(M135:M137)</f>
        <v>0</v>
      </c>
      <c r="N134" s="224">
        <f t="shared" si="168"/>
        <v>0</v>
      </c>
      <c r="O134" s="257">
        <f t="shared" si="168"/>
        <v>0</v>
      </c>
      <c r="P134" s="259"/>
    </row>
    <row r="135" spans="1:16" hidden="1" x14ac:dyDescent="0.25">
      <c r="A135" s="121">
        <v>2351</v>
      </c>
      <c r="B135" s="157" t="s">
        <v>290</v>
      </c>
      <c r="C135" s="443">
        <f t="shared" si="99"/>
        <v>0</v>
      </c>
      <c r="D135" s="260"/>
      <c r="E135" s="261"/>
      <c r="F135" s="262">
        <f t="shared" ref="F135:F137" si="169">D135+E135</f>
        <v>0</v>
      </c>
      <c r="G135" s="260"/>
      <c r="H135" s="261"/>
      <c r="I135" s="262">
        <f t="shared" ref="I135:I137" si="170">G135+H135</f>
        <v>0</v>
      </c>
      <c r="J135" s="263"/>
      <c r="K135" s="261"/>
      <c r="L135" s="262">
        <f t="shared" ref="L135:L137" si="171">J135+K135</f>
        <v>0</v>
      </c>
      <c r="M135" s="260"/>
      <c r="N135" s="261"/>
      <c r="O135" s="262">
        <f t="shared" ref="O135:O137" si="172">M135+N135</f>
        <v>0</v>
      </c>
      <c r="P135" s="264"/>
    </row>
    <row r="136" spans="1:16" ht="24" hidden="1" x14ac:dyDescent="0.25">
      <c r="A136" s="128">
        <v>2352</v>
      </c>
      <c r="B136" s="165" t="s">
        <v>291</v>
      </c>
      <c r="C136" s="444">
        <f t="shared" si="99"/>
        <v>0</v>
      </c>
      <c r="D136" s="265"/>
      <c r="E136" s="266"/>
      <c r="F136" s="267">
        <f t="shared" si="169"/>
        <v>0</v>
      </c>
      <c r="G136" s="265"/>
      <c r="H136" s="266"/>
      <c r="I136" s="267">
        <f t="shared" si="170"/>
        <v>0</v>
      </c>
      <c r="J136" s="268"/>
      <c r="K136" s="266"/>
      <c r="L136" s="267">
        <f t="shared" si="171"/>
        <v>0</v>
      </c>
      <c r="M136" s="265"/>
      <c r="N136" s="266"/>
      <c r="O136" s="267">
        <f t="shared" si="172"/>
        <v>0</v>
      </c>
      <c r="P136" s="269"/>
    </row>
    <row r="137" spans="1:16" ht="24" hidden="1" x14ac:dyDescent="0.25">
      <c r="A137" s="128">
        <v>2353</v>
      </c>
      <c r="B137" s="165" t="s">
        <v>292</v>
      </c>
      <c r="C137" s="444">
        <f t="shared" si="99"/>
        <v>0</v>
      </c>
      <c r="D137" s="265"/>
      <c r="E137" s="266"/>
      <c r="F137" s="267">
        <f t="shared" si="169"/>
        <v>0</v>
      </c>
      <c r="G137" s="265"/>
      <c r="H137" s="266"/>
      <c r="I137" s="267">
        <f t="shared" si="170"/>
        <v>0</v>
      </c>
      <c r="J137" s="268"/>
      <c r="K137" s="266"/>
      <c r="L137" s="267">
        <f t="shared" si="171"/>
        <v>0</v>
      </c>
      <c r="M137" s="265"/>
      <c r="N137" s="266"/>
      <c r="O137" s="267">
        <f t="shared" si="172"/>
        <v>0</v>
      </c>
      <c r="P137" s="269"/>
    </row>
    <row r="138" spans="1:16" ht="36" x14ac:dyDescent="0.25">
      <c r="A138" s="270">
        <v>2360</v>
      </c>
      <c r="B138" s="165" t="s">
        <v>293</v>
      </c>
      <c r="C138" s="444">
        <f t="shared" si="99"/>
        <v>38602</v>
      </c>
      <c r="D138" s="271">
        <f t="shared" ref="D138:E138" si="173">SUM(D139:D145)</f>
        <v>0</v>
      </c>
      <c r="E138" s="272">
        <f t="shared" si="173"/>
        <v>0</v>
      </c>
      <c r="F138" s="267">
        <f>SUM(F139:F145)</f>
        <v>0</v>
      </c>
      <c r="G138" s="271">
        <f t="shared" ref="G138:H138" si="174">SUM(G139:G145)</f>
        <v>0</v>
      </c>
      <c r="H138" s="272">
        <f t="shared" si="174"/>
        <v>38602</v>
      </c>
      <c r="I138" s="267">
        <f>SUM(I139:I145)</f>
        <v>38602</v>
      </c>
      <c r="J138" s="273">
        <f t="shared" ref="J138:K138" si="175">SUM(J139:J145)</f>
        <v>0</v>
      </c>
      <c r="K138" s="272">
        <f t="shared" si="175"/>
        <v>0</v>
      </c>
      <c r="L138" s="267">
        <f>SUM(L139:L145)</f>
        <v>0</v>
      </c>
      <c r="M138" s="271">
        <f t="shared" ref="M138:O138" si="176">SUM(M139:M145)</f>
        <v>0</v>
      </c>
      <c r="N138" s="272">
        <f t="shared" si="176"/>
        <v>0</v>
      </c>
      <c r="O138" s="267">
        <f t="shared" si="176"/>
        <v>0</v>
      </c>
      <c r="P138" s="269"/>
    </row>
    <row r="139" spans="1:16" hidden="1" x14ac:dyDescent="0.25">
      <c r="A139" s="127">
        <v>2361</v>
      </c>
      <c r="B139" s="165" t="s">
        <v>294</v>
      </c>
      <c r="C139" s="444">
        <f t="shared" si="99"/>
        <v>0</v>
      </c>
      <c r="D139" s="265"/>
      <c r="E139" s="266"/>
      <c r="F139" s="267">
        <f t="shared" ref="F139:F146" si="177">D139+E139</f>
        <v>0</v>
      </c>
      <c r="G139" s="265"/>
      <c r="H139" s="266"/>
      <c r="I139" s="267">
        <f t="shared" ref="I139:I146" si="178">G139+H139</f>
        <v>0</v>
      </c>
      <c r="J139" s="268"/>
      <c r="K139" s="266"/>
      <c r="L139" s="267">
        <f t="shared" ref="L139:L146" si="179">J139+K139</f>
        <v>0</v>
      </c>
      <c r="M139" s="265"/>
      <c r="N139" s="266"/>
      <c r="O139" s="267">
        <f t="shared" ref="O139:O146" si="180">M139+N139</f>
        <v>0</v>
      </c>
      <c r="P139" s="269"/>
    </row>
    <row r="140" spans="1:16" ht="24" hidden="1" x14ac:dyDescent="0.25">
      <c r="A140" s="127">
        <v>2362</v>
      </c>
      <c r="B140" s="165" t="s">
        <v>295</v>
      </c>
      <c r="C140" s="444">
        <f t="shared" si="99"/>
        <v>0</v>
      </c>
      <c r="D140" s="265"/>
      <c r="E140" s="266"/>
      <c r="F140" s="267">
        <f t="shared" si="177"/>
        <v>0</v>
      </c>
      <c r="G140" s="265"/>
      <c r="H140" s="266"/>
      <c r="I140" s="267">
        <f t="shared" si="178"/>
        <v>0</v>
      </c>
      <c r="J140" s="268"/>
      <c r="K140" s="266"/>
      <c r="L140" s="267">
        <f t="shared" si="179"/>
        <v>0</v>
      </c>
      <c r="M140" s="265"/>
      <c r="N140" s="266"/>
      <c r="O140" s="267">
        <f t="shared" si="180"/>
        <v>0</v>
      </c>
      <c r="P140" s="269"/>
    </row>
    <row r="141" spans="1:16" x14ac:dyDescent="0.25">
      <c r="A141" s="127">
        <v>2363</v>
      </c>
      <c r="B141" s="165" t="s">
        <v>296</v>
      </c>
      <c r="C141" s="444">
        <f t="shared" si="99"/>
        <v>38602</v>
      </c>
      <c r="D141" s="265"/>
      <c r="E141" s="679">
        <v>0</v>
      </c>
      <c r="F141" s="267">
        <f t="shared" si="177"/>
        <v>0</v>
      </c>
      <c r="G141" s="265">
        <v>0</v>
      </c>
      <c r="H141" s="1220">
        <v>38602</v>
      </c>
      <c r="I141" s="267">
        <f t="shared" si="178"/>
        <v>38602</v>
      </c>
      <c r="J141" s="268"/>
      <c r="K141" s="266"/>
      <c r="L141" s="267">
        <f t="shared" si="179"/>
        <v>0</v>
      </c>
      <c r="M141" s="265"/>
      <c r="N141" s="266"/>
      <c r="O141" s="267">
        <f t="shared" si="180"/>
        <v>0</v>
      </c>
      <c r="P141" s="269"/>
    </row>
    <row r="142" spans="1:16" hidden="1" x14ac:dyDescent="0.25">
      <c r="A142" s="127">
        <v>2364</v>
      </c>
      <c r="B142" s="165" t="s">
        <v>297</v>
      </c>
      <c r="C142" s="444">
        <f t="shared" si="99"/>
        <v>0</v>
      </c>
      <c r="D142" s="265"/>
      <c r="E142" s="266"/>
      <c r="F142" s="267">
        <f t="shared" si="177"/>
        <v>0</v>
      </c>
      <c r="G142" s="265"/>
      <c r="H142" s="266"/>
      <c r="I142" s="267">
        <f t="shared" si="178"/>
        <v>0</v>
      </c>
      <c r="J142" s="268"/>
      <c r="K142" s="266"/>
      <c r="L142" s="267">
        <f t="shared" si="179"/>
        <v>0</v>
      </c>
      <c r="M142" s="265"/>
      <c r="N142" s="266"/>
      <c r="O142" s="267">
        <f t="shared" si="180"/>
        <v>0</v>
      </c>
      <c r="P142" s="269"/>
    </row>
    <row r="143" spans="1:16" ht="12.75" hidden="1" customHeight="1" x14ac:dyDescent="0.25">
      <c r="A143" s="127">
        <v>2365</v>
      </c>
      <c r="B143" s="165" t="s">
        <v>298</v>
      </c>
      <c r="C143" s="444">
        <f t="shared" si="99"/>
        <v>0</v>
      </c>
      <c r="D143" s="265"/>
      <c r="E143" s="266"/>
      <c r="F143" s="267">
        <f t="shared" si="177"/>
        <v>0</v>
      </c>
      <c r="G143" s="265"/>
      <c r="H143" s="266"/>
      <c r="I143" s="267">
        <f t="shared" si="178"/>
        <v>0</v>
      </c>
      <c r="J143" s="268"/>
      <c r="K143" s="266"/>
      <c r="L143" s="267">
        <f t="shared" si="179"/>
        <v>0</v>
      </c>
      <c r="M143" s="265"/>
      <c r="N143" s="266"/>
      <c r="O143" s="267">
        <f t="shared" si="180"/>
        <v>0</v>
      </c>
      <c r="P143" s="269"/>
    </row>
    <row r="144" spans="1:16" ht="36" hidden="1" x14ac:dyDescent="0.25">
      <c r="A144" s="127">
        <v>2366</v>
      </c>
      <c r="B144" s="165" t="s">
        <v>299</v>
      </c>
      <c r="C144" s="444">
        <f t="shared" si="99"/>
        <v>0</v>
      </c>
      <c r="D144" s="265"/>
      <c r="E144" s="266"/>
      <c r="F144" s="267">
        <f t="shared" si="177"/>
        <v>0</v>
      </c>
      <c r="G144" s="265"/>
      <c r="H144" s="266"/>
      <c r="I144" s="267">
        <f t="shared" si="178"/>
        <v>0</v>
      </c>
      <c r="J144" s="268"/>
      <c r="K144" s="266"/>
      <c r="L144" s="267">
        <f t="shared" si="179"/>
        <v>0</v>
      </c>
      <c r="M144" s="265"/>
      <c r="N144" s="266"/>
      <c r="O144" s="267">
        <f t="shared" si="180"/>
        <v>0</v>
      </c>
      <c r="P144" s="269"/>
    </row>
    <row r="145" spans="1:16" ht="60" hidden="1" x14ac:dyDescent="0.25">
      <c r="A145" s="127">
        <v>2369</v>
      </c>
      <c r="B145" s="165" t="s">
        <v>300</v>
      </c>
      <c r="C145" s="444">
        <f t="shared" si="99"/>
        <v>0</v>
      </c>
      <c r="D145" s="265"/>
      <c r="E145" s="266"/>
      <c r="F145" s="267">
        <f t="shared" si="177"/>
        <v>0</v>
      </c>
      <c r="G145" s="265"/>
      <c r="H145" s="266"/>
      <c r="I145" s="267">
        <f t="shared" si="178"/>
        <v>0</v>
      </c>
      <c r="J145" s="268"/>
      <c r="K145" s="266"/>
      <c r="L145" s="267">
        <f t="shared" si="179"/>
        <v>0</v>
      </c>
      <c r="M145" s="265"/>
      <c r="N145" s="266"/>
      <c r="O145" s="267">
        <f t="shared" si="180"/>
        <v>0</v>
      </c>
      <c r="P145" s="269"/>
    </row>
    <row r="146" spans="1:16" hidden="1" x14ac:dyDescent="0.25">
      <c r="A146" s="256">
        <v>2370</v>
      </c>
      <c r="B146" s="218" t="s">
        <v>301</v>
      </c>
      <c r="C146" s="450">
        <f t="shared" si="99"/>
        <v>0</v>
      </c>
      <c r="D146" s="275"/>
      <c r="E146" s="277"/>
      <c r="F146" s="257">
        <f t="shared" si="177"/>
        <v>0</v>
      </c>
      <c r="G146" s="275"/>
      <c r="H146" s="277"/>
      <c r="I146" s="257">
        <f t="shared" si="178"/>
        <v>0</v>
      </c>
      <c r="J146" s="278"/>
      <c r="K146" s="277"/>
      <c r="L146" s="257">
        <f t="shared" si="179"/>
        <v>0</v>
      </c>
      <c r="M146" s="275"/>
      <c r="N146" s="277"/>
      <c r="O146" s="257">
        <f t="shared" si="180"/>
        <v>0</v>
      </c>
      <c r="P146" s="259"/>
    </row>
    <row r="147" spans="1:16" hidden="1" x14ac:dyDescent="0.25">
      <c r="A147" s="256">
        <v>2380</v>
      </c>
      <c r="B147" s="218" t="s">
        <v>302</v>
      </c>
      <c r="C147" s="450">
        <f t="shared" si="99"/>
        <v>0</v>
      </c>
      <c r="D147" s="223">
        <f t="shared" ref="D147:E147" si="181">SUM(D148:D149)</f>
        <v>0</v>
      </c>
      <c r="E147" s="224">
        <f t="shared" si="181"/>
        <v>0</v>
      </c>
      <c r="F147" s="257">
        <f>SUM(F148:F149)</f>
        <v>0</v>
      </c>
      <c r="G147" s="223">
        <f t="shared" ref="G147:H147" si="182">SUM(G148:G149)</f>
        <v>0</v>
      </c>
      <c r="H147" s="224">
        <f t="shared" si="182"/>
        <v>0</v>
      </c>
      <c r="I147" s="257">
        <f>SUM(I148:I149)</f>
        <v>0</v>
      </c>
      <c r="J147" s="258">
        <f t="shared" ref="J147:K147" si="183">SUM(J148:J149)</f>
        <v>0</v>
      </c>
      <c r="K147" s="224">
        <f t="shared" si="183"/>
        <v>0</v>
      </c>
      <c r="L147" s="257">
        <f>SUM(L148:L149)</f>
        <v>0</v>
      </c>
      <c r="M147" s="223">
        <f t="shared" ref="M147:O147" si="184">SUM(M148:M149)</f>
        <v>0</v>
      </c>
      <c r="N147" s="224">
        <f t="shared" si="184"/>
        <v>0</v>
      </c>
      <c r="O147" s="257">
        <f t="shared" si="184"/>
        <v>0</v>
      </c>
      <c r="P147" s="259"/>
    </row>
    <row r="148" spans="1:16" hidden="1" x14ac:dyDescent="0.25">
      <c r="A148" s="120">
        <v>2381</v>
      </c>
      <c r="B148" s="157" t="s">
        <v>303</v>
      </c>
      <c r="C148" s="443">
        <f t="shared" si="99"/>
        <v>0</v>
      </c>
      <c r="D148" s="260"/>
      <c r="E148" s="261"/>
      <c r="F148" s="262">
        <f t="shared" ref="F148:F151" si="185">D148+E148</f>
        <v>0</v>
      </c>
      <c r="G148" s="260"/>
      <c r="H148" s="261"/>
      <c r="I148" s="262">
        <f t="shared" ref="I148:I151" si="186">G148+H148</f>
        <v>0</v>
      </c>
      <c r="J148" s="263"/>
      <c r="K148" s="261"/>
      <c r="L148" s="262">
        <f t="shared" ref="L148:L151" si="187">J148+K148</f>
        <v>0</v>
      </c>
      <c r="M148" s="260"/>
      <c r="N148" s="261"/>
      <c r="O148" s="262">
        <f t="shared" ref="O148:O151" si="188">M148+N148</f>
        <v>0</v>
      </c>
      <c r="P148" s="264"/>
    </row>
    <row r="149" spans="1:16" ht="24" hidden="1" x14ac:dyDescent="0.25">
      <c r="A149" s="127">
        <v>2389</v>
      </c>
      <c r="B149" s="165" t="s">
        <v>304</v>
      </c>
      <c r="C149" s="444">
        <f t="shared" ref="C149:C212" si="189">F149+I149+L149+O149</f>
        <v>0</v>
      </c>
      <c r="D149" s="265"/>
      <c r="E149" s="266"/>
      <c r="F149" s="267">
        <f t="shared" si="185"/>
        <v>0</v>
      </c>
      <c r="G149" s="265"/>
      <c r="H149" s="266"/>
      <c r="I149" s="267">
        <f t="shared" si="186"/>
        <v>0</v>
      </c>
      <c r="J149" s="268"/>
      <c r="K149" s="266"/>
      <c r="L149" s="267">
        <f t="shared" si="187"/>
        <v>0</v>
      </c>
      <c r="M149" s="265"/>
      <c r="N149" s="266"/>
      <c r="O149" s="267">
        <f t="shared" si="188"/>
        <v>0</v>
      </c>
      <c r="P149" s="269"/>
    </row>
    <row r="150" spans="1:16" hidden="1" x14ac:dyDescent="0.25">
      <c r="A150" s="256">
        <v>2390</v>
      </c>
      <c r="B150" s="218" t="s">
        <v>305</v>
      </c>
      <c r="C150" s="450">
        <f t="shared" si="189"/>
        <v>0</v>
      </c>
      <c r="D150" s="275"/>
      <c r="E150" s="277"/>
      <c r="F150" s="257">
        <f t="shared" si="185"/>
        <v>0</v>
      </c>
      <c r="G150" s="275"/>
      <c r="H150" s="277"/>
      <c r="I150" s="257">
        <f t="shared" si="186"/>
        <v>0</v>
      </c>
      <c r="J150" s="278"/>
      <c r="K150" s="277"/>
      <c r="L150" s="257">
        <f t="shared" si="187"/>
        <v>0</v>
      </c>
      <c r="M150" s="275"/>
      <c r="N150" s="277"/>
      <c r="O150" s="257">
        <f t="shared" si="188"/>
        <v>0</v>
      </c>
      <c r="P150" s="259"/>
    </row>
    <row r="151" spans="1:16" hidden="1" x14ac:dyDescent="0.25">
      <c r="A151" s="145">
        <v>2400</v>
      </c>
      <c r="B151" s="250" t="s">
        <v>306</v>
      </c>
      <c r="C151" s="442">
        <f t="shared" si="189"/>
        <v>0</v>
      </c>
      <c r="D151" s="293"/>
      <c r="E151" s="294"/>
      <c r="F151" s="253">
        <f t="shared" si="185"/>
        <v>0</v>
      </c>
      <c r="G151" s="293"/>
      <c r="H151" s="294"/>
      <c r="I151" s="253">
        <f t="shared" si="186"/>
        <v>0</v>
      </c>
      <c r="J151" s="295"/>
      <c r="K151" s="294"/>
      <c r="L151" s="253">
        <f t="shared" si="187"/>
        <v>0</v>
      </c>
      <c r="M151" s="293"/>
      <c r="N151" s="294"/>
      <c r="O151" s="253">
        <f t="shared" si="188"/>
        <v>0</v>
      </c>
      <c r="P151" s="279"/>
    </row>
    <row r="152" spans="1:16" ht="24" hidden="1" x14ac:dyDescent="0.25">
      <c r="A152" s="145">
        <v>2500</v>
      </c>
      <c r="B152" s="250" t="s">
        <v>307</v>
      </c>
      <c r="C152" s="442">
        <f t="shared" si="189"/>
        <v>0</v>
      </c>
      <c r="D152" s="251">
        <f t="shared" ref="D152:E152" si="190">SUM(D153,D159)</f>
        <v>0</v>
      </c>
      <c r="E152" s="252">
        <f t="shared" si="190"/>
        <v>0</v>
      </c>
      <c r="F152" s="253">
        <f>SUM(F153,F159)</f>
        <v>0</v>
      </c>
      <c r="G152" s="251">
        <f t="shared" ref="G152:O152" si="191">SUM(G153,G159)</f>
        <v>0</v>
      </c>
      <c r="H152" s="252">
        <f t="shared" si="191"/>
        <v>0</v>
      </c>
      <c r="I152" s="253">
        <f t="shared" si="191"/>
        <v>0</v>
      </c>
      <c r="J152" s="254">
        <f t="shared" si="191"/>
        <v>0</v>
      </c>
      <c r="K152" s="252">
        <f t="shared" si="191"/>
        <v>0</v>
      </c>
      <c r="L152" s="253">
        <f t="shared" si="191"/>
        <v>0</v>
      </c>
      <c r="M152" s="251">
        <f t="shared" si="191"/>
        <v>0</v>
      </c>
      <c r="N152" s="252">
        <f t="shared" si="191"/>
        <v>0</v>
      </c>
      <c r="O152" s="253">
        <f t="shared" si="191"/>
        <v>0</v>
      </c>
      <c r="P152" s="255"/>
    </row>
    <row r="153" spans="1:16" ht="24" hidden="1" x14ac:dyDescent="0.25">
      <c r="A153" s="1214">
        <v>2510</v>
      </c>
      <c r="B153" s="157" t="s">
        <v>308</v>
      </c>
      <c r="C153" s="443">
        <f t="shared" si="189"/>
        <v>0</v>
      </c>
      <c r="D153" s="282">
        <f t="shared" ref="D153:E153" si="192">SUM(D154:D158)</f>
        <v>0</v>
      </c>
      <c r="E153" s="283">
        <f t="shared" si="192"/>
        <v>0</v>
      </c>
      <c r="F153" s="262">
        <f>SUM(F154:F158)</f>
        <v>0</v>
      </c>
      <c r="G153" s="282">
        <f t="shared" ref="G153:O153" si="193">SUM(G154:G158)</f>
        <v>0</v>
      </c>
      <c r="H153" s="283">
        <f t="shared" si="193"/>
        <v>0</v>
      </c>
      <c r="I153" s="262">
        <f t="shared" si="193"/>
        <v>0</v>
      </c>
      <c r="J153" s="284">
        <f t="shared" si="193"/>
        <v>0</v>
      </c>
      <c r="K153" s="283">
        <f t="shared" si="193"/>
        <v>0</v>
      </c>
      <c r="L153" s="262">
        <f t="shared" si="193"/>
        <v>0</v>
      </c>
      <c r="M153" s="282">
        <f t="shared" si="193"/>
        <v>0</v>
      </c>
      <c r="N153" s="283">
        <f t="shared" si="193"/>
        <v>0</v>
      </c>
      <c r="O153" s="262">
        <f t="shared" si="193"/>
        <v>0</v>
      </c>
      <c r="P153" s="296"/>
    </row>
    <row r="154" spans="1:16" ht="24" hidden="1" x14ac:dyDescent="0.25">
      <c r="A154" s="128">
        <v>2512</v>
      </c>
      <c r="B154" s="165" t="s">
        <v>309</v>
      </c>
      <c r="C154" s="444">
        <f t="shared" si="189"/>
        <v>0</v>
      </c>
      <c r="D154" s="265"/>
      <c r="E154" s="266"/>
      <c r="F154" s="267">
        <f t="shared" ref="F154:F159" si="194">D154+E154</f>
        <v>0</v>
      </c>
      <c r="G154" s="265"/>
      <c r="H154" s="266"/>
      <c r="I154" s="267">
        <f t="shared" ref="I154:I159" si="195">G154+H154</f>
        <v>0</v>
      </c>
      <c r="J154" s="268"/>
      <c r="K154" s="266"/>
      <c r="L154" s="267">
        <f t="shared" ref="L154:L159" si="196">J154+K154</f>
        <v>0</v>
      </c>
      <c r="M154" s="265"/>
      <c r="N154" s="266"/>
      <c r="O154" s="267">
        <f t="shared" ref="O154:O159" si="197">M154+N154</f>
        <v>0</v>
      </c>
      <c r="P154" s="269"/>
    </row>
    <row r="155" spans="1:16" ht="24" hidden="1" x14ac:dyDescent="0.25">
      <c r="A155" s="128">
        <v>2513</v>
      </c>
      <c r="B155" s="165" t="s">
        <v>310</v>
      </c>
      <c r="C155" s="444">
        <f t="shared" si="189"/>
        <v>0</v>
      </c>
      <c r="D155" s="265"/>
      <c r="E155" s="266"/>
      <c r="F155" s="267">
        <f t="shared" si="194"/>
        <v>0</v>
      </c>
      <c r="G155" s="265"/>
      <c r="H155" s="266"/>
      <c r="I155" s="267">
        <f t="shared" si="195"/>
        <v>0</v>
      </c>
      <c r="J155" s="268"/>
      <c r="K155" s="266"/>
      <c r="L155" s="267">
        <f t="shared" si="196"/>
        <v>0</v>
      </c>
      <c r="M155" s="265"/>
      <c r="N155" s="266"/>
      <c r="O155" s="267">
        <f t="shared" si="197"/>
        <v>0</v>
      </c>
      <c r="P155" s="269"/>
    </row>
    <row r="156" spans="1:16" ht="36" hidden="1" x14ac:dyDescent="0.25">
      <c r="A156" s="128">
        <v>2514</v>
      </c>
      <c r="B156" s="165" t="s">
        <v>311</v>
      </c>
      <c r="C156" s="444">
        <f t="shared" si="189"/>
        <v>0</v>
      </c>
      <c r="D156" s="265"/>
      <c r="E156" s="266"/>
      <c r="F156" s="267">
        <f t="shared" si="194"/>
        <v>0</v>
      </c>
      <c r="G156" s="265"/>
      <c r="H156" s="266"/>
      <c r="I156" s="267">
        <f t="shared" si="195"/>
        <v>0</v>
      </c>
      <c r="J156" s="268"/>
      <c r="K156" s="266"/>
      <c r="L156" s="267">
        <f t="shared" si="196"/>
        <v>0</v>
      </c>
      <c r="M156" s="265"/>
      <c r="N156" s="266"/>
      <c r="O156" s="267">
        <f t="shared" si="197"/>
        <v>0</v>
      </c>
      <c r="P156" s="269"/>
    </row>
    <row r="157" spans="1:16" ht="24" hidden="1" x14ac:dyDescent="0.25">
      <c r="A157" s="128">
        <v>2515</v>
      </c>
      <c r="B157" s="165" t="s">
        <v>312</v>
      </c>
      <c r="C157" s="444">
        <f t="shared" si="189"/>
        <v>0</v>
      </c>
      <c r="D157" s="265"/>
      <c r="E157" s="266"/>
      <c r="F157" s="267">
        <f t="shared" si="194"/>
        <v>0</v>
      </c>
      <c r="G157" s="265"/>
      <c r="H157" s="266"/>
      <c r="I157" s="267">
        <f t="shared" si="195"/>
        <v>0</v>
      </c>
      <c r="J157" s="268"/>
      <c r="K157" s="266"/>
      <c r="L157" s="267">
        <f t="shared" si="196"/>
        <v>0</v>
      </c>
      <c r="M157" s="265"/>
      <c r="N157" s="266"/>
      <c r="O157" s="267">
        <f t="shared" si="197"/>
        <v>0</v>
      </c>
      <c r="P157" s="269"/>
    </row>
    <row r="158" spans="1:16" ht="24" hidden="1" x14ac:dyDescent="0.25">
      <c r="A158" s="128">
        <v>2519</v>
      </c>
      <c r="B158" s="165" t="s">
        <v>313</v>
      </c>
      <c r="C158" s="444">
        <f t="shared" si="189"/>
        <v>0</v>
      </c>
      <c r="D158" s="265"/>
      <c r="E158" s="266"/>
      <c r="F158" s="267">
        <f t="shared" si="194"/>
        <v>0</v>
      </c>
      <c r="G158" s="265"/>
      <c r="H158" s="266"/>
      <c r="I158" s="267">
        <f t="shared" si="195"/>
        <v>0</v>
      </c>
      <c r="J158" s="268"/>
      <c r="K158" s="266"/>
      <c r="L158" s="267">
        <f t="shared" si="196"/>
        <v>0</v>
      </c>
      <c r="M158" s="265"/>
      <c r="N158" s="266"/>
      <c r="O158" s="267">
        <f t="shared" si="197"/>
        <v>0</v>
      </c>
      <c r="P158" s="269"/>
    </row>
    <row r="159" spans="1:16" ht="24" hidden="1" x14ac:dyDescent="0.25">
      <c r="A159" s="270">
        <v>2520</v>
      </c>
      <c r="B159" s="165" t="s">
        <v>314</v>
      </c>
      <c r="C159" s="444">
        <f t="shared" si="189"/>
        <v>0</v>
      </c>
      <c r="D159" s="265"/>
      <c r="E159" s="266"/>
      <c r="F159" s="267">
        <f t="shared" si="194"/>
        <v>0</v>
      </c>
      <c r="G159" s="265"/>
      <c r="H159" s="266"/>
      <c r="I159" s="267">
        <f t="shared" si="195"/>
        <v>0</v>
      </c>
      <c r="J159" s="268"/>
      <c r="K159" s="266"/>
      <c r="L159" s="267">
        <f t="shared" si="196"/>
        <v>0</v>
      </c>
      <c r="M159" s="265"/>
      <c r="N159" s="266"/>
      <c r="O159" s="267">
        <f t="shared" si="197"/>
        <v>0</v>
      </c>
      <c r="P159" s="269"/>
    </row>
    <row r="160" spans="1:16" hidden="1" x14ac:dyDescent="0.25">
      <c r="A160" s="244">
        <v>3000</v>
      </c>
      <c r="B160" s="244" t="s">
        <v>315</v>
      </c>
      <c r="C160" s="453">
        <f t="shared" si="189"/>
        <v>0</v>
      </c>
      <c r="D160" s="245">
        <f t="shared" ref="D160:E160" si="198">SUM(D161,D171)</f>
        <v>0</v>
      </c>
      <c r="E160" s="246">
        <f t="shared" si="198"/>
        <v>0</v>
      </c>
      <c r="F160" s="247">
        <f>SUM(F161,F171)</f>
        <v>0</v>
      </c>
      <c r="G160" s="245">
        <f t="shared" ref="G160:H160" si="199">SUM(G161,G171)</f>
        <v>0</v>
      </c>
      <c r="H160" s="246">
        <f t="shared" si="199"/>
        <v>0</v>
      </c>
      <c r="I160" s="247">
        <f>SUM(I161,I171)</f>
        <v>0</v>
      </c>
      <c r="J160" s="248">
        <f t="shared" ref="J160:K160" si="200">SUM(J161,J171)</f>
        <v>0</v>
      </c>
      <c r="K160" s="246">
        <f t="shared" si="200"/>
        <v>0</v>
      </c>
      <c r="L160" s="247">
        <f>SUM(L161,L171)</f>
        <v>0</v>
      </c>
      <c r="M160" s="245">
        <f t="shared" ref="M160:O160" si="201">SUM(M161,M171)</f>
        <v>0</v>
      </c>
      <c r="N160" s="246">
        <f t="shared" si="201"/>
        <v>0</v>
      </c>
      <c r="O160" s="247">
        <f t="shared" si="201"/>
        <v>0</v>
      </c>
      <c r="P160" s="249"/>
    </row>
    <row r="161" spans="1:16" ht="24" hidden="1" x14ac:dyDescent="0.25">
      <c r="A161" s="145">
        <v>3200</v>
      </c>
      <c r="B161" s="297" t="s">
        <v>316</v>
      </c>
      <c r="C161" s="442">
        <f t="shared" si="189"/>
        <v>0</v>
      </c>
      <c r="D161" s="251">
        <f t="shared" ref="D161:E161" si="202">SUM(D162,D166)</f>
        <v>0</v>
      </c>
      <c r="E161" s="252">
        <f t="shared" si="202"/>
        <v>0</v>
      </c>
      <c r="F161" s="253">
        <f>SUM(F162,F166)</f>
        <v>0</v>
      </c>
      <c r="G161" s="251">
        <f t="shared" ref="G161:O161" si="203">SUM(G162,G166)</f>
        <v>0</v>
      </c>
      <c r="H161" s="252">
        <f t="shared" si="203"/>
        <v>0</v>
      </c>
      <c r="I161" s="253">
        <f t="shared" si="203"/>
        <v>0</v>
      </c>
      <c r="J161" s="254">
        <f t="shared" si="203"/>
        <v>0</v>
      </c>
      <c r="K161" s="252">
        <f t="shared" si="203"/>
        <v>0</v>
      </c>
      <c r="L161" s="253">
        <f t="shared" si="203"/>
        <v>0</v>
      </c>
      <c r="M161" s="251">
        <f t="shared" si="203"/>
        <v>0</v>
      </c>
      <c r="N161" s="252">
        <f t="shared" si="203"/>
        <v>0</v>
      </c>
      <c r="O161" s="253">
        <f t="shared" si="203"/>
        <v>0</v>
      </c>
      <c r="P161" s="255"/>
    </row>
    <row r="162" spans="1:16" ht="36" hidden="1" x14ac:dyDescent="0.25">
      <c r="A162" s="1214">
        <v>3260</v>
      </c>
      <c r="B162" s="157" t="s">
        <v>317</v>
      </c>
      <c r="C162" s="443">
        <f t="shared" si="189"/>
        <v>0</v>
      </c>
      <c r="D162" s="282">
        <f t="shared" ref="D162:E162" si="204">SUM(D163:D165)</f>
        <v>0</v>
      </c>
      <c r="E162" s="283">
        <f t="shared" si="204"/>
        <v>0</v>
      </c>
      <c r="F162" s="262">
        <f>SUM(F163:F165)</f>
        <v>0</v>
      </c>
      <c r="G162" s="282">
        <f t="shared" ref="G162:H162" si="205">SUM(G163:G165)</f>
        <v>0</v>
      </c>
      <c r="H162" s="283">
        <f t="shared" si="205"/>
        <v>0</v>
      </c>
      <c r="I162" s="262">
        <f>SUM(I163:I165)</f>
        <v>0</v>
      </c>
      <c r="J162" s="284">
        <f t="shared" ref="J162:K162" si="206">SUM(J163:J165)</f>
        <v>0</v>
      </c>
      <c r="K162" s="283">
        <f t="shared" si="206"/>
        <v>0</v>
      </c>
      <c r="L162" s="262">
        <f>SUM(L163:L165)</f>
        <v>0</v>
      </c>
      <c r="M162" s="282">
        <f t="shared" ref="M162:O162" si="207">SUM(M163:M165)</f>
        <v>0</v>
      </c>
      <c r="N162" s="283">
        <f t="shared" si="207"/>
        <v>0</v>
      </c>
      <c r="O162" s="262">
        <f t="shared" si="207"/>
        <v>0</v>
      </c>
      <c r="P162" s="264"/>
    </row>
    <row r="163" spans="1:16" ht="24" hidden="1" x14ac:dyDescent="0.25">
      <c r="A163" s="128">
        <v>3261</v>
      </c>
      <c r="B163" s="165" t="s">
        <v>318</v>
      </c>
      <c r="C163" s="444">
        <f t="shared" si="189"/>
        <v>0</v>
      </c>
      <c r="D163" s="265"/>
      <c r="E163" s="266"/>
      <c r="F163" s="267">
        <f t="shared" ref="F163:F165" si="208">D163+E163</f>
        <v>0</v>
      </c>
      <c r="G163" s="265"/>
      <c r="H163" s="266"/>
      <c r="I163" s="267">
        <f t="shared" ref="I163:I165" si="209">G163+H163</f>
        <v>0</v>
      </c>
      <c r="J163" s="268"/>
      <c r="K163" s="266"/>
      <c r="L163" s="267">
        <f t="shared" ref="L163:L165" si="210">J163+K163</f>
        <v>0</v>
      </c>
      <c r="M163" s="265"/>
      <c r="N163" s="266"/>
      <c r="O163" s="267">
        <f t="shared" ref="O163:O165" si="211">M163+N163</f>
        <v>0</v>
      </c>
      <c r="P163" s="269"/>
    </row>
    <row r="164" spans="1:16" ht="36" hidden="1" x14ac:dyDescent="0.25">
      <c r="A164" s="128">
        <v>3262</v>
      </c>
      <c r="B164" s="165" t="s">
        <v>319</v>
      </c>
      <c r="C164" s="444">
        <f t="shared" si="189"/>
        <v>0</v>
      </c>
      <c r="D164" s="265"/>
      <c r="E164" s="266"/>
      <c r="F164" s="267">
        <f t="shared" si="208"/>
        <v>0</v>
      </c>
      <c r="G164" s="265"/>
      <c r="H164" s="266"/>
      <c r="I164" s="267">
        <f t="shared" si="209"/>
        <v>0</v>
      </c>
      <c r="J164" s="268"/>
      <c r="K164" s="266"/>
      <c r="L164" s="267">
        <f t="shared" si="210"/>
        <v>0</v>
      </c>
      <c r="M164" s="265"/>
      <c r="N164" s="266"/>
      <c r="O164" s="267">
        <f t="shared" si="211"/>
        <v>0</v>
      </c>
      <c r="P164" s="269"/>
    </row>
    <row r="165" spans="1:16" ht="24" hidden="1" x14ac:dyDescent="0.25">
      <c r="A165" s="128">
        <v>3263</v>
      </c>
      <c r="B165" s="165" t="s">
        <v>320</v>
      </c>
      <c r="C165" s="444">
        <f t="shared" si="189"/>
        <v>0</v>
      </c>
      <c r="D165" s="265"/>
      <c r="E165" s="266"/>
      <c r="F165" s="267">
        <f t="shared" si="208"/>
        <v>0</v>
      </c>
      <c r="G165" s="265"/>
      <c r="H165" s="266"/>
      <c r="I165" s="267">
        <f t="shared" si="209"/>
        <v>0</v>
      </c>
      <c r="J165" s="268"/>
      <c r="K165" s="266"/>
      <c r="L165" s="267">
        <f t="shared" si="210"/>
        <v>0</v>
      </c>
      <c r="M165" s="265"/>
      <c r="N165" s="266"/>
      <c r="O165" s="267">
        <f t="shared" si="211"/>
        <v>0</v>
      </c>
      <c r="P165" s="269"/>
    </row>
    <row r="166" spans="1:16" ht="84" hidden="1" x14ac:dyDescent="0.25">
      <c r="A166" s="1214">
        <v>3290</v>
      </c>
      <c r="B166" s="157" t="s">
        <v>321</v>
      </c>
      <c r="C166" s="454">
        <f t="shared" si="189"/>
        <v>0</v>
      </c>
      <c r="D166" s="282">
        <f t="shared" ref="D166:E166" si="212">SUM(D167:D170)</f>
        <v>0</v>
      </c>
      <c r="E166" s="283">
        <f t="shared" si="212"/>
        <v>0</v>
      </c>
      <c r="F166" s="262">
        <f>SUM(F167:F170)</f>
        <v>0</v>
      </c>
      <c r="G166" s="282">
        <f t="shared" ref="G166:O166" si="213">SUM(G167:G170)</f>
        <v>0</v>
      </c>
      <c r="H166" s="283">
        <f t="shared" si="213"/>
        <v>0</v>
      </c>
      <c r="I166" s="262">
        <f t="shared" si="213"/>
        <v>0</v>
      </c>
      <c r="J166" s="284">
        <f t="shared" si="213"/>
        <v>0</v>
      </c>
      <c r="K166" s="283">
        <f t="shared" si="213"/>
        <v>0</v>
      </c>
      <c r="L166" s="262">
        <f t="shared" si="213"/>
        <v>0</v>
      </c>
      <c r="M166" s="282">
        <f t="shared" si="213"/>
        <v>0</v>
      </c>
      <c r="N166" s="283">
        <f t="shared" si="213"/>
        <v>0</v>
      </c>
      <c r="O166" s="262">
        <f t="shared" si="213"/>
        <v>0</v>
      </c>
      <c r="P166" s="298"/>
    </row>
    <row r="167" spans="1:16" ht="72" hidden="1" x14ac:dyDescent="0.25">
      <c r="A167" s="128">
        <v>3291</v>
      </c>
      <c r="B167" s="165" t="s">
        <v>322</v>
      </c>
      <c r="C167" s="444">
        <f t="shared" si="189"/>
        <v>0</v>
      </c>
      <c r="D167" s="265"/>
      <c r="E167" s="266"/>
      <c r="F167" s="267">
        <f t="shared" ref="F167:F170" si="214">D167+E167</f>
        <v>0</v>
      </c>
      <c r="G167" s="265"/>
      <c r="H167" s="266"/>
      <c r="I167" s="267">
        <f t="shared" ref="I167:I170" si="215">G167+H167</f>
        <v>0</v>
      </c>
      <c r="J167" s="268"/>
      <c r="K167" s="266"/>
      <c r="L167" s="267">
        <f t="shared" ref="L167:L170" si="216">J167+K167</f>
        <v>0</v>
      </c>
      <c r="M167" s="265"/>
      <c r="N167" s="266"/>
      <c r="O167" s="267">
        <f t="shared" ref="O167:O170" si="217">M167+N167</f>
        <v>0</v>
      </c>
      <c r="P167" s="269"/>
    </row>
    <row r="168" spans="1:16" ht="72" hidden="1" x14ac:dyDescent="0.25">
      <c r="A168" s="128">
        <v>3292</v>
      </c>
      <c r="B168" s="165" t="s">
        <v>323</v>
      </c>
      <c r="C168" s="444">
        <f t="shared" si="189"/>
        <v>0</v>
      </c>
      <c r="D168" s="265"/>
      <c r="E168" s="266"/>
      <c r="F168" s="267">
        <f t="shared" si="214"/>
        <v>0</v>
      </c>
      <c r="G168" s="265"/>
      <c r="H168" s="266"/>
      <c r="I168" s="267">
        <f t="shared" si="215"/>
        <v>0</v>
      </c>
      <c r="J168" s="268"/>
      <c r="K168" s="266"/>
      <c r="L168" s="267">
        <f t="shared" si="216"/>
        <v>0</v>
      </c>
      <c r="M168" s="265"/>
      <c r="N168" s="266"/>
      <c r="O168" s="267">
        <f t="shared" si="217"/>
        <v>0</v>
      </c>
      <c r="P168" s="269"/>
    </row>
    <row r="169" spans="1:16" ht="72" hidden="1" x14ac:dyDescent="0.25">
      <c r="A169" s="128">
        <v>3293</v>
      </c>
      <c r="B169" s="165" t="s">
        <v>324</v>
      </c>
      <c r="C169" s="444">
        <f t="shared" si="189"/>
        <v>0</v>
      </c>
      <c r="D169" s="265"/>
      <c r="E169" s="266"/>
      <c r="F169" s="267">
        <f t="shared" si="214"/>
        <v>0</v>
      </c>
      <c r="G169" s="265"/>
      <c r="H169" s="266"/>
      <c r="I169" s="267">
        <f t="shared" si="215"/>
        <v>0</v>
      </c>
      <c r="J169" s="268"/>
      <c r="K169" s="266"/>
      <c r="L169" s="267">
        <f t="shared" si="216"/>
        <v>0</v>
      </c>
      <c r="M169" s="265"/>
      <c r="N169" s="266"/>
      <c r="O169" s="267">
        <f t="shared" si="217"/>
        <v>0</v>
      </c>
      <c r="P169" s="269"/>
    </row>
    <row r="170" spans="1:16" ht="60" hidden="1" x14ac:dyDescent="0.25">
      <c r="A170" s="299">
        <v>3294</v>
      </c>
      <c r="B170" s="165" t="s">
        <v>325</v>
      </c>
      <c r="C170" s="454">
        <f t="shared" si="189"/>
        <v>0</v>
      </c>
      <c r="D170" s="300"/>
      <c r="E170" s="301"/>
      <c r="F170" s="302">
        <f t="shared" si="214"/>
        <v>0</v>
      </c>
      <c r="G170" s="300"/>
      <c r="H170" s="301"/>
      <c r="I170" s="302">
        <f t="shared" si="215"/>
        <v>0</v>
      </c>
      <c r="J170" s="303"/>
      <c r="K170" s="301"/>
      <c r="L170" s="302">
        <f t="shared" si="216"/>
        <v>0</v>
      </c>
      <c r="M170" s="300"/>
      <c r="N170" s="301"/>
      <c r="O170" s="302">
        <f t="shared" si="217"/>
        <v>0</v>
      </c>
      <c r="P170" s="298"/>
    </row>
    <row r="171" spans="1:16" ht="48" hidden="1" x14ac:dyDescent="0.25">
      <c r="A171" s="304">
        <v>3300</v>
      </c>
      <c r="B171" s="297" t="s">
        <v>326</v>
      </c>
      <c r="C171" s="455">
        <f t="shared" si="189"/>
        <v>0</v>
      </c>
      <c r="D171" s="305">
        <f t="shared" ref="D171:E171" si="218">SUM(D172:D173)</f>
        <v>0</v>
      </c>
      <c r="E171" s="306">
        <f t="shared" si="218"/>
        <v>0</v>
      </c>
      <c r="F171" s="307">
        <f>SUM(F172:F173)</f>
        <v>0</v>
      </c>
      <c r="G171" s="305">
        <f t="shared" ref="G171:O171" si="219">SUM(G172:G173)</f>
        <v>0</v>
      </c>
      <c r="H171" s="306">
        <f t="shared" si="219"/>
        <v>0</v>
      </c>
      <c r="I171" s="307">
        <f t="shared" si="219"/>
        <v>0</v>
      </c>
      <c r="J171" s="308">
        <f t="shared" si="219"/>
        <v>0</v>
      </c>
      <c r="K171" s="306">
        <f t="shared" si="219"/>
        <v>0</v>
      </c>
      <c r="L171" s="307">
        <f t="shared" si="219"/>
        <v>0</v>
      </c>
      <c r="M171" s="305">
        <f t="shared" si="219"/>
        <v>0</v>
      </c>
      <c r="N171" s="306">
        <f t="shared" si="219"/>
        <v>0</v>
      </c>
      <c r="O171" s="307">
        <f t="shared" si="219"/>
        <v>0</v>
      </c>
      <c r="P171" s="255"/>
    </row>
    <row r="172" spans="1:16" ht="48" hidden="1" x14ac:dyDescent="0.25">
      <c r="A172" s="217">
        <v>3310</v>
      </c>
      <c r="B172" s="218" t="s">
        <v>327</v>
      </c>
      <c r="C172" s="450">
        <f t="shared" si="189"/>
        <v>0</v>
      </c>
      <c r="D172" s="275"/>
      <c r="E172" s="277"/>
      <c r="F172" s="257">
        <f t="shared" ref="F172:F173" si="220">D172+E172</f>
        <v>0</v>
      </c>
      <c r="G172" s="275"/>
      <c r="H172" s="277"/>
      <c r="I172" s="257">
        <f t="shared" ref="I172:I173" si="221">G172+H172</f>
        <v>0</v>
      </c>
      <c r="J172" s="278"/>
      <c r="K172" s="277"/>
      <c r="L172" s="257">
        <f t="shared" ref="L172:L173" si="222">J172+K172</f>
        <v>0</v>
      </c>
      <c r="M172" s="275"/>
      <c r="N172" s="277"/>
      <c r="O172" s="257">
        <f t="shared" ref="O172:O173" si="223">M172+N172</f>
        <v>0</v>
      </c>
      <c r="P172" s="259"/>
    </row>
    <row r="173" spans="1:16" ht="48.75" hidden="1" customHeight="1" x14ac:dyDescent="0.25">
      <c r="A173" s="121">
        <v>3320</v>
      </c>
      <c r="B173" s="157" t="s">
        <v>328</v>
      </c>
      <c r="C173" s="443">
        <f t="shared" si="189"/>
        <v>0</v>
      </c>
      <c r="D173" s="260"/>
      <c r="E173" s="261"/>
      <c r="F173" s="262">
        <f t="shared" si="220"/>
        <v>0</v>
      </c>
      <c r="G173" s="260"/>
      <c r="H173" s="261"/>
      <c r="I173" s="262">
        <f t="shared" si="221"/>
        <v>0</v>
      </c>
      <c r="J173" s="263"/>
      <c r="K173" s="261"/>
      <c r="L173" s="262">
        <f t="shared" si="222"/>
        <v>0</v>
      </c>
      <c r="M173" s="260"/>
      <c r="N173" s="261"/>
      <c r="O173" s="262">
        <f t="shared" si="223"/>
        <v>0</v>
      </c>
      <c r="P173" s="264"/>
    </row>
    <row r="174" spans="1:16" hidden="1" x14ac:dyDescent="0.25">
      <c r="A174" s="309">
        <v>4000</v>
      </c>
      <c r="B174" s="244" t="s">
        <v>329</v>
      </c>
      <c r="C174" s="453">
        <f t="shared" si="189"/>
        <v>0</v>
      </c>
      <c r="D174" s="245">
        <f t="shared" ref="D174:E174" si="224">SUM(D175,D178)</f>
        <v>0</v>
      </c>
      <c r="E174" s="246">
        <f t="shared" si="224"/>
        <v>0</v>
      </c>
      <c r="F174" s="247">
        <f>SUM(F175,F178)</f>
        <v>0</v>
      </c>
      <c r="G174" s="245">
        <f t="shared" ref="G174:H174" si="225">SUM(G175,G178)</f>
        <v>0</v>
      </c>
      <c r="H174" s="246">
        <f t="shared" si="225"/>
        <v>0</v>
      </c>
      <c r="I174" s="247">
        <f>SUM(I175,I178)</f>
        <v>0</v>
      </c>
      <c r="J174" s="248">
        <f t="shared" ref="J174:K174" si="226">SUM(J175,J178)</f>
        <v>0</v>
      </c>
      <c r="K174" s="246">
        <f t="shared" si="226"/>
        <v>0</v>
      </c>
      <c r="L174" s="247">
        <f>SUM(L175,L178)</f>
        <v>0</v>
      </c>
      <c r="M174" s="245">
        <f t="shared" ref="M174:O174" si="227">SUM(M175,M178)</f>
        <v>0</v>
      </c>
      <c r="N174" s="246">
        <f t="shared" si="227"/>
        <v>0</v>
      </c>
      <c r="O174" s="247">
        <f t="shared" si="227"/>
        <v>0</v>
      </c>
      <c r="P174" s="249"/>
    </row>
    <row r="175" spans="1:16" ht="24" hidden="1" x14ac:dyDescent="0.25">
      <c r="A175" s="310">
        <v>4200</v>
      </c>
      <c r="B175" s="250" t="s">
        <v>330</v>
      </c>
      <c r="C175" s="442">
        <f t="shared" si="189"/>
        <v>0</v>
      </c>
      <c r="D175" s="251">
        <f t="shared" ref="D175:E175" si="228">SUM(D176,D177)</f>
        <v>0</v>
      </c>
      <c r="E175" s="252">
        <f t="shared" si="228"/>
        <v>0</v>
      </c>
      <c r="F175" s="253">
        <f>SUM(F176,F177)</f>
        <v>0</v>
      </c>
      <c r="G175" s="251">
        <f t="shared" ref="G175:H175" si="229">SUM(G176,G177)</f>
        <v>0</v>
      </c>
      <c r="H175" s="252">
        <f t="shared" si="229"/>
        <v>0</v>
      </c>
      <c r="I175" s="253">
        <f>SUM(I176,I177)</f>
        <v>0</v>
      </c>
      <c r="J175" s="254">
        <f t="shared" ref="J175:K175" si="230">SUM(J176,J177)</f>
        <v>0</v>
      </c>
      <c r="K175" s="252">
        <f t="shared" si="230"/>
        <v>0</v>
      </c>
      <c r="L175" s="253">
        <f>SUM(L176,L177)</f>
        <v>0</v>
      </c>
      <c r="M175" s="251">
        <f t="shared" ref="M175:O175" si="231">SUM(M176,M177)</f>
        <v>0</v>
      </c>
      <c r="N175" s="252">
        <f t="shared" si="231"/>
        <v>0</v>
      </c>
      <c r="O175" s="253">
        <f t="shared" si="231"/>
        <v>0</v>
      </c>
      <c r="P175" s="279"/>
    </row>
    <row r="176" spans="1:16" ht="36" hidden="1" x14ac:dyDescent="0.25">
      <c r="A176" s="1214">
        <v>4240</v>
      </c>
      <c r="B176" s="157" t="s">
        <v>331</v>
      </c>
      <c r="C176" s="443">
        <f t="shared" si="189"/>
        <v>0</v>
      </c>
      <c r="D176" s="260"/>
      <c r="E176" s="261"/>
      <c r="F176" s="262">
        <f t="shared" ref="F176:F177" si="232">D176+E176</f>
        <v>0</v>
      </c>
      <c r="G176" s="260"/>
      <c r="H176" s="261"/>
      <c r="I176" s="262">
        <f t="shared" ref="I176:I177" si="233">G176+H176</f>
        <v>0</v>
      </c>
      <c r="J176" s="263"/>
      <c r="K176" s="261"/>
      <c r="L176" s="262">
        <f t="shared" ref="L176:L177" si="234">J176+K176</f>
        <v>0</v>
      </c>
      <c r="M176" s="260"/>
      <c r="N176" s="261"/>
      <c r="O176" s="262">
        <f t="shared" ref="O176:O177" si="235">M176+N176</f>
        <v>0</v>
      </c>
      <c r="P176" s="264"/>
    </row>
    <row r="177" spans="1:16" ht="24" hidden="1" x14ac:dyDescent="0.25">
      <c r="A177" s="270">
        <v>4250</v>
      </c>
      <c r="B177" s="165" t="s">
        <v>332</v>
      </c>
      <c r="C177" s="444">
        <f t="shared" si="189"/>
        <v>0</v>
      </c>
      <c r="D177" s="265"/>
      <c r="E177" s="266"/>
      <c r="F177" s="267">
        <f t="shared" si="232"/>
        <v>0</v>
      </c>
      <c r="G177" s="265"/>
      <c r="H177" s="266"/>
      <c r="I177" s="267">
        <f t="shared" si="233"/>
        <v>0</v>
      </c>
      <c r="J177" s="268"/>
      <c r="K177" s="266"/>
      <c r="L177" s="267">
        <f t="shared" si="234"/>
        <v>0</v>
      </c>
      <c r="M177" s="265"/>
      <c r="N177" s="266"/>
      <c r="O177" s="267">
        <f t="shared" si="235"/>
        <v>0</v>
      </c>
      <c r="P177" s="269"/>
    </row>
    <row r="178" spans="1:16" hidden="1" x14ac:dyDescent="0.25">
      <c r="A178" s="145">
        <v>4300</v>
      </c>
      <c r="B178" s="250" t="s">
        <v>333</v>
      </c>
      <c r="C178" s="442">
        <f t="shared" si="189"/>
        <v>0</v>
      </c>
      <c r="D178" s="251">
        <f t="shared" ref="D178:E178" si="236">SUM(D179)</f>
        <v>0</v>
      </c>
      <c r="E178" s="252">
        <f t="shared" si="236"/>
        <v>0</v>
      </c>
      <c r="F178" s="253">
        <f>SUM(F179)</f>
        <v>0</v>
      </c>
      <c r="G178" s="251">
        <f t="shared" ref="G178:H178" si="237">SUM(G179)</f>
        <v>0</v>
      </c>
      <c r="H178" s="252">
        <f t="shared" si="237"/>
        <v>0</v>
      </c>
      <c r="I178" s="253">
        <f>SUM(I179)</f>
        <v>0</v>
      </c>
      <c r="J178" s="254">
        <f t="shared" ref="J178:K178" si="238">SUM(J179)</f>
        <v>0</v>
      </c>
      <c r="K178" s="252">
        <f t="shared" si="238"/>
        <v>0</v>
      </c>
      <c r="L178" s="253">
        <f>SUM(L179)</f>
        <v>0</v>
      </c>
      <c r="M178" s="251">
        <f t="shared" ref="M178:O178" si="239">SUM(M179)</f>
        <v>0</v>
      </c>
      <c r="N178" s="252">
        <f t="shared" si="239"/>
        <v>0</v>
      </c>
      <c r="O178" s="253">
        <f t="shared" si="239"/>
        <v>0</v>
      </c>
      <c r="P178" s="279"/>
    </row>
    <row r="179" spans="1:16" ht="24" hidden="1" x14ac:dyDescent="0.25">
      <c r="A179" s="1214">
        <v>4310</v>
      </c>
      <c r="B179" s="157" t="s">
        <v>334</v>
      </c>
      <c r="C179" s="443">
        <f t="shared" si="189"/>
        <v>0</v>
      </c>
      <c r="D179" s="282">
        <f t="shared" ref="D179:E179" si="240">SUM(D180:D180)</f>
        <v>0</v>
      </c>
      <c r="E179" s="283">
        <f t="shared" si="240"/>
        <v>0</v>
      </c>
      <c r="F179" s="262">
        <f>SUM(F180:F180)</f>
        <v>0</v>
      </c>
      <c r="G179" s="282">
        <f t="shared" ref="G179:H179" si="241">SUM(G180:G180)</f>
        <v>0</v>
      </c>
      <c r="H179" s="283">
        <f t="shared" si="241"/>
        <v>0</v>
      </c>
      <c r="I179" s="262">
        <f>SUM(I180:I180)</f>
        <v>0</v>
      </c>
      <c r="J179" s="284">
        <f t="shared" ref="J179:K179" si="242">SUM(J180:J180)</f>
        <v>0</v>
      </c>
      <c r="K179" s="283">
        <f t="shared" si="242"/>
        <v>0</v>
      </c>
      <c r="L179" s="262">
        <f>SUM(L180:L180)</f>
        <v>0</v>
      </c>
      <c r="M179" s="282">
        <f t="shared" ref="M179:O179" si="243">SUM(M180:M180)</f>
        <v>0</v>
      </c>
      <c r="N179" s="283">
        <f t="shared" si="243"/>
        <v>0</v>
      </c>
      <c r="O179" s="262">
        <f t="shared" si="243"/>
        <v>0</v>
      </c>
      <c r="P179" s="264"/>
    </row>
    <row r="180" spans="1:16" ht="36" hidden="1" x14ac:dyDescent="0.25">
      <c r="A180" s="128">
        <v>4311</v>
      </c>
      <c r="B180" s="165" t="s">
        <v>335</v>
      </c>
      <c r="C180" s="444">
        <f t="shared" si="189"/>
        <v>0</v>
      </c>
      <c r="D180" s="265"/>
      <c r="E180" s="266"/>
      <c r="F180" s="267">
        <f>D180+E180</f>
        <v>0</v>
      </c>
      <c r="G180" s="265"/>
      <c r="H180" s="266"/>
      <c r="I180" s="267">
        <f>G180+H180</f>
        <v>0</v>
      </c>
      <c r="J180" s="268"/>
      <c r="K180" s="266"/>
      <c r="L180" s="267">
        <f>J180+K180</f>
        <v>0</v>
      </c>
      <c r="M180" s="265"/>
      <c r="N180" s="266"/>
      <c r="O180" s="267">
        <f t="shared" ref="O180" si="244">M180+N180</f>
        <v>0</v>
      </c>
      <c r="P180" s="269"/>
    </row>
    <row r="181" spans="1:16" s="105" customFormat="1" ht="24" hidden="1" x14ac:dyDescent="0.25">
      <c r="A181" s="311"/>
      <c r="B181" s="97" t="s">
        <v>336</v>
      </c>
      <c r="C181" s="451">
        <f t="shared" si="189"/>
        <v>0</v>
      </c>
      <c r="D181" s="225">
        <f t="shared" ref="D181:O181" si="245">SUM(D182,D211,D252,D265)</f>
        <v>0</v>
      </c>
      <c r="E181" s="226">
        <f t="shared" si="245"/>
        <v>0</v>
      </c>
      <c r="F181" s="227">
        <f t="shared" si="245"/>
        <v>0</v>
      </c>
      <c r="G181" s="225">
        <f t="shared" si="245"/>
        <v>0</v>
      </c>
      <c r="H181" s="226">
        <f t="shared" si="245"/>
        <v>0</v>
      </c>
      <c r="I181" s="227">
        <f t="shared" si="245"/>
        <v>0</v>
      </c>
      <c r="J181" s="228">
        <f t="shared" si="245"/>
        <v>0</v>
      </c>
      <c r="K181" s="226">
        <f t="shared" si="245"/>
        <v>0</v>
      </c>
      <c r="L181" s="227">
        <f t="shared" si="245"/>
        <v>0</v>
      </c>
      <c r="M181" s="225">
        <f t="shared" si="245"/>
        <v>0</v>
      </c>
      <c r="N181" s="226">
        <f t="shared" si="245"/>
        <v>0</v>
      </c>
      <c r="O181" s="227">
        <f t="shared" si="245"/>
        <v>0</v>
      </c>
      <c r="P181" s="312"/>
    </row>
    <row r="182" spans="1:16" hidden="1" x14ac:dyDescent="0.25">
      <c r="A182" s="244">
        <v>5000</v>
      </c>
      <c r="B182" s="244" t="s">
        <v>337</v>
      </c>
      <c r="C182" s="453">
        <f t="shared" si="189"/>
        <v>0</v>
      </c>
      <c r="D182" s="245">
        <f t="shared" ref="D182:E182" si="246">D183+D187</f>
        <v>0</v>
      </c>
      <c r="E182" s="246">
        <f t="shared" si="246"/>
        <v>0</v>
      </c>
      <c r="F182" s="247">
        <f>F183+F187</f>
        <v>0</v>
      </c>
      <c r="G182" s="245">
        <f t="shared" ref="G182:H182" si="247">G183+G187</f>
        <v>0</v>
      </c>
      <c r="H182" s="246">
        <f t="shared" si="247"/>
        <v>0</v>
      </c>
      <c r="I182" s="247">
        <f>I183+I187</f>
        <v>0</v>
      </c>
      <c r="J182" s="248">
        <f t="shared" ref="J182:K182" si="248">J183+J187</f>
        <v>0</v>
      </c>
      <c r="K182" s="246">
        <f t="shared" si="248"/>
        <v>0</v>
      </c>
      <c r="L182" s="247">
        <f>L183+L187</f>
        <v>0</v>
      </c>
      <c r="M182" s="245">
        <f t="shared" ref="M182:O182" si="249">M183+M187</f>
        <v>0</v>
      </c>
      <c r="N182" s="246">
        <f t="shared" si="249"/>
        <v>0</v>
      </c>
      <c r="O182" s="247">
        <f t="shared" si="249"/>
        <v>0</v>
      </c>
      <c r="P182" s="249"/>
    </row>
    <row r="183" spans="1:16" hidden="1" x14ac:dyDescent="0.25">
      <c r="A183" s="145">
        <v>5100</v>
      </c>
      <c r="B183" s="250" t="s">
        <v>338</v>
      </c>
      <c r="C183" s="442">
        <f t="shared" si="189"/>
        <v>0</v>
      </c>
      <c r="D183" s="251">
        <f t="shared" ref="D183:E183" si="250">SUM(D184:D186)</f>
        <v>0</v>
      </c>
      <c r="E183" s="252">
        <f t="shared" si="250"/>
        <v>0</v>
      </c>
      <c r="F183" s="253">
        <f>SUM(F184:F186)</f>
        <v>0</v>
      </c>
      <c r="G183" s="251">
        <f t="shared" ref="G183:H183" si="251">SUM(G184:G186)</f>
        <v>0</v>
      </c>
      <c r="H183" s="252">
        <f t="shared" si="251"/>
        <v>0</v>
      </c>
      <c r="I183" s="253">
        <f>SUM(I184:I186)</f>
        <v>0</v>
      </c>
      <c r="J183" s="254">
        <f t="shared" ref="J183:K183" si="252">SUM(J184:J186)</f>
        <v>0</v>
      </c>
      <c r="K183" s="252">
        <f t="shared" si="252"/>
        <v>0</v>
      </c>
      <c r="L183" s="253">
        <f>SUM(L184:L186)</f>
        <v>0</v>
      </c>
      <c r="M183" s="251">
        <f t="shared" ref="M183:O183" si="253">SUM(M184:M186)</f>
        <v>0</v>
      </c>
      <c r="N183" s="252">
        <f t="shared" si="253"/>
        <v>0</v>
      </c>
      <c r="O183" s="253">
        <f t="shared" si="253"/>
        <v>0</v>
      </c>
      <c r="P183" s="279"/>
    </row>
    <row r="184" spans="1:16" hidden="1" x14ac:dyDescent="0.25">
      <c r="A184" s="1214">
        <v>5110</v>
      </c>
      <c r="B184" s="157" t="s">
        <v>339</v>
      </c>
      <c r="C184" s="443">
        <f t="shared" si="189"/>
        <v>0</v>
      </c>
      <c r="D184" s="260"/>
      <c r="E184" s="261"/>
      <c r="F184" s="262">
        <f t="shared" ref="F184:F186" si="254">D184+E184</f>
        <v>0</v>
      </c>
      <c r="G184" s="260"/>
      <c r="H184" s="261"/>
      <c r="I184" s="262">
        <f t="shared" ref="I184:I186" si="255">G184+H184</f>
        <v>0</v>
      </c>
      <c r="J184" s="263"/>
      <c r="K184" s="261"/>
      <c r="L184" s="262">
        <f t="shared" ref="L184:L186" si="256">J184+K184</f>
        <v>0</v>
      </c>
      <c r="M184" s="260"/>
      <c r="N184" s="261"/>
      <c r="O184" s="262">
        <f t="shared" ref="O184:O186" si="257">M184+N184</f>
        <v>0</v>
      </c>
      <c r="P184" s="264"/>
    </row>
    <row r="185" spans="1:16" ht="24" hidden="1" x14ac:dyDescent="0.25">
      <c r="A185" s="270">
        <v>5120</v>
      </c>
      <c r="B185" s="165" t="s">
        <v>340</v>
      </c>
      <c r="C185" s="444">
        <f t="shared" si="189"/>
        <v>0</v>
      </c>
      <c r="D185" s="265"/>
      <c r="E185" s="266"/>
      <c r="F185" s="267">
        <f t="shared" si="254"/>
        <v>0</v>
      </c>
      <c r="G185" s="265"/>
      <c r="H185" s="266"/>
      <c r="I185" s="267">
        <f t="shared" si="255"/>
        <v>0</v>
      </c>
      <c r="J185" s="268"/>
      <c r="K185" s="266"/>
      <c r="L185" s="267">
        <f t="shared" si="256"/>
        <v>0</v>
      </c>
      <c r="M185" s="265"/>
      <c r="N185" s="266"/>
      <c r="O185" s="267">
        <f t="shared" si="257"/>
        <v>0</v>
      </c>
      <c r="P185" s="269"/>
    </row>
    <row r="186" spans="1:16" hidden="1" x14ac:dyDescent="0.25">
      <c r="A186" s="270">
        <v>5140</v>
      </c>
      <c r="B186" s="165" t="s">
        <v>341</v>
      </c>
      <c r="C186" s="444">
        <f t="shared" si="189"/>
        <v>0</v>
      </c>
      <c r="D186" s="265"/>
      <c r="E186" s="266"/>
      <c r="F186" s="267">
        <f t="shared" si="254"/>
        <v>0</v>
      </c>
      <c r="G186" s="265"/>
      <c r="H186" s="266"/>
      <c r="I186" s="267">
        <f t="shared" si="255"/>
        <v>0</v>
      </c>
      <c r="J186" s="268"/>
      <c r="K186" s="266"/>
      <c r="L186" s="267">
        <f t="shared" si="256"/>
        <v>0</v>
      </c>
      <c r="M186" s="265"/>
      <c r="N186" s="266"/>
      <c r="O186" s="267">
        <f t="shared" si="257"/>
        <v>0</v>
      </c>
      <c r="P186" s="269"/>
    </row>
    <row r="187" spans="1:16" ht="24" hidden="1" x14ac:dyDescent="0.25">
      <c r="A187" s="145">
        <v>5200</v>
      </c>
      <c r="B187" s="250" t="s">
        <v>342</v>
      </c>
      <c r="C187" s="442">
        <f t="shared" si="189"/>
        <v>0</v>
      </c>
      <c r="D187" s="251">
        <f t="shared" ref="D187:E187" si="258">D188+D198+D199+D206+D207+D208+D210</f>
        <v>0</v>
      </c>
      <c r="E187" s="252">
        <f t="shared" si="258"/>
        <v>0</v>
      </c>
      <c r="F187" s="253">
        <f>F188+F198+F199+F206+F207+F208+F210</f>
        <v>0</v>
      </c>
      <c r="G187" s="251">
        <f t="shared" ref="G187:H187" si="259">G188+G198+G199+G206+G207+G208+G210</f>
        <v>0</v>
      </c>
      <c r="H187" s="252">
        <f t="shared" si="259"/>
        <v>0</v>
      </c>
      <c r="I187" s="253">
        <f>I188+I198+I199+I206+I207+I208+I210</f>
        <v>0</v>
      </c>
      <c r="J187" s="254">
        <f t="shared" ref="J187:K187" si="260">J188+J198+J199+J206+J207+J208+J210</f>
        <v>0</v>
      </c>
      <c r="K187" s="252">
        <f t="shared" si="260"/>
        <v>0</v>
      </c>
      <c r="L187" s="253">
        <f>L188+L198+L199+L206+L207+L208+L210</f>
        <v>0</v>
      </c>
      <c r="M187" s="251">
        <f t="shared" ref="M187:O187" si="261">M188+M198+M199+M206+M207+M208+M210</f>
        <v>0</v>
      </c>
      <c r="N187" s="252">
        <f t="shared" si="261"/>
        <v>0</v>
      </c>
      <c r="O187" s="253">
        <f t="shared" si="261"/>
        <v>0</v>
      </c>
      <c r="P187" s="279"/>
    </row>
    <row r="188" spans="1:16" hidden="1" x14ac:dyDescent="0.25">
      <c r="A188" s="256">
        <v>5210</v>
      </c>
      <c r="B188" s="218" t="s">
        <v>343</v>
      </c>
      <c r="C188" s="450">
        <f t="shared" si="189"/>
        <v>0</v>
      </c>
      <c r="D188" s="223">
        <f t="shared" ref="D188:E188" si="262">SUM(D189:D197)</f>
        <v>0</v>
      </c>
      <c r="E188" s="224">
        <f t="shared" si="262"/>
        <v>0</v>
      </c>
      <c r="F188" s="257">
        <f>SUM(F189:F197)</f>
        <v>0</v>
      </c>
      <c r="G188" s="223">
        <f t="shared" ref="G188:H188" si="263">SUM(G189:G197)</f>
        <v>0</v>
      </c>
      <c r="H188" s="224">
        <f t="shared" si="263"/>
        <v>0</v>
      </c>
      <c r="I188" s="257">
        <f>SUM(I189:I197)</f>
        <v>0</v>
      </c>
      <c r="J188" s="258">
        <f t="shared" ref="J188:K188" si="264">SUM(J189:J197)</f>
        <v>0</v>
      </c>
      <c r="K188" s="224">
        <f t="shared" si="264"/>
        <v>0</v>
      </c>
      <c r="L188" s="257">
        <f>SUM(L189:L197)</f>
        <v>0</v>
      </c>
      <c r="M188" s="223">
        <f t="shared" ref="M188:O188" si="265">SUM(M189:M197)</f>
        <v>0</v>
      </c>
      <c r="N188" s="224">
        <f t="shared" si="265"/>
        <v>0</v>
      </c>
      <c r="O188" s="257">
        <f t="shared" si="265"/>
        <v>0</v>
      </c>
      <c r="P188" s="259"/>
    </row>
    <row r="189" spans="1:16" hidden="1" x14ac:dyDescent="0.25">
      <c r="A189" s="121">
        <v>5211</v>
      </c>
      <c r="B189" s="157" t="s">
        <v>344</v>
      </c>
      <c r="C189" s="443">
        <f t="shared" si="189"/>
        <v>0</v>
      </c>
      <c r="D189" s="260"/>
      <c r="E189" s="261"/>
      <c r="F189" s="262">
        <f t="shared" ref="F189:F198" si="266">D189+E189</f>
        <v>0</v>
      </c>
      <c r="G189" s="260"/>
      <c r="H189" s="261"/>
      <c r="I189" s="262">
        <f t="shared" ref="I189:I198" si="267">G189+H189</f>
        <v>0</v>
      </c>
      <c r="J189" s="263"/>
      <c r="K189" s="261"/>
      <c r="L189" s="262">
        <f t="shared" ref="L189:L198" si="268">J189+K189</f>
        <v>0</v>
      </c>
      <c r="M189" s="260"/>
      <c r="N189" s="261"/>
      <c r="O189" s="262">
        <f t="shared" ref="O189:O198" si="269">M189+N189</f>
        <v>0</v>
      </c>
      <c r="P189" s="264"/>
    </row>
    <row r="190" spans="1:16" hidden="1" x14ac:dyDescent="0.25">
      <c r="A190" s="128">
        <v>5212</v>
      </c>
      <c r="B190" s="165" t="s">
        <v>345</v>
      </c>
      <c r="C190" s="444">
        <f t="shared" si="189"/>
        <v>0</v>
      </c>
      <c r="D190" s="265"/>
      <c r="E190" s="266"/>
      <c r="F190" s="267">
        <f t="shared" si="266"/>
        <v>0</v>
      </c>
      <c r="G190" s="265"/>
      <c r="H190" s="266"/>
      <c r="I190" s="267">
        <f t="shared" si="267"/>
        <v>0</v>
      </c>
      <c r="J190" s="268"/>
      <c r="K190" s="266"/>
      <c r="L190" s="267">
        <f t="shared" si="268"/>
        <v>0</v>
      </c>
      <c r="M190" s="265"/>
      <c r="N190" s="266"/>
      <c r="O190" s="267">
        <f t="shared" si="269"/>
        <v>0</v>
      </c>
      <c r="P190" s="269"/>
    </row>
    <row r="191" spans="1:16" hidden="1" x14ac:dyDescent="0.25">
      <c r="A191" s="128">
        <v>5213</v>
      </c>
      <c r="B191" s="165" t="s">
        <v>346</v>
      </c>
      <c r="C191" s="444">
        <f t="shared" si="189"/>
        <v>0</v>
      </c>
      <c r="D191" s="265"/>
      <c r="E191" s="266"/>
      <c r="F191" s="267">
        <f t="shared" si="266"/>
        <v>0</v>
      </c>
      <c r="G191" s="265"/>
      <c r="H191" s="266"/>
      <c r="I191" s="267">
        <f t="shared" si="267"/>
        <v>0</v>
      </c>
      <c r="J191" s="268"/>
      <c r="K191" s="266"/>
      <c r="L191" s="267">
        <f t="shared" si="268"/>
        <v>0</v>
      </c>
      <c r="M191" s="265"/>
      <c r="N191" s="266"/>
      <c r="O191" s="267">
        <f t="shared" si="269"/>
        <v>0</v>
      </c>
      <c r="P191" s="269"/>
    </row>
    <row r="192" spans="1:16" hidden="1" x14ac:dyDescent="0.25">
      <c r="A192" s="128">
        <v>5214</v>
      </c>
      <c r="B192" s="165" t="s">
        <v>347</v>
      </c>
      <c r="C192" s="444">
        <f t="shared" si="189"/>
        <v>0</v>
      </c>
      <c r="D192" s="265"/>
      <c r="E192" s="266"/>
      <c r="F192" s="267">
        <f t="shared" si="266"/>
        <v>0</v>
      </c>
      <c r="G192" s="265"/>
      <c r="H192" s="266"/>
      <c r="I192" s="267">
        <f t="shared" si="267"/>
        <v>0</v>
      </c>
      <c r="J192" s="268"/>
      <c r="K192" s="266"/>
      <c r="L192" s="267">
        <f t="shared" si="268"/>
        <v>0</v>
      </c>
      <c r="M192" s="265"/>
      <c r="N192" s="266"/>
      <c r="O192" s="267">
        <f t="shared" si="269"/>
        <v>0</v>
      </c>
      <c r="P192" s="269"/>
    </row>
    <row r="193" spans="1:16" hidden="1" x14ac:dyDescent="0.25">
      <c r="A193" s="128">
        <v>5215</v>
      </c>
      <c r="B193" s="165" t="s">
        <v>348</v>
      </c>
      <c r="C193" s="444">
        <f t="shared" si="189"/>
        <v>0</v>
      </c>
      <c r="D193" s="265"/>
      <c r="E193" s="266"/>
      <c r="F193" s="267">
        <f t="shared" si="266"/>
        <v>0</v>
      </c>
      <c r="G193" s="265"/>
      <c r="H193" s="266"/>
      <c r="I193" s="267">
        <f t="shared" si="267"/>
        <v>0</v>
      </c>
      <c r="J193" s="268"/>
      <c r="K193" s="266"/>
      <c r="L193" s="267">
        <f t="shared" si="268"/>
        <v>0</v>
      </c>
      <c r="M193" s="265"/>
      <c r="N193" s="266"/>
      <c r="O193" s="267">
        <f t="shared" si="269"/>
        <v>0</v>
      </c>
      <c r="P193" s="269"/>
    </row>
    <row r="194" spans="1:16" ht="14.25" hidden="1" customHeight="1" x14ac:dyDescent="0.25">
      <c r="A194" s="128">
        <v>5216</v>
      </c>
      <c r="B194" s="165" t="s">
        <v>349</v>
      </c>
      <c r="C194" s="444">
        <f t="shared" si="189"/>
        <v>0</v>
      </c>
      <c r="D194" s="265"/>
      <c r="E194" s="266"/>
      <c r="F194" s="267">
        <f t="shared" si="266"/>
        <v>0</v>
      </c>
      <c r="G194" s="265"/>
      <c r="H194" s="266"/>
      <c r="I194" s="267">
        <f t="shared" si="267"/>
        <v>0</v>
      </c>
      <c r="J194" s="268"/>
      <c r="K194" s="266"/>
      <c r="L194" s="267">
        <f t="shared" si="268"/>
        <v>0</v>
      </c>
      <c r="M194" s="265"/>
      <c r="N194" s="266"/>
      <c r="O194" s="267">
        <f t="shared" si="269"/>
        <v>0</v>
      </c>
      <c r="P194" s="269"/>
    </row>
    <row r="195" spans="1:16" hidden="1" x14ac:dyDescent="0.25">
      <c r="A195" s="128">
        <v>5217</v>
      </c>
      <c r="B195" s="165" t="s">
        <v>350</v>
      </c>
      <c r="C195" s="444">
        <f t="shared" si="189"/>
        <v>0</v>
      </c>
      <c r="D195" s="265"/>
      <c r="E195" s="266"/>
      <c r="F195" s="267">
        <f t="shared" si="266"/>
        <v>0</v>
      </c>
      <c r="G195" s="265"/>
      <c r="H195" s="266"/>
      <c r="I195" s="267">
        <f t="shared" si="267"/>
        <v>0</v>
      </c>
      <c r="J195" s="268"/>
      <c r="K195" s="266"/>
      <c r="L195" s="267">
        <f t="shared" si="268"/>
        <v>0</v>
      </c>
      <c r="M195" s="265"/>
      <c r="N195" s="266"/>
      <c r="O195" s="267">
        <f t="shared" si="269"/>
        <v>0</v>
      </c>
      <c r="P195" s="269"/>
    </row>
    <row r="196" spans="1:16" hidden="1" x14ac:dyDescent="0.25">
      <c r="A196" s="128">
        <v>5218</v>
      </c>
      <c r="B196" s="165" t="s">
        <v>351</v>
      </c>
      <c r="C196" s="444">
        <f t="shared" si="189"/>
        <v>0</v>
      </c>
      <c r="D196" s="265"/>
      <c r="E196" s="266"/>
      <c r="F196" s="267">
        <f t="shared" si="266"/>
        <v>0</v>
      </c>
      <c r="G196" s="265"/>
      <c r="H196" s="266"/>
      <c r="I196" s="267">
        <f t="shared" si="267"/>
        <v>0</v>
      </c>
      <c r="J196" s="268"/>
      <c r="K196" s="266"/>
      <c r="L196" s="267">
        <f t="shared" si="268"/>
        <v>0</v>
      </c>
      <c r="M196" s="265"/>
      <c r="N196" s="266"/>
      <c r="O196" s="267">
        <f t="shared" si="269"/>
        <v>0</v>
      </c>
      <c r="P196" s="269"/>
    </row>
    <row r="197" spans="1:16" hidden="1" x14ac:dyDescent="0.25">
      <c r="A197" s="128">
        <v>5219</v>
      </c>
      <c r="B197" s="165" t="s">
        <v>352</v>
      </c>
      <c r="C197" s="444">
        <f t="shared" si="189"/>
        <v>0</v>
      </c>
      <c r="D197" s="265"/>
      <c r="E197" s="266"/>
      <c r="F197" s="267">
        <f t="shared" si="266"/>
        <v>0</v>
      </c>
      <c r="G197" s="265"/>
      <c r="H197" s="266"/>
      <c r="I197" s="267">
        <f t="shared" si="267"/>
        <v>0</v>
      </c>
      <c r="J197" s="268"/>
      <c r="K197" s="266"/>
      <c r="L197" s="267">
        <f t="shared" si="268"/>
        <v>0</v>
      </c>
      <c r="M197" s="265"/>
      <c r="N197" s="266"/>
      <c r="O197" s="267">
        <f t="shared" si="269"/>
        <v>0</v>
      </c>
      <c r="P197" s="269"/>
    </row>
    <row r="198" spans="1:16" ht="13.5" hidden="1" customHeight="1" x14ac:dyDescent="0.25">
      <c r="A198" s="270">
        <v>5220</v>
      </c>
      <c r="B198" s="165" t="s">
        <v>353</v>
      </c>
      <c r="C198" s="444">
        <f t="shared" si="189"/>
        <v>0</v>
      </c>
      <c r="D198" s="265"/>
      <c r="E198" s="266"/>
      <c r="F198" s="267">
        <f t="shared" si="266"/>
        <v>0</v>
      </c>
      <c r="G198" s="265"/>
      <c r="H198" s="266"/>
      <c r="I198" s="267">
        <f t="shared" si="267"/>
        <v>0</v>
      </c>
      <c r="J198" s="268"/>
      <c r="K198" s="266"/>
      <c r="L198" s="267">
        <f t="shared" si="268"/>
        <v>0</v>
      </c>
      <c r="M198" s="265"/>
      <c r="N198" s="266"/>
      <c r="O198" s="267">
        <f t="shared" si="269"/>
        <v>0</v>
      </c>
      <c r="P198" s="269"/>
    </row>
    <row r="199" spans="1:16" hidden="1" x14ac:dyDescent="0.25">
      <c r="A199" s="270">
        <v>5230</v>
      </c>
      <c r="B199" s="165" t="s">
        <v>354</v>
      </c>
      <c r="C199" s="444">
        <f t="shared" si="189"/>
        <v>0</v>
      </c>
      <c r="D199" s="271">
        <f t="shared" ref="D199:E199" si="270">SUM(D200:D205)</f>
        <v>0</v>
      </c>
      <c r="E199" s="272">
        <f t="shared" si="270"/>
        <v>0</v>
      </c>
      <c r="F199" s="267">
        <f>SUM(F200:F205)</f>
        <v>0</v>
      </c>
      <c r="G199" s="271">
        <f t="shared" ref="G199:H199" si="271">SUM(G200:G205)</f>
        <v>0</v>
      </c>
      <c r="H199" s="272">
        <f t="shared" si="271"/>
        <v>0</v>
      </c>
      <c r="I199" s="267">
        <f>SUM(I200:I205)</f>
        <v>0</v>
      </c>
      <c r="J199" s="273">
        <f t="shared" ref="J199:K199" si="272">SUM(J200:J205)</f>
        <v>0</v>
      </c>
      <c r="K199" s="272">
        <f t="shared" si="272"/>
        <v>0</v>
      </c>
      <c r="L199" s="267">
        <f>SUM(L200:L205)</f>
        <v>0</v>
      </c>
      <c r="M199" s="271">
        <f t="shared" ref="M199:O199" si="273">SUM(M200:M205)</f>
        <v>0</v>
      </c>
      <c r="N199" s="272">
        <f t="shared" si="273"/>
        <v>0</v>
      </c>
      <c r="O199" s="267">
        <f t="shared" si="273"/>
        <v>0</v>
      </c>
      <c r="P199" s="269"/>
    </row>
    <row r="200" spans="1:16" hidden="1" x14ac:dyDescent="0.25">
      <c r="A200" s="128">
        <v>5231</v>
      </c>
      <c r="B200" s="165" t="s">
        <v>355</v>
      </c>
      <c r="C200" s="444">
        <f t="shared" si="189"/>
        <v>0</v>
      </c>
      <c r="D200" s="265"/>
      <c r="E200" s="266"/>
      <c r="F200" s="267">
        <f t="shared" ref="F200:F207" si="274">D200+E200</f>
        <v>0</v>
      </c>
      <c r="G200" s="265"/>
      <c r="H200" s="266"/>
      <c r="I200" s="267">
        <f t="shared" ref="I200:I207" si="275">G200+H200</f>
        <v>0</v>
      </c>
      <c r="J200" s="268"/>
      <c r="K200" s="266"/>
      <c r="L200" s="267">
        <f t="shared" ref="L200:L207" si="276">J200+K200</f>
        <v>0</v>
      </c>
      <c r="M200" s="265"/>
      <c r="N200" s="266"/>
      <c r="O200" s="267">
        <f t="shared" ref="O200:O207" si="277">M200+N200</f>
        <v>0</v>
      </c>
      <c r="P200" s="269"/>
    </row>
    <row r="201" spans="1:16" hidden="1" x14ac:dyDescent="0.25">
      <c r="A201" s="128">
        <v>5233</v>
      </c>
      <c r="B201" s="165" t="s">
        <v>356</v>
      </c>
      <c r="C201" s="444">
        <f t="shared" si="189"/>
        <v>0</v>
      </c>
      <c r="D201" s="265"/>
      <c r="E201" s="266"/>
      <c r="F201" s="267">
        <f t="shared" si="274"/>
        <v>0</v>
      </c>
      <c r="G201" s="265"/>
      <c r="H201" s="266"/>
      <c r="I201" s="267">
        <f t="shared" si="275"/>
        <v>0</v>
      </c>
      <c r="J201" s="268"/>
      <c r="K201" s="266"/>
      <c r="L201" s="267">
        <f t="shared" si="276"/>
        <v>0</v>
      </c>
      <c r="M201" s="265"/>
      <c r="N201" s="266"/>
      <c r="O201" s="267">
        <f t="shared" si="277"/>
        <v>0</v>
      </c>
      <c r="P201" s="269"/>
    </row>
    <row r="202" spans="1:16" ht="24" hidden="1" x14ac:dyDescent="0.25">
      <c r="A202" s="128">
        <v>5234</v>
      </c>
      <c r="B202" s="165" t="s">
        <v>357</v>
      </c>
      <c r="C202" s="444">
        <f t="shared" si="189"/>
        <v>0</v>
      </c>
      <c r="D202" s="265"/>
      <c r="E202" s="266"/>
      <c r="F202" s="267">
        <f t="shared" si="274"/>
        <v>0</v>
      </c>
      <c r="G202" s="265"/>
      <c r="H202" s="266"/>
      <c r="I202" s="267">
        <f t="shared" si="275"/>
        <v>0</v>
      </c>
      <c r="J202" s="268"/>
      <c r="K202" s="266"/>
      <c r="L202" s="267">
        <f t="shared" si="276"/>
        <v>0</v>
      </c>
      <c r="M202" s="265"/>
      <c r="N202" s="266"/>
      <c r="O202" s="267">
        <f t="shared" si="277"/>
        <v>0</v>
      </c>
      <c r="P202" s="269"/>
    </row>
    <row r="203" spans="1:16" ht="14.25" hidden="1" customHeight="1" x14ac:dyDescent="0.25">
      <c r="A203" s="128">
        <v>5236</v>
      </c>
      <c r="B203" s="165" t="s">
        <v>358</v>
      </c>
      <c r="C203" s="444">
        <f t="shared" si="189"/>
        <v>0</v>
      </c>
      <c r="D203" s="265"/>
      <c r="E203" s="266"/>
      <c r="F203" s="267">
        <f t="shared" si="274"/>
        <v>0</v>
      </c>
      <c r="G203" s="265"/>
      <c r="H203" s="266"/>
      <c r="I203" s="267">
        <f t="shared" si="275"/>
        <v>0</v>
      </c>
      <c r="J203" s="268"/>
      <c r="K203" s="266"/>
      <c r="L203" s="267">
        <f t="shared" si="276"/>
        <v>0</v>
      </c>
      <c r="M203" s="265"/>
      <c r="N203" s="266"/>
      <c r="O203" s="267">
        <f t="shared" si="277"/>
        <v>0</v>
      </c>
      <c r="P203" s="269"/>
    </row>
    <row r="204" spans="1:16" ht="24" hidden="1" x14ac:dyDescent="0.25">
      <c r="A204" s="128">
        <v>5238</v>
      </c>
      <c r="B204" s="165" t="s">
        <v>359</v>
      </c>
      <c r="C204" s="444">
        <f t="shared" si="189"/>
        <v>0</v>
      </c>
      <c r="D204" s="265"/>
      <c r="E204" s="266"/>
      <c r="F204" s="267">
        <f t="shared" si="274"/>
        <v>0</v>
      </c>
      <c r="G204" s="265"/>
      <c r="H204" s="266"/>
      <c r="I204" s="267">
        <f t="shared" si="275"/>
        <v>0</v>
      </c>
      <c r="J204" s="268"/>
      <c r="K204" s="266"/>
      <c r="L204" s="267">
        <f t="shared" si="276"/>
        <v>0</v>
      </c>
      <c r="M204" s="265"/>
      <c r="N204" s="266"/>
      <c r="O204" s="267">
        <f t="shared" si="277"/>
        <v>0</v>
      </c>
      <c r="P204" s="269"/>
    </row>
    <row r="205" spans="1:16" ht="24" hidden="1" x14ac:dyDescent="0.25">
      <c r="A205" s="128">
        <v>5239</v>
      </c>
      <c r="B205" s="165" t="s">
        <v>360</v>
      </c>
      <c r="C205" s="444">
        <f t="shared" si="189"/>
        <v>0</v>
      </c>
      <c r="D205" s="265"/>
      <c r="E205" s="266"/>
      <c r="F205" s="267">
        <f t="shared" si="274"/>
        <v>0</v>
      </c>
      <c r="G205" s="265"/>
      <c r="H205" s="266"/>
      <c r="I205" s="267">
        <f t="shared" si="275"/>
        <v>0</v>
      </c>
      <c r="J205" s="268"/>
      <c r="K205" s="266"/>
      <c r="L205" s="267">
        <f t="shared" si="276"/>
        <v>0</v>
      </c>
      <c r="M205" s="265"/>
      <c r="N205" s="266"/>
      <c r="O205" s="267">
        <f t="shared" si="277"/>
        <v>0</v>
      </c>
      <c r="P205" s="269"/>
    </row>
    <row r="206" spans="1:16" ht="24" hidden="1" x14ac:dyDescent="0.25">
      <c r="A206" s="270">
        <v>5240</v>
      </c>
      <c r="B206" s="165" t="s">
        <v>361</v>
      </c>
      <c r="C206" s="444">
        <f t="shared" si="189"/>
        <v>0</v>
      </c>
      <c r="D206" s="265"/>
      <c r="E206" s="266"/>
      <c r="F206" s="267">
        <f t="shared" si="274"/>
        <v>0</v>
      </c>
      <c r="G206" s="265"/>
      <c r="H206" s="266"/>
      <c r="I206" s="267">
        <f t="shared" si="275"/>
        <v>0</v>
      </c>
      <c r="J206" s="268"/>
      <c r="K206" s="266"/>
      <c r="L206" s="267">
        <f t="shared" si="276"/>
        <v>0</v>
      </c>
      <c r="M206" s="265"/>
      <c r="N206" s="266"/>
      <c r="O206" s="267">
        <f t="shared" si="277"/>
        <v>0</v>
      </c>
      <c r="P206" s="269"/>
    </row>
    <row r="207" spans="1:16" hidden="1" x14ac:dyDescent="0.25">
      <c r="A207" s="270">
        <v>5250</v>
      </c>
      <c r="B207" s="165" t="s">
        <v>362</v>
      </c>
      <c r="C207" s="444">
        <f t="shared" si="189"/>
        <v>0</v>
      </c>
      <c r="D207" s="265">
        <v>0</v>
      </c>
      <c r="E207" s="266"/>
      <c r="F207" s="267">
        <f t="shared" si="274"/>
        <v>0</v>
      </c>
      <c r="G207" s="265"/>
      <c r="H207" s="266"/>
      <c r="I207" s="267">
        <f t="shared" si="275"/>
        <v>0</v>
      </c>
      <c r="J207" s="268"/>
      <c r="K207" s="266"/>
      <c r="L207" s="267">
        <f t="shared" si="276"/>
        <v>0</v>
      </c>
      <c r="M207" s="265"/>
      <c r="N207" s="266"/>
      <c r="O207" s="267">
        <f t="shared" si="277"/>
        <v>0</v>
      </c>
      <c r="P207" s="269"/>
    </row>
    <row r="208" spans="1:16" hidden="1" x14ac:dyDescent="0.25">
      <c r="A208" s="270">
        <v>5260</v>
      </c>
      <c r="B208" s="165" t="s">
        <v>363</v>
      </c>
      <c r="C208" s="444">
        <f t="shared" si="189"/>
        <v>0</v>
      </c>
      <c r="D208" s="271">
        <f t="shared" ref="D208:E208" si="278">SUM(D209)</f>
        <v>0</v>
      </c>
      <c r="E208" s="272">
        <f t="shared" si="278"/>
        <v>0</v>
      </c>
      <c r="F208" s="267">
        <f>SUM(F209)</f>
        <v>0</v>
      </c>
      <c r="G208" s="271">
        <f t="shared" ref="G208:H208" si="279">SUM(G209)</f>
        <v>0</v>
      </c>
      <c r="H208" s="272">
        <f t="shared" si="279"/>
        <v>0</v>
      </c>
      <c r="I208" s="267">
        <f>SUM(I209)</f>
        <v>0</v>
      </c>
      <c r="J208" s="273">
        <f t="shared" ref="J208:K208" si="280">SUM(J209)</f>
        <v>0</v>
      </c>
      <c r="K208" s="272">
        <f t="shared" si="280"/>
        <v>0</v>
      </c>
      <c r="L208" s="267">
        <f>SUM(L209)</f>
        <v>0</v>
      </c>
      <c r="M208" s="271">
        <f t="shared" ref="M208:O208" si="281">SUM(M209)</f>
        <v>0</v>
      </c>
      <c r="N208" s="272">
        <f t="shared" si="281"/>
        <v>0</v>
      </c>
      <c r="O208" s="267">
        <f t="shared" si="281"/>
        <v>0</v>
      </c>
      <c r="P208" s="269"/>
    </row>
    <row r="209" spans="1:16" ht="24" hidden="1" x14ac:dyDescent="0.25">
      <c r="A209" s="128">
        <v>5269</v>
      </c>
      <c r="B209" s="165" t="s">
        <v>364</v>
      </c>
      <c r="C209" s="444">
        <f t="shared" si="189"/>
        <v>0</v>
      </c>
      <c r="D209" s="265"/>
      <c r="E209" s="266"/>
      <c r="F209" s="267">
        <f t="shared" ref="F209:F210" si="282">D209+E209</f>
        <v>0</v>
      </c>
      <c r="G209" s="265"/>
      <c r="H209" s="266"/>
      <c r="I209" s="267">
        <f t="shared" ref="I209:I210" si="283">G209+H209</f>
        <v>0</v>
      </c>
      <c r="J209" s="268"/>
      <c r="K209" s="266"/>
      <c r="L209" s="267">
        <f t="shared" ref="L209:L210" si="284">J209+K209</f>
        <v>0</v>
      </c>
      <c r="M209" s="265"/>
      <c r="N209" s="266"/>
      <c r="O209" s="267">
        <f t="shared" ref="O209:O210" si="285">M209+N209</f>
        <v>0</v>
      </c>
      <c r="P209" s="269"/>
    </row>
    <row r="210" spans="1:16" ht="24" hidden="1" x14ac:dyDescent="0.25">
      <c r="A210" s="256">
        <v>5270</v>
      </c>
      <c r="B210" s="218" t="s">
        <v>365</v>
      </c>
      <c r="C210" s="450">
        <f t="shared" si="189"/>
        <v>0</v>
      </c>
      <c r="D210" s="275"/>
      <c r="E210" s="277"/>
      <c r="F210" s="257">
        <f t="shared" si="282"/>
        <v>0</v>
      </c>
      <c r="G210" s="275"/>
      <c r="H210" s="277"/>
      <c r="I210" s="257">
        <f t="shared" si="283"/>
        <v>0</v>
      </c>
      <c r="J210" s="278"/>
      <c r="K210" s="277"/>
      <c r="L210" s="257">
        <f t="shared" si="284"/>
        <v>0</v>
      </c>
      <c r="M210" s="275"/>
      <c r="N210" s="277"/>
      <c r="O210" s="257">
        <f t="shared" si="285"/>
        <v>0</v>
      </c>
      <c r="P210" s="259"/>
    </row>
    <row r="211" spans="1:16" ht="24" hidden="1" x14ac:dyDescent="0.25">
      <c r="A211" s="244">
        <v>6000</v>
      </c>
      <c r="B211" s="244" t="s">
        <v>366</v>
      </c>
      <c r="C211" s="453">
        <f t="shared" si="189"/>
        <v>0</v>
      </c>
      <c r="D211" s="245">
        <f t="shared" ref="D211:O211" si="286">D212+D232+D240+D250</f>
        <v>0</v>
      </c>
      <c r="E211" s="246">
        <f t="shared" si="286"/>
        <v>0</v>
      </c>
      <c r="F211" s="247">
        <f t="shared" si="286"/>
        <v>0</v>
      </c>
      <c r="G211" s="245">
        <f t="shared" si="286"/>
        <v>0</v>
      </c>
      <c r="H211" s="246">
        <f t="shared" si="286"/>
        <v>0</v>
      </c>
      <c r="I211" s="247">
        <f t="shared" si="286"/>
        <v>0</v>
      </c>
      <c r="J211" s="248">
        <f t="shared" si="286"/>
        <v>0</v>
      </c>
      <c r="K211" s="246">
        <f t="shared" si="286"/>
        <v>0</v>
      </c>
      <c r="L211" s="247">
        <f t="shared" si="286"/>
        <v>0</v>
      </c>
      <c r="M211" s="245">
        <f t="shared" si="286"/>
        <v>0</v>
      </c>
      <c r="N211" s="246">
        <f t="shared" si="286"/>
        <v>0</v>
      </c>
      <c r="O211" s="247">
        <f t="shared" si="286"/>
        <v>0</v>
      </c>
      <c r="P211" s="249"/>
    </row>
    <row r="212" spans="1:16" ht="14.25" hidden="1" customHeight="1" x14ac:dyDescent="0.25">
      <c r="A212" s="304">
        <v>6200</v>
      </c>
      <c r="B212" s="297" t="s">
        <v>367</v>
      </c>
      <c r="C212" s="455">
        <f t="shared" si="189"/>
        <v>0</v>
      </c>
      <c r="D212" s="305">
        <f t="shared" ref="D212:E212" si="287">SUM(D213,D214,D216,D219,D225,D226,D227)</f>
        <v>0</v>
      </c>
      <c r="E212" s="306">
        <f t="shared" si="287"/>
        <v>0</v>
      </c>
      <c r="F212" s="307">
        <f>SUM(F213,F214,F216,F219,F225,F226,F227)</f>
        <v>0</v>
      </c>
      <c r="G212" s="305">
        <f t="shared" ref="G212:H212" si="288">SUM(G213,G214,G216,G219,G225,G226,G227)</f>
        <v>0</v>
      </c>
      <c r="H212" s="306">
        <f t="shared" si="288"/>
        <v>0</v>
      </c>
      <c r="I212" s="307">
        <f>SUM(I213,I214,I216,I219,I225,I226,I227)</f>
        <v>0</v>
      </c>
      <c r="J212" s="308">
        <f t="shared" ref="J212:K212" si="289">SUM(J213,J214,J216,J219,J225,J226,J227)</f>
        <v>0</v>
      </c>
      <c r="K212" s="306">
        <f t="shared" si="289"/>
        <v>0</v>
      </c>
      <c r="L212" s="307">
        <f>SUM(L213,L214,L216,L219,L225,L226,L227)</f>
        <v>0</v>
      </c>
      <c r="M212" s="305">
        <f t="shared" ref="M212:O212" si="290">SUM(M213,M214,M216,M219,M225,M226,M227)</f>
        <v>0</v>
      </c>
      <c r="N212" s="306">
        <f t="shared" si="290"/>
        <v>0</v>
      </c>
      <c r="O212" s="307">
        <f t="shared" si="290"/>
        <v>0</v>
      </c>
      <c r="P212" s="255"/>
    </row>
    <row r="213" spans="1:16" ht="24" hidden="1" x14ac:dyDescent="0.25">
      <c r="A213" s="1214">
        <v>6220</v>
      </c>
      <c r="B213" s="157" t="s">
        <v>368</v>
      </c>
      <c r="C213" s="443">
        <f t="shared" ref="C213:C276" si="291">F213+I213+L213+O213</f>
        <v>0</v>
      </c>
      <c r="D213" s="260"/>
      <c r="E213" s="261"/>
      <c r="F213" s="262">
        <f>D213+E213</f>
        <v>0</v>
      </c>
      <c r="G213" s="260"/>
      <c r="H213" s="261"/>
      <c r="I213" s="262">
        <f>G213+H213</f>
        <v>0</v>
      </c>
      <c r="J213" s="263"/>
      <c r="K213" s="261"/>
      <c r="L213" s="262">
        <f>J213+K213</f>
        <v>0</v>
      </c>
      <c r="M213" s="260"/>
      <c r="N213" s="261"/>
      <c r="O213" s="262">
        <f t="shared" ref="O213" si="292">M213+N213</f>
        <v>0</v>
      </c>
      <c r="P213" s="264"/>
    </row>
    <row r="214" spans="1:16" hidden="1" x14ac:dyDescent="0.25">
      <c r="A214" s="270">
        <v>6230</v>
      </c>
      <c r="B214" s="165" t="s">
        <v>369</v>
      </c>
      <c r="C214" s="444">
        <f t="shared" si="291"/>
        <v>0</v>
      </c>
      <c r="D214" s="271">
        <f t="shared" ref="D214:O214" si="293">SUM(D215)</f>
        <v>0</v>
      </c>
      <c r="E214" s="272">
        <f t="shared" si="293"/>
        <v>0</v>
      </c>
      <c r="F214" s="267">
        <f t="shared" si="293"/>
        <v>0</v>
      </c>
      <c r="G214" s="271">
        <f t="shared" si="293"/>
        <v>0</v>
      </c>
      <c r="H214" s="272">
        <f t="shared" si="293"/>
        <v>0</v>
      </c>
      <c r="I214" s="267">
        <f t="shared" si="293"/>
        <v>0</v>
      </c>
      <c r="J214" s="273">
        <f t="shared" si="293"/>
        <v>0</v>
      </c>
      <c r="K214" s="272">
        <f t="shared" si="293"/>
        <v>0</v>
      </c>
      <c r="L214" s="267">
        <f t="shared" si="293"/>
        <v>0</v>
      </c>
      <c r="M214" s="271">
        <f t="shared" si="293"/>
        <v>0</v>
      </c>
      <c r="N214" s="272">
        <f t="shared" si="293"/>
        <v>0</v>
      </c>
      <c r="O214" s="267">
        <f t="shared" si="293"/>
        <v>0</v>
      </c>
      <c r="P214" s="269"/>
    </row>
    <row r="215" spans="1:16" ht="24" hidden="1" x14ac:dyDescent="0.25">
      <c r="A215" s="128">
        <v>6239</v>
      </c>
      <c r="B215" s="157" t="s">
        <v>370</v>
      </c>
      <c r="C215" s="444">
        <f t="shared" si="291"/>
        <v>0</v>
      </c>
      <c r="D215" s="260"/>
      <c r="E215" s="261"/>
      <c r="F215" s="262">
        <f>D215+E215</f>
        <v>0</v>
      </c>
      <c r="G215" s="260"/>
      <c r="H215" s="261"/>
      <c r="I215" s="262">
        <f>G215+H215</f>
        <v>0</v>
      </c>
      <c r="J215" s="263"/>
      <c r="K215" s="261"/>
      <c r="L215" s="262">
        <f>J215+K215</f>
        <v>0</v>
      </c>
      <c r="M215" s="260"/>
      <c r="N215" s="261"/>
      <c r="O215" s="262">
        <f t="shared" ref="O215" si="294">M215+N215</f>
        <v>0</v>
      </c>
      <c r="P215" s="264"/>
    </row>
    <row r="216" spans="1:16" ht="24" hidden="1" x14ac:dyDescent="0.25">
      <c r="A216" s="270">
        <v>6240</v>
      </c>
      <c r="B216" s="165" t="s">
        <v>371</v>
      </c>
      <c r="C216" s="444">
        <f t="shared" si="291"/>
        <v>0</v>
      </c>
      <c r="D216" s="271">
        <f t="shared" ref="D216:E216" si="295">SUM(D217:D218)</f>
        <v>0</v>
      </c>
      <c r="E216" s="272">
        <f t="shared" si="295"/>
        <v>0</v>
      </c>
      <c r="F216" s="267">
        <f>SUM(F217:F218)</f>
        <v>0</v>
      </c>
      <c r="G216" s="271">
        <f t="shared" ref="G216:H216" si="296">SUM(G217:G218)</f>
        <v>0</v>
      </c>
      <c r="H216" s="272">
        <f t="shared" si="296"/>
        <v>0</v>
      </c>
      <c r="I216" s="267">
        <f>SUM(I217:I218)</f>
        <v>0</v>
      </c>
      <c r="J216" s="273">
        <f t="shared" ref="J216:K216" si="297">SUM(J217:J218)</f>
        <v>0</v>
      </c>
      <c r="K216" s="272">
        <f t="shared" si="297"/>
        <v>0</v>
      </c>
      <c r="L216" s="267">
        <f>SUM(L217:L218)</f>
        <v>0</v>
      </c>
      <c r="M216" s="271">
        <f t="shared" ref="M216:O216" si="298">SUM(M217:M218)</f>
        <v>0</v>
      </c>
      <c r="N216" s="272">
        <f t="shared" si="298"/>
        <v>0</v>
      </c>
      <c r="O216" s="267">
        <f t="shared" si="298"/>
        <v>0</v>
      </c>
      <c r="P216" s="269"/>
    </row>
    <row r="217" spans="1:16" hidden="1" x14ac:dyDescent="0.25">
      <c r="A217" s="128">
        <v>6241</v>
      </c>
      <c r="B217" s="165" t="s">
        <v>372</v>
      </c>
      <c r="C217" s="444">
        <f t="shared" si="291"/>
        <v>0</v>
      </c>
      <c r="D217" s="265"/>
      <c r="E217" s="266"/>
      <c r="F217" s="267">
        <f t="shared" ref="F217:F218" si="299">D217+E217</f>
        <v>0</v>
      </c>
      <c r="G217" s="265"/>
      <c r="H217" s="266"/>
      <c r="I217" s="267">
        <f t="shared" ref="I217:I218" si="300">G217+H217</f>
        <v>0</v>
      </c>
      <c r="J217" s="268"/>
      <c r="K217" s="266"/>
      <c r="L217" s="267">
        <f t="shared" ref="L217:L218" si="301">J217+K217</f>
        <v>0</v>
      </c>
      <c r="M217" s="265"/>
      <c r="N217" s="266"/>
      <c r="O217" s="267">
        <f t="shared" ref="O217:O218" si="302">M217+N217</f>
        <v>0</v>
      </c>
      <c r="P217" s="269"/>
    </row>
    <row r="218" spans="1:16" hidden="1" x14ac:dyDescent="0.25">
      <c r="A218" s="128">
        <v>6242</v>
      </c>
      <c r="B218" s="165" t="s">
        <v>373</v>
      </c>
      <c r="C218" s="444">
        <f t="shared" si="291"/>
        <v>0</v>
      </c>
      <c r="D218" s="265"/>
      <c r="E218" s="266"/>
      <c r="F218" s="267">
        <f t="shared" si="299"/>
        <v>0</v>
      </c>
      <c r="G218" s="265"/>
      <c r="H218" s="266"/>
      <c r="I218" s="267">
        <f t="shared" si="300"/>
        <v>0</v>
      </c>
      <c r="J218" s="268"/>
      <c r="K218" s="266"/>
      <c r="L218" s="267">
        <f t="shared" si="301"/>
        <v>0</v>
      </c>
      <c r="M218" s="265"/>
      <c r="N218" s="266"/>
      <c r="O218" s="267">
        <f t="shared" si="302"/>
        <v>0</v>
      </c>
      <c r="P218" s="269"/>
    </row>
    <row r="219" spans="1:16" ht="25.5" hidden="1" customHeight="1" x14ac:dyDescent="0.25">
      <c r="A219" s="270">
        <v>6250</v>
      </c>
      <c r="B219" s="165" t="s">
        <v>374</v>
      </c>
      <c r="C219" s="444">
        <f t="shared" si="291"/>
        <v>0</v>
      </c>
      <c r="D219" s="271">
        <f t="shared" ref="D219:E219" si="303">SUM(D220:D224)</f>
        <v>0</v>
      </c>
      <c r="E219" s="272">
        <f t="shared" si="303"/>
        <v>0</v>
      </c>
      <c r="F219" s="267">
        <f>SUM(F220:F224)</f>
        <v>0</v>
      </c>
      <c r="G219" s="271">
        <f t="shared" ref="G219:H219" si="304">SUM(G220:G224)</f>
        <v>0</v>
      </c>
      <c r="H219" s="272">
        <f t="shared" si="304"/>
        <v>0</v>
      </c>
      <c r="I219" s="267">
        <f>SUM(I220:I224)</f>
        <v>0</v>
      </c>
      <c r="J219" s="273">
        <f t="shared" ref="J219:K219" si="305">SUM(J220:J224)</f>
        <v>0</v>
      </c>
      <c r="K219" s="272">
        <f t="shared" si="305"/>
        <v>0</v>
      </c>
      <c r="L219" s="267">
        <f>SUM(L220:L224)</f>
        <v>0</v>
      </c>
      <c r="M219" s="271">
        <f t="shared" ref="M219:O219" si="306">SUM(M220:M224)</f>
        <v>0</v>
      </c>
      <c r="N219" s="272">
        <f t="shared" si="306"/>
        <v>0</v>
      </c>
      <c r="O219" s="267">
        <f t="shared" si="306"/>
        <v>0</v>
      </c>
      <c r="P219" s="269"/>
    </row>
    <row r="220" spans="1:16" ht="14.25" hidden="1" customHeight="1" x14ac:dyDescent="0.25">
      <c r="A220" s="128">
        <v>6252</v>
      </c>
      <c r="B220" s="165" t="s">
        <v>375</v>
      </c>
      <c r="C220" s="444">
        <f t="shared" si="291"/>
        <v>0</v>
      </c>
      <c r="D220" s="265"/>
      <c r="E220" s="266"/>
      <c r="F220" s="267">
        <f t="shared" ref="F220:F226" si="307">D220+E220</f>
        <v>0</v>
      </c>
      <c r="G220" s="265"/>
      <c r="H220" s="266"/>
      <c r="I220" s="267">
        <f t="shared" ref="I220:I226" si="308">G220+H220</f>
        <v>0</v>
      </c>
      <c r="J220" s="268"/>
      <c r="K220" s="266"/>
      <c r="L220" s="267">
        <f t="shared" ref="L220:L226" si="309">J220+K220</f>
        <v>0</v>
      </c>
      <c r="M220" s="265"/>
      <c r="N220" s="266"/>
      <c r="O220" s="267">
        <f t="shared" ref="O220:O226" si="310">M220+N220</f>
        <v>0</v>
      </c>
      <c r="P220" s="269"/>
    </row>
    <row r="221" spans="1:16" ht="14.25" hidden="1" customHeight="1" x14ac:dyDescent="0.25">
      <c r="A221" s="128">
        <v>6253</v>
      </c>
      <c r="B221" s="165" t="s">
        <v>376</v>
      </c>
      <c r="C221" s="444">
        <f t="shared" si="291"/>
        <v>0</v>
      </c>
      <c r="D221" s="265"/>
      <c r="E221" s="266"/>
      <c r="F221" s="267">
        <f t="shared" si="307"/>
        <v>0</v>
      </c>
      <c r="G221" s="265"/>
      <c r="H221" s="266"/>
      <c r="I221" s="267">
        <f t="shared" si="308"/>
        <v>0</v>
      </c>
      <c r="J221" s="268"/>
      <c r="K221" s="266"/>
      <c r="L221" s="267">
        <f t="shared" si="309"/>
        <v>0</v>
      </c>
      <c r="M221" s="265"/>
      <c r="N221" s="266"/>
      <c r="O221" s="267">
        <f t="shared" si="310"/>
        <v>0</v>
      </c>
      <c r="P221" s="269"/>
    </row>
    <row r="222" spans="1:16" ht="24" hidden="1" x14ac:dyDescent="0.25">
      <c r="A222" s="128">
        <v>6254</v>
      </c>
      <c r="B222" s="165" t="s">
        <v>377</v>
      </c>
      <c r="C222" s="444">
        <f t="shared" si="291"/>
        <v>0</v>
      </c>
      <c r="D222" s="265"/>
      <c r="E222" s="266"/>
      <c r="F222" s="267">
        <f t="shared" si="307"/>
        <v>0</v>
      </c>
      <c r="G222" s="265"/>
      <c r="H222" s="266"/>
      <c r="I222" s="267">
        <f t="shared" si="308"/>
        <v>0</v>
      </c>
      <c r="J222" s="268"/>
      <c r="K222" s="266"/>
      <c r="L222" s="267">
        <f t="shared" si="309"/>
        <v>0</v>
      </c>
      <c r="M222" s="265"/>
      <c r="N222" s="266"/>
      <c r="O222" s="267">
        <f t="shared" si="310"/>
        <v>0</v>
      </c>
      <c r="P222" s="269"/>
    </row>
    <row r="223" spans="1:16" ht="24" hidden="1" x14ac:dyDescent="0.25">
      <c r="A223" s="128">
        <v>6255</v>
      </c>
      <c r="B223" s="165" t="s">
        <v>378</v>
      </c>
      <c r="C223" s="444">
        <f t="shared" si="291"/>
        <v>0</v>
      </c>
      <c r="D223" s="265"/>
      <c r="E223" s="266"/>
      <c r="F223" s="267">
        <f t="shared" si="307"/>
        <v>0</v>
      </c>
      <c r="G223" s="265"/>
      <c r="H223" s="266"/>
      <c r="I223" s="267">
        <f t="shared" si="308"/>
        <v>0</v>
      </c>
      <c r="J223" s="268"/>
      <c r="K223" s="266"/>
      <c r="L223" s="267">
        <f t="shared" si="309"/>
        <v>0</v>
      </c>
      <c r="M223" s="265"/>
      <c r="N223" s="266"/>
      <c r="O223" s="267">
        <f t="shared" si="310"/>
        <v>0</v>
      </c>
      <c r="P223" s="269"/>
    </row>
    <row r="224" spans="1:16" hidden="1" x14ac:dyDescent="0.25">
      <c r="A224" s="128">
        <v>6259</v>
      </c>
      <c r="B224" s="165" t="s">
        <v>379</v>
      </c>
      <c r="C224" s="444">
        <f t="shared" si="291"/>
        <v>0</v>
      </c>
      <c r="D224" s="265"/>
      <c r="E224" s="266"/>
      <c r="F224" s="267">
        <f t="shared" si="307"/>
        <v>0</v>
      </c>
      <c r="G224" s="265"/>
      <c r="H224" s="266"/>
      <c r="I224" s="267">
        <f t="shared" si="308"/>
        <v>0</v>
      </c>
      <c r="J224" s="268"/>
      <c r="K224" s="266"/>
      <c r="L224" s="267">
        <f t="shared" si="309"/>
        <v>0</v>
      </c>
      <c r="M224" s="265"/>
      <c r="N224" s="266"/>
      <c r="O224" s="267">
        <f t="shared" si="310"/>
        <v>0</v>
      </c>
      <c r="P224" s="269"/>
    </row>
    <row r="225" spans="1:16" ht="24" hidden="1" x14ac:dyDescent="0.25">
      <c r="A225" s="270">
        <v>6260</v>
      </c>
      <c r="B225" s="165" t="s">
        <v>380</v>
      </c>
      <c r="C225" s="444">
        <f t="shared" si="291"/>
        <v>0</v>
      </c>
      <c r="D225" s="265"/>
      <c r="E225" s="266"/>
      <c r="F225" s="267">
        <f t="shared" si="307"/>
        <v>0</v>
      </c>
      <c r="G225" s="265"/>
      <c r="H225" s="266"/>
      <c r="I225" s="267">
        <f t="shared" si="308"/>
        <v>0</v>
      </c>
      <c r="J225" s="268"/>
      <c r="K225" s="266"/>
      <c r="L225" s="267">
        <f t="shared" si="309"/>
        <v>0</v>
      </c>
      <c r="M225" s="265"/>
      <c r="N225" s="266"/>
      <c r="O225" s="267">
        <f t="shared" si="310"/>
        <v>0</v>
      </c>
      <c r="P225" s="269"/>
    </row>
    <row r="226" spans="1:16" hidden="1" x14ac:dyDescent="0.25">
      <c r="A226" s="270">
        <v>6270</v>
      </c>
      <c r="B226" s="165" t="s">
        <v>381</v>
      </c>
      <c r="C226" s="444">
        <f t="shared" si="291"/>
        <v>0</v>
      </c>
      <c r="D226" s="265"/>
      <c r="E226" s="266"/>
      <c r="F226" s="267">
        <f t="shared" si="307"/>
        <v>0</v>
      </c>
      <c r="G226" s="265"/>
      <c r="H226" s="266"/>
      <c r="I226" s="267">
        <f t="shared" si="308"/>
        <v>0</v>
      </c>
      <c r="J226" s="268"/>
      <c r="K226" s="266"/>
      <c r="L226" s="267">
        <f t="shared" si="309"/>
        <v>0</v>
      </c>
      <c r="M226" s="265"/>
      <c r="N226" s="266"/>
      <c r="O226" s="267">
        <f t="shared" si="310"/>
        <v>0</v>
      </c>
      <c r="P226" s="269"/>
    </row>
    <row r="227" spans="1:16" ht="24" hidden="1" x14ac:dyDescent="0.25">
      <c r="A227" s="1214">
        <v>6290</v>
      </c>
      <c r="B227" s="157" t="s">
        <v>382</v>
      </c>
      <c r="C227" s="454">
        <f t="shared" si="291"/>
        <v>0</v>
      </c>
      <c r="D227" s="282">
        <f t="shared" ref="D227:E227" si="311">SUM(D228:D231)</f>
        <v>0</v>
      </c>
      <c r="E227" s="283">
        <f t="shared" si="311"/>
        <v>0</v>
      </c>
      <c r="F227" s="262">
        <f>SUM(F228:F231)</f>
        <v>0</v>
      </c>
      <c r="G227" s="282">
        <f t="shared" ref="G227:O227" si="312">SUM(G228:G231)</f>
        <v>0</v>
      </c>
      <c r="H227" s="283">
        <f t="shared" si="312"/>
        <v>0</v>
      </c>
      <c r="I227" s="262">
        <f t="shared" si="312"/>
        <v>0</v>
      </c>
      <c r="J227" s="284">
        <f t="shared" si="312"/>
        <v>0</v>
      </c>
      <c r="K227" s="283">
        <f t="shared" si="312"/>
        <v>0</v>
      </c>
      <c r="L227" s="262">
        <f t="shared" si="312"/>
        <v>0</v>
      </c>
      <c r="M227" s="282">
        <f t="shared" si="312"/>
        <v>0</v>
      </c>
      <c r="N227" s="283">
        <f t="shared" si="312"/>
        <v>0</v>
      </c>
      <c r="O227" s="262">
        <f t="shared" si="312"/>
        <v>0</v>
      </c>
      <c r="P227" s="298"/>
    </row>
    <row r="228" spans="1:16" hidden="1" x14ac:dyDescent="0.25">
      <c r="A228" s="128">
        <v>6291</v>
      </c>
      <c r="B228" s="165" t="s">
        <v>383</v>
      </c>
      <c r="C228" s="444">
        <f t="shared" si="291"/>
        <v>0</v>
      </c>
      <c r="D228" s="265"/>
      <c r="E228" s="266"/>
      <c r="F228" s="267">
        <f t="shared" ref="F228:F231" si="313">D228+E228</f>
        <v>0</v>
      </c>
      <c r="G228" s="265"/>
      <c r="H228" s="266"/>
      <c r="I228" s="267">
        <f t="shared" ref="I228:I231" si="314">G228+H228</f>
        <v>0</v>
      </c>
      <c r="J228" s="268"/>
      <c r="K228" s="266"/>
      <c r="L228" s="267">
        <f t="shared" ref="L228:L231" si="315">J228+K228</f>
        <v>0</v>
      </c>
      <c r="M228" s="265"/>
      <c r="N228" s="266"/>
      <c r="O228" s="267">
        <f t="shared" ref="O228:O231" si="316">M228+N228</f>
        <v>0</v>
      </c>
      <c r="P228" s="269"/>
    </row>
    <row r="229" spans="1:16" hidden="1" x14ac:dyDescent="0.25">
      <c r="A229" s="128">
        <v>6292</v>
      </c>
      <c r="B229" s="165" t="s">
        <v>384</v>
      </c>
      <c r="C229" s="444">
        <f t="shared" si="291"/>
        <v>0</v>
      </c>
      <c r="D229" s="265"/>
      <c r="E229" s="266"/>
      <c r="F229" s="267">
        <f t="shared" si="313"/>
        <v>0</v>
      </c>
      <c r="G229" s="265"/>
      <c r="H229" s="266"/>
      <c r="I229" s="267">
        <f t="shared" si="314"/>
        <v>0</v>
      </c>
      <c r="J229" s="268"/>
      <c r="K229" s="266"/>
      <c r="L229" s="267">
        <f t="shared" si="315"/>
        <v>0</v>
      </c>
      <c r="M229" s="265"/>
      <c r="N229" s="266"/>
      <c r="O229" s="267">
        <f t="shared" si="316"/>
        <v>0</v>
      </c>
      <c r="P229" s="269"/>
    </row>
    <row r="230" spans="1:16" ht="72" hidden="1" x14ac:dyDescent="0.25">
      <c r="A230" s="128">
        <v>6296</v>
      </c>
      <c r="B230" s="165" t="s">
        <v>385</v>
      </c>
      <c r="C230" s="444">
        <f t="shared" si="291"/>
        <v>0</v>
      </c>
      <c r="D230" s="265"/>
      <c r="E230" s="266"/>
      <c r="F230" s="267">
        <f t="shared" si="313"/>
        <v>0</v>
      </c>
      <c r="G230" s="265"/>
      <c r="H230" s="266"/>
      <c r="I230" s="267">
        <f t="shared" si="314"/>
        <v>0</v>
      </c>
      <c r="J230" s="268"/>
      <c r="K230" s="266"/>
      <c r="L230" s="267">
        <f t="shared" si="315"/>
        <v>0</v>
      </c>
      <c r="M230" s="265"/>
      <c r="N230" s="266"/>
      <c r="O230" s="267">
        <f t="shared" si="316"/>
        <v>0</v>
      </c>
      <c r="P230" s="269"/>
    </row>
    <row r="231" spans="1:16" ht="39.75" hidden="1" customHeight="1" x14ac:dyDescent="0.25">
      <c r="A231" s="128">
        <v>6299</v>
      </c>
      <c r="B231" s="165" t="s">
        <v>386</v>
      </c>
      <c r="C231" s="444">
        <f t="shared" si="291"/>
        <v>0</v>
      </c>
      <c r="D231" s="265"/>
      <c r="E231" s="266"/>
      <c r="F231" s="267">
        <f t="shared" si="313"/>
        <v>0</v>
      </c>
      <c r="G231" s="265"/>
      <c r="H231" s="266"/>
      <c r="I231" s="267">
        <f t="shared" si="314"/>
        <v>0</v>
      </c>
      <c r="J231" s="268"/>
      <c r="K231" s="266"/>
      <c r="L231" s="267">
        <f t="shared" si="315"/>
        <v>0</v>
      </c>
      <c r="M231" s="265"/>
      <c r="N231" s="266"/>
      <c r="O231" s="267">
        <f t="shared" si="316"/>
        <v>0</v>
      </c>
      <c r="P231" s="269"/>
    </row>
    <row r="232" spans="1:16" hidden="1" x14ac:dyDescent="0.25">
      <c r="A232" s="145">
        <v>6300</v>
      </c>
      <c r="B232" s="250" t="s">
        <v>387</v>
      </c>
      <c r="C232" s="442">
        <f t="shared" si="291"/>
        <v>0</v>
      </c>
      <c r="D232" s="251">
        <f t="shared" ref="D232:E232" si="317">SUM(D233,D238,D239)</f>
        <v>0</v>
      </c>
      <c r="E232" s="252">
        <f t="shared" si="317"/>
        <v>0</v>
      </c>
      <c r="F232" s="253">
        <f>SUM(F233,F238,F239)</f>
        <v>0</v>
      </c>
      <c r="G232" s="251">
        <f t="shared" ref="G232:O232" si="318">SUM(G233,G238,G239)</f>
        <v>0</v>
      </c>
      <c r="H232" s="252">
        <f t="shared" si="318"/>
        <v>0</v>
      </c>
      <c r="I232" s="253">
        <f t="shared" si="318"/>
        <v>0</v>
      </c>
      <c r="J232" s="254">
        <f t="shared" si="318"/>
        <v>0</v>
      </c>
      <c r="K232" s="252">
        <f t="shared" si="318"/>
        <v>0</v>
      </c>
      <c r="L232" s="253">
        <f t="shared" si="318"/>
        <v>0</v>
      </c>
      <c r="M232" s="251">
        <f t="shared" si="318"/>
        <v>0</v>
      </c>
      <c r="N232" s="252">
        <f t="shared" si="318"/>
        <v>0</v>
      </c>
      <c r="O232" s="253">
        <f t="shared" si="318"/>
        <v>0</v>
      </c>
      <c r="P232" s="285"/>
    </row>
    <row r="233" spans="1:16" ht="24" hidden="1" x14ac:dyDescent="0.25">
      <c r="A233" s="1214">
        <v>6320</v>
      </c>
      <c r="B233" s="157" t="s">
        <v>388</v>
      </c>
      <c r="C233" s="454">
        <f t="shared" si="291"/>
        <v>0</v>
      </c>
      <c r="D233" s="282">
        <f t="shared" ref="D233:E233" si="319">SUM(D234:D237)</f>
        <v>0</v>
      </c>
      <c r="E233" s="283">
        <f t="shared" si="319"/>
        <v>0</v>
      </c>
      <c r="F233" s="262">
        <f>SUM(F234:F237)</f>
        <v>0</v>
      </c>
      <c r="G233" s="282">
        <f t="shared" ref="G233:O233" si="320">SUM(G234:G237)</f>
        <v>0</v>
      </c>
      <c r="H233" s="283">
        <f t="shared" si="320"/>
        <v>0</v>
      </c>
      <c r="I233" s="262">
        <f t="shared" si="320"/>
        <v>0</v>
      </c>
      <c r="J233" s="284">
        <f t="shared" si="320"/>
        <v>0</v>
      </c>
      <c r="K233" s="283">
        <f t="shared" si="320"/>
        <v>0</v>
      </c>
      <c r="L233" s="262">
        <f t="shared" si="320"/>
        <v>0</v>
      </c>
      <c r="M233" s="282">
        <f t="shared" si="320"/>
        <v>0</v>
      </c>
      <c r="N233" s="283">
        <f t="shared" si="320"/>
        <v>0</v>
      </c>
      <c r="O233" s="262">
        <f t="shared" si="320"/>
        <v>0</v>
      </c>
      <c r="P233" s="264"/>
    </row>
    <row r="234" spans="1:16" hidden="1" x14ac:dyDescent="0.25">
      <c r="A234" s="128">
        <v>6322</v>
      </c>
      <c r="B234" s="165" t="s">
        <v>389</v>
      </c>
      <c r="C234" s="444">
        <f t="shared" si="291"/>
        <v>0</v>
      </c>
      <c r="D234" s="265"/>
      <c r="E234" s="266"/>
      <c r="F234" s="267">
        <f t="shared" ref="F234:F239" si="321">D234+E234</f>
        <v>0</v>
      </c>
      <c r="G234" s="265"/>
      <c r="H234" s="266"/>
      <c r="I234" s="267">
        <f t="shared" ref="I234:I239" si="322">G234+H234</f>
        <v>0</v>
      </c>
      <c r="J234" s="268"/>
      <c r="K234" s="266"/>
      <c r="L234" s="267">
        <f t="shared" ref="L234:L239" si="323">J234+K234</f>
        <v>0</v>
      </c>
      <c r="M234" s="265"/>
      <c r="N234" s="266"/>
      <c r="O234" s="267">
        <f t="shared" ref="O234:O239" si="324">M234+N234</f>
        <v>0</v>
      </c>
      <c r="P234" s="269"/>
    </row>
    <row r="235" spans="1:16" ht="24" hidden="1" x14ac:dyDescent="0.25">
      <c r="A235" s="128">
        <v>6323</v>
      </c>
      <c r="B235" s="165" t="s">
        <v>390</v>
      </c>
      <c r="C235" s="444">
        <f t="shared" si="291"/>
        <v>0</v>
      </c>
      <c r="D235" s="265"/>
      <c r="E235" s="266"/>
      <c r="F235" s="267">
        <f t="shared" si="321"/>
        <v>0</v>
      </c>
      <c r="G235" s="265"/>
      <c r="H235" s="266"/>
      <c r="I235" s="267">
        <f t="shared" si="322"/>
        <v>0</v>
      </c>
      <c r="J235" s="268"/>
      <c r="K235" s="266"/>
      <c r="L235" s="267">
        <f t="shared" si="323"/>
        <v>0</v>
      </c>
      <c r="M235" s="265"/>
      <c r="N235" s="266"/>
      <c r="O235" s="267">
        <f t="shared" si="324"/>
        <v>0</v>
      </c>
      <c r="P235" s="269"/>
    </row>
    <row r="236" spans="1:16" ht="24" hidden="1" x14ac:dyDescent="0.25">
      <c r="A236" s="128">
        <v>6324</v>
      </c>
      <c r="B236" s="165" t="s">
        <v>391</v>
      </c>
      <c r="C236" s="444">
        <f t="shared" si="291"/>
        <v>0</v>
      </c>
      <c r="D236" s="265"/>
      <c r="E236" s="266"/>
      <c r="F236" s="267">
        <f t="shared" si="321"/>
        <v>0</v>
      </c>
      <c r="G236" s="265"/>
      <c r="H236" s="266"/>
      <c r="I236" s="267">
        <f t="shared" si="322"/>
        <v>0</v>
      </c>
      <c r="J236" s="268"/>
      <c r="K236" s="266"/>
      <c r="L236" s="267">
        <f t="shared" si="323"/>
        <v>0</v>
      </c>
      <c r="M236" s="265"/>
      <c r="N236" s="266"/>
      <c r="O236" s="267">
        <f t="shared" si="324"/>
        <v>0</v>
      </c>
      <c r="P236" s="269"/>
    </row>
    <row r="237" spans="1:16" hidden="1" x14ac:dyDescent="0.25">
      <c r="A237" s="121">
        <v>6329</v>
      </c>
      <c r="B237" s="157" t="s">
        <v>392</v>
      </c>
      <c r="C237" s="443">
        <f t="shared" si="291"/>
        <v>0</v>
      </c>
      <c r="D237" s="260"/>
      <c r="E237" s="261"/>
      <c r="F237" s="262">
        <f t="shared" si="321"/>
        <v>0</v>
      </c>
      <c r="G237" s="260"/>
      <c r="H237" s="261"/>
      <c r="I237" s="262">
        <f t="shared" si="322"/>
        <v>0</v>
      </c>
      <c r="J237" s="263"/>
      <c r="K237" s="261"/>
      <c r="L237" s="262">
        <f t="shared" si="323"/>
        <v>0</v>
      </c>
      <c r="M237" s="260"/>
      <c r="N237" s="261"/>
      <c r="O237" s="262">
        <f t="shared" si="324"/>
        <v>0</v>
      </c>
      <c r="P237" s="264"/>
    </row>
    <row r="238" spans="1:16" ht="24" hidden="1" x14ac:dyDescent="0.25">
      <c r="A238" s="1215">
        <v>6330</v>
      </c>
      <c r="B238" s="314" t="s">
        <v>393</v>
      </c>
      <c r="C238" s="454">
        <f t="shared" si="291"/>
        <v>0</v>
      </c>
      <c r="D238" s="300"/>
      <c r="E238" s="301"/>
      <c r="F238" s="302">
        <f t="shared" si="321"/>
        <v>0</v>
      </c>
      <c r="G238" s="300"/>
      <c r="H238" s="301"/>
      <c r="I238" s="302">
        <f t="shared" si="322"/>
        <v>0</v>
      </c>
      <c r="J238" s="303"/>
      <c r="K238" s="301"/>
      <c r="L238" s="302">
        <f t="shared" si="323"/>
        <v>0</v>
      </c>
      <c r="M238" s="300"/>
      <c r="N238" s="301"/>
      <c r="O238" s="302">
        <f t="shared" si="324"/>
        <v>0</v>
      </c>
      <c r="P238" s="298"/>
    </row>
    <row r="239" spans="1:16" hidden="1" x14ac:dyDescent="0.25">
      <c r="A239" s="270">
        <v>6360</v>
      </c>
      <c r="B239" s="165" t="s">
        <v>394</v>
      </c>
      <c r="C239" s="444">
        <f t="shared" si="291"/>
        <v>0</v>
      </c>
      <c r="D239" s="265"/>
      <c r="E239" s="266"/>
      <c r="F239" s="267">
        <f t="shared" si="321"/>
        <v>0</v>
      </c>
      <c r="G239" s="265"/>
      <c r="H239" s="266"/>
      <c r="I239" s="267">
        <f t="shared" si="322"/>
        <v>0</v>
      </c>
      <c r="J239" s="268"/>
      <c r="K239" s="266"/>
      <c r="L239" s="267">
        <f t="shared" si="323"/>
        <v>0</v>
      </c>
      <c r="M239" s="265"/>
      <c r="N239" s="266"/>
      <c r="O239" s="267">
        <f t="shared" si="324"/>
        <v>0</v>
      </c>
      <c r="P239" s="269"/>
    </row>
    <row r="240" spans="1:16" ht="36" hidden="1" x14ac:dyDescent="0.25">
      <c r="A240" s="145">
        <v>6400</v>
      </c>
      <c r="B240" s="250" t="s">
        <v>395</v>
      </c>
      <c r="C240" s="442">
        <f t="shared" si="291"/>
        <v>0</v>
      </c>
      <c r="D240" s="251">
        <f t="shared" ref="D240:E240" si="325">SUM(D241,D245)</f>
        <v>0</v>
      </c>
      <c r="E240" s="252">
        <f t="shared" si="325"/>
        <v>0</v>
      </c>
      <c r="F240" s="253">
        <f>SUM(F241,F245)</f>
        <v>0</v>
      </c>
      <c r="G240" s="251">
        <f t="shared" ref="G240:O240" si="326">SUM(G241,G245)</f>
        <v>0</v>
      </c>
      <c r="H240" s="252">
        <f t="shared" si="326"/>
        <v>0</v>
      </c>
      <c r="I240" s="253">
        <f t="shared" si="326"/>
        <v>0</v>
      </c>
      <c r="J240" s="254">
        <f t="shared" si="326"/>
        <v>0</v>
      </c>
      <c r="K240" s="252">
        <f t="shared" si="326"/>
        <v>0</v>
      </c>
      <c r="L240" s="253">
        <f t="shared" si="326"/>
        <v>0</v>
      </c>
      <c r="M240" s="251">
        <f t="shared" si="326"/>
        <v>0</v>
      </c>
      <c r="N240" s="252">
        <f t="shared" si="326"/>
        <v>0</v>
      </c>
      <c r="O240" s="253">
        <f t="shared" si="326"/>
        <v>0</v>
      </c>
      <c r="P240" s="285"/>
    </row>
    <row r="241" spans="1:17" ht="24" hidden="1" x14ac:dyDescent="0.25">
      <c r="A241" s="1214">
        <v>6410</v>
      </c>
      <c r="B241" s="157" t="s">
        <v>396</v>
      </c>
      <c r="C241" s="443">
        <f t="shared" si="291"/>
        <v>0</v>
      </c>
      <c r="D241" s="282">
        <f t="shared" ref="D241:E241" si="327">SUM(D242:D244)</f>
        <v>0</v>
      </c>
      <c r="E241" s="283">
        <f t="shared" si="327"/>
        <v>0</v>
      </c>
      <c r="F241" s="262">
        <f>SUM(F242:F244)</f>
        <v>0</v>
      </c>
      <c r="G241" s="282">
        <f t="shared" ref="G241:O241" si="328">SUM(G242:G244)</f>
        <v>0</v>
      </c>
      <c r="H241" s="283">
        <f t="shared" si="328"/>
        <v>0</v>
      </c>
      <c r="I241" s="262">
        <f t="shared" si="328"/>
        <v>0</v>
      </c>
      <c r="J241" s="284">
        <f t="shared" si="328"/>
        <v>0</v>
      </c>
      <c r="K241" s="283">
        <f t="shared" si="328"/>
        <v>0</v>
      </c>
      <c r="L241" s="262">
        <f t="shared" si="328"/>
        <v>0</v>
      </c>
      <c r="M241" s="282">
        <f t="shared" si="328"/>
        <v>0</v>
      </c>
      <c r="N241" s="283">
        <f t="shared" si="328"/>
        <v>0</v>
      </c>
      <c r="O241" s="262">
        <f t="shared" si="328"/>
        <v>0</v>
      </c>
      <c r="P241" s="296"/>
    </row>
    <row r="242" spans="1:17" hidden="1" x14ac:dyDescent="0.25">
      <c r="A242" s="128">
        <v>6411</v>
      </c>
      <c r="B242" s="287" t="s">
        <v>397</v>
      </c>
      <c r="C242" s="444">
        <f t="shared" si="291"/>
        <v>0</v>
      </c>
      <c r="D242" s="265"/>
      <c r="E242" s="266"/>
      <c r="F242" s="267">
        <f t="shared" ref="F242:F244" si="329">D242+E242</f>
        <v>0</v>
      </c>
      <c r="G242" s="265"/>
      <c r="H242" s="266"/>
      <c r="I242" s="267">
        <f t="shared" ref="I242:I244" si="330">G242+H242</f>
        <v>0</v>
      </c>
      <c r="J242" s="268"/>
      <c r="K242" s="266"/>
      <c r="L242" s="267">
        <f t="shared" ref="L242:L244" si="331">J242+K242</f>
        <v>0</v>
      </c>
      <c r="M242" s="265"/>
      <c r="N242" s="266"/>
      <c r="O242" s="267">
        <f t="shared" ref="O242:O244" si="332">M242+N242</f>
        <v>0</v>
      </c>
      <c r="P242" s="269"/>
    </row>
    <row r="243" spans="1:17" ht="36" hidden="1" x14ac:dyDescent="0.25">
      <c r="A243" s="128">
        <v>6412</v>
      </c>
      <c r="B243" s="165" t="s">
        <v>398</v>
      </c>
      <c r="C243" s="444">
        <f t="shared" si="291"/>
        <v>0</v>
      </c>
      <c r="D243" s="265"/>
      <c r="E243" s="266"/>
      <c r="F243" s="267">
        <f t="shared" si="329"/>
        <v>0</v>
      </c>
      <c r="G243" s="265"/>
      <c r="H243" s="266"/>
      <c r="I243" s="267">
        <f t="shared" si="330"/>
        <v>0</v>
      </c>
      <c r="J243" s="268"/>
      <c r="K243" s="266"/>
      <c r="L243" s="267">
        <f t="shared" si="331"/>
        <v>0</v>
      </c>
      <c r="M243" s="265"/>
      <c r="N243" s="266"/>
      <c r="O243" s="267">
        <f t="shared" si="332"/>
        <v>0</v>
      </c>
      <c r="P243" s="269"/>
    </row>
    <row r="244" spans="1:17" ht="36" hidden="1" x14ac:dyDescent="0.25">
      <c r="A244" s="128">
        <v>6419</v>
      </c>
      <c r="B244" s="165" t="s">
        <v>399</v>
      </c>
      <c r="C244" s="444">
        <f t="shared" si="291"/>
        <v>0</v>
      </c>
      <c r="D244" s="265"/>
      <c r="E244" s="266"/>
      <c r="F244" s="267">
        <f t="shared" si="329"/>
        <v>0</v>
      </c>
      <c r="G244" s="265"/>
      <c r="H244" s="266"/>
      <c r="I244" s="267">
        <f t="shared" si="330"/>
        <v>0</v>
      </c>
      <c r="J244" s="268"/>
      <c r="K244" s="266"/>
      <c r="L244" s="267">
        <f t="shared" si="331"/>
        <v>0</v>
      </c>
      <c r="M244" s="265"/>
      <c r="N244" s="266"/>
      <c r="O244" s="267">
        <f t="shared" si="332"/>
        <v>0</v>
      </c>
      <c r="P244" s="269"/>
    </row>
    <row r="245" spans="1:17" ht="48" hidden="1" x14ac:dyDescent="0.25">
      <c r="A245" s="270">
        <v>6420</v>
      </c>
      <c r="B245" s="165" t="s">
        <v>400</v>
      </c>
      <c r="C245" s="444">
        <f t="shared" si="291"/>
        <v>0</v>
      </c>
      <c r="D245" s="271">
        <f t="shared" ref="D245:E245" si="333">SUM(D246:D249)</f>
        <v>0</v>
      </c>
      <c r="E245" s="272">
        <f t="shared" si="333"/>
        <v>0</v>
      </c>
      <c r="F245" s="267">
        <f>SUM(F246:F249)</f>
        <v>0</v>
      </c>
      <c r="G245" s="271">
        <f t="shared" ref="G245:H245" si="334">SUM(G246:G249)</f>
        <v>0</v>
      </c>
      <c r="H245" s="272">
        <f t="shared" si="334"/>
        <v>0</v>
      </c>
      <c r="I245" s="267">
        <f>SUM(I246:I249)</f>
        <v>0</v>
      </c>
      <c r="J245" s="273">
        <f t="shared" ref="J245:K245" si="335">SUM(J246:J249)</f>
        <v>0</v>
      </c>
      <c r="K245" s="272">
        <f t="shared" si="335"/>
        <v>0</v>
      </c>
      <c r="L245" s="267">
        <f>SUM(L246:L249)</f>
        <v>0</v>
      </c>
      <c r="M245" s="271">
        <f t="shared" ref="M245:O245" si="336">SUM(M246:M249)</f>
        <v>0</v>
      </c>
      <c r="N245" s="272">
        <f t="shared" si="336"/>
        <v>0</v>
      </c>
      <c r="O245" s="267">
        <f t="shared" si="336"/>
        <v>0</v>
      </c>
      <c r="P245" s="269"/>
    </row>
    <row r="246" spans="1:17" ht="36" hidden="1" x14ac:dyDescent="0.25">
      <c r="A246" s="128">
        <v>6421</v>
      </c>
      <c r="B246" s="165" t="s">
        <v>401</v>
      </c>
      <c r="C246" s="444">
        <f t="shared" si="291"/>
        <v>0</v>
      </c>
      <c r="D246" s="265"/>
      <c r="E246" s="266"/>
      <c r="F246" s="267">
        <f t="shared" ref="F246:F249" si="337">D246+E246</f>
        <v>0</v>
      </c>
      <c r="G246" s="265"/>
      <c r="H246" s="266"/>
      <c r="I246" s="267">
        <f t="shared" ref="I246:I249" si="338">G246+H246</f>
        <v>0</v>
      </c>
      <c r="J246" s="268"/>
      <c r="K246" s="266"/>
      <c r="L246" s="267">
        <f t="shared" ref="L246:L249" si="339">J246+K246</f>
        <v>0</v>
      </c>
      <c r="M246" s="265"/>
      <c r="N246" s="266"/>
      <c r="O246" s="267">
        <f t="shared" ref="O246:O249" si="340">M246+N246</f>
        <v>0</v>
      </c>
      <c r="P246" s="269"/>
    </row>
    <row r="247" spans="1:17" hidden="1" x14ac:dyDescent="0.25">
      <c r="A247" s="128">
        <v>6422</v>
      </c>
      <c r="B247" s="165" t="s">
        <v>402</v>
      </c>
      <c r="C247" s="444">
        <f t="shared" si="291"/>
        <v>0</v>
      </c>
      <c r="D247" s="265"/>
      <c r="E247" s="266"/>
      <c r="F247" s="267">
        <f t="shared" si="337"/>
        <v>0</v>
      </c>
      <c r="G247" s="265"/>
      <c r="H247" s="266"/>
      <c r="I247" s="267">
        <f t="shared" si="338"/>
        <v>0</v>
      </c>
      <c r="J247" s="268"/>
      <c r="K247" s="266"/>
      <c r="L247" s="267">
        <f t="shared" si="339"/>
        <v>0</v>
      </c>
      <c r="M247" s="265"/>
      <c r="N247" s="266"/>
      <c r="O247" s="267">
        <f t="shared" si="340"/>
        <v>0</v>
      </c>
      <c r="P247" s="269"/>
    </row>
    <row r="248" spans="1:17" ht="13.5" hidden="1" customHeight="1" x14ac:dyDescent="0.25">
      <c r="A248" s="128">
        <v>6423</v>
      </c>
      <c r="B248" s="165" t="s">
        <v>403</v>
      </c>
      <c r="C248" s="444">
        <f t="shared" si="291"/>
        <v>0</v>
      </c>
      <c r="D248" s="265"/>
      <c r="E248" s="266"/>
      <c r="F248" s="267">
        <f t="shared" si="337"/>
        <v>0</v>
      </c>
      <c r="G248" s="265"/>
      <c r="H248" s="266"/>
      <c r="I248" s="267">
        <f t="shared" si="338"/>
        <v>0</v>
      </c>
      <c r="J248" s="268"/>
      <c r="K248" s="266"/>
      <c r="L248" s="267">
        <f t="shared" si="339"/>
        <v>0</v>
      </c>
      <c r="M248" s="265"/>
      <c r="N248" s="266"/>
      <c r="O248" s="267">
        <f t="shared" si="340"/>
        <v>0</v>
      </c>
      <c r="P248" s="269"/>
    </row>
    <row r="249" spans="1:17" ht="36" hidden="1" x14ac:dyDescent="0.25">
      <c r="A249" s="128">
        <v>6424</v>
      </c>
      <c r="B249" s="165" t="s">
        <v>404</v>
      </c>
      <c r="C249" s="444">
        <f t="shared" si="291"/>
        <v>0</v>
      </c>
      <c r="D249" s="265"/>
      <c r="E249" s="266"/>
      <c r="F249" s="267">
        <f t="shared" si="337"/>
        <v>0</v>
      </c>
      <c r="G249" s="265"/>
      <c r="H249" s="266"/>
      <c r="I249" s="267">
        <f t="shared" si="338"/>
        <v>0</v>
      </c>
      <c r="J249" s="268"/>
      <c r="K249" s="266"/>
      <c r="L249" s="267">
        <f t="shared" si="339"/>
        <v>0</v>
      </c>
      <c r="M249" s="265"/>
      <c r="N249" s="266"/>
      <c r="O249" s="267">
        <f t="shared" si="340"/>
        <v>0</v>
      </c>
      <c r="P249" s="269"/>
      <c r="Q249" s="315"/>
    </row>
    <row r="250" spans="1:17" ht="60" hidden="1" x14ac:dyDescent="0.25">
      <c r="A250" s="145">
        <v>6500</v>
      </c>
      <c r="B250" s="250" t="s">
        <v>405</v>
      </c>
      <c r="C250" s="446">
        <f t="shared" si="291"/>
        <v>0</v>
      </c>
      <c r="D250" s="289">
        <f t="shared" ref="D250:O250" si="341">SUM(D251)</f>
        <v>0</v>
      </c>
      <c r="E250" s="290">
        <f t="shared" si="341"/>
        <v>0</v>
      </c>
      <c r="F250" s="291">
        <f t="shared" si="341"/>
        <v>0</v>
      </c>
      <c r="G250" s="201">
        <f t="shared" si="341"/>
        <v>0</v>
      </c>
      <c r="H250" s="202">
        <f t="shared" si="341"/>
        <v>0</v>
      </c>
      <c r="I250" s="291">
        <f t="shared" si="341"/>
        <v>0</v>
      </c>
      <c r="J250" s="316">
        <f t="shared" si="341"/>
        <v>0</v>
      </c>
      <c r="K250" s="202">
        <f t="shared" si="341"/>
        <v>0</v>
      </c>
      <c r="L250" s="291">
        <f t="shared" si="341"/>
        <v>0</v>
      </c>
      <c r="M250" s="201">
        <f t="shared" si="341"/>
        <v>0</v>
      </c>
      <c r="N250" s="202">
        <f t="shared" si="341"/>
        <v>0</v>
      </c>
      <c r="O250" s="291">
        <f t="shared" si="341"/>
        <v>0</v>
      </c>
      <c r="P250" s="285"/>
      <c r="Q250" s="315"/>
    </row>
    <row r="251" spans="1:17" ht="48" hidden="1" x14ac:dyDescent="0.25">
      <c r="A251" s="128">
        <v>6510</v>
      </c>
      <c r="B251" s="165" t="s">
        <v>406</v>
      </c>
      <c r="C251" s="444">
        <f t="shared" si="291"/>
        <v>0</v>
      </c>
      <c r="D251" s="275"/>
      <c r="E251" s="277"/>
      <c r="F251" s="317">
        <f>D251+E251</f>
        <v>0</v>
      </c>
      <c r="G251" s="318"/>
      <c r="H251" s="319"/>
      <c r="I251" s="317">
        <f>G251+H251</f>
        <v>0</v>
      </c>
      <c r="J251" s="320"/>
      <c r="K251" s="319"/>
      <c r="L251" s="317">
        <f>J251+K251</f>
        <v>0</v>
      </c>
      <c r="M251" s="318"/>
      <c r="N251" s="319"/>
      <c r="O251" s="317">
        <f t="shared" ref="O251" si="342">M251+N251</f>
        <v>0</v>
      </c>
      <c r="P251" s="296"/>
      <c r="Q251" s="315"/>
    </row>
    <row r="252" spans="1:17" ht="48" hidden="1" x14ac:dyDescent="0.25">
      <c r="A252" s="321">
        <v>7000</v>
      </c>
      <c r="B252" s="321" t="s">
        <v>407</v>
      </c>
      <c r="C252" s="456">
        <f t="shared" si="291"/>
        <v>0</v>
      </c>
      <c r="D252" s="322">
        <f t="shared" ref="D252:E252" si="343">SUM(D253,D263)</f>
        <v>0</v>
      </c>
      <c r="E252" s="323">
        <f t="shared" si="343"/>
        <v>0</v>
      </c>
      <c r="F252" s="324">
        <f>SUM(F253,F263)</f>
        <v>0</v>
      </c>
      <c r="G252" s="322">
        <f t="shared" ref="G252:H252" si="344">SUM(G253,G263)</f>
        <v>0</v>
      </c>
      <c r="H252" s="323">
        <f t="shared" si="344"/>
        <v>0</v>
      </c>
      <c r="I252" s="324">
        <f>SUM(I253,I263)</f>
        <v>0</v>
      </c>
      <c r="J252" s="325">
        <f t="shared" ref="J252:K252" si="345">SUM(J253,J263)</f>
        <v>0</v>
      </c>
      <c r="K252" s="323">
        <f t="shared" si="345"/>
        <v>0</v>
      </c>
      <c r="L252" s="324">
        <f>SUM(L253,L263)</f>
        <v>0</v>
      </c>
      <c r="M252" s="322">
        <f t="shared" ref="M252:O252" si="346">SUM(M253,M263)</f>
        <v>0</v>
      </c>
      <c r="N252" s="323">
        <f t="shared" si="346"/>
        <v>0</v>
      </c>
      <c r="O252" s="324">
        <f t="shared" si="346"/>
        <v>0</v>
      </c>
      <c r="P252" s="326"/>
    </row>
    <row r="253" spans="1:17" ht="24" hidden="1" x14ac:dyDescent="0.25">
      <c r="A253" s="145">
        <v>7200</v>
      </c>
      <c r="B253" s="250" t="s">
        <v>408</v>
      </c>
      <c r="C253" s="442">
        <f t="shared" si="291"/>
        <v>0</v>
      </c>
      <c r="D253" s="251">
        <f t="shared" ref="D253:O253" si="347">SUM(D254,D255,D256,D257,D261,D262)</f>
        <v>0</v>
      </c>
      <c r="E253" s="252">
        <f t="shared" si="347"/>
        <v>0</v>
      </c>
      <c r="F253" s="253">
        <f t="shared" si="347"/>
        <v>0</v>
      </c>
      <c r="G253" s="251">
        <f t="shared" si="347"/>
        <v>0</v>
      </c>
      <c r="H253" s="252">
        <f t="shared" si="347"/>
        <v>0</v>
      </c>
      <c r="I253" s="253">
        <f t="shared" si="347"/>
        <v>0</v>
      </c>
      <c r="J253" s="254">
        <f t="shared" si="347"/>
        <v>0</v>
      </c>
      <c r="K253" s="252">
        <f t="shared" si="347"/>
        <v>0</v>
      </c>
      <c r="L253" s="253">
        <f t="shared" si="347"/>
        <v>0</v>
      </c>
      <c r="M253" s="251">
        <f t="shared" si="347"/>
        <v>0</v>
      </c>
      <c r="N253" s="252">
        <f t="shared" si="347"/>
        <v>0</v>
      </c>
      <c r="O253" s="253">
        <f t="shared" si="347"/>
        <v>0</v>
      </c>
      <c r="P253" s="255"/>
    </row>
    <row r="254" spans="1:17" ht="24" hidden="1" x14ac:dyDescent="0.25">
      <c r="A254" s="1214">
        <v>7210</v>
      </c>
      <c r="B254" s="157" t="s">
        <v>409</v>
      </c>
      <c r="C254" s="443">
        <f t="shared" si="291"/>
        <v>0</v>
      </c>
      <c r="D254" s="260"/>
      <c r="E254" s="261"/>
      <c r="F254" s="262">
        <f t="shared" ref="F254:F256" si="348">D254+E254</f>
        <v>0</v>
      </c>
      <c r="G254" s="260"/>
      <c r="H254" s="261"/>
      <c r="I254" s="262">
        <f t="shared" ref="I254:I256" si="349">G254+H254</f>
        <v>0</v>
      </c>
      <c r="J254" s="263"/>
      <c r="K254" s="261"/>
      <c r="L254" s="262">
        <f t="shared" ref="L254:L256" si="350">J254+K254</f>
        <v>0</v>
      </c>
      <c r="M254" s="260"/>
      <c r="N254" s="261"/>
      <c r="O254" s="262">
        <f t="shared" ref="O254:O256" si="351">M254+N254</f>
        <v>0</v>
      </c>
      <c r="P254" s="264"/>
    </row>
    <row r="255" spans="1:17" s="315" customFormat="1" ht="36" hidden="1" x14ac:dyDescent="0.25">
      <c r="A255" s="270">
        <v>7220</v>
      </c>
      <c r="B255" s="165" t="s">
        <v>410</v>
      </c>
      <c r="C255" s="444">
        <f t="shared" si="291"/>
        <v>0</v>
      </c>
      <c r="D255" s="265"/>
      <c r="E255" s="266"/>
      <c r="F255" s="267">
        <f t="shared" si="348"/>
        <v>0</v>
      </c>
      <c r="G255" s="265"/>
      <c r="H255" s="266"/>
      <c r="I255" s="267">
        <f t="shared" si="349"/>
        <v>0</v>
      </c>
      <c r="J255" s="268"/>
      <c r="K255" s="266"/>
      <c r="L255" s="267">
        <f t="shared" si="350"/>
        <v>0</v>
      </c>
      <c r="M255" s="265"/>
      <c r="N255" s="266"/>
      <c r="O255" s="267">
        <f t="shared" si="351"/>
        <v>0</v>
      </c>
      <c r="P255" s="269"/>
    </row>
    <row r="256" spans="1:17" ht="24" hidden="1" x14ac:dyDescent="0.25">
      <c r="A256" s="270">
        <v>7230</v>
      </c>
      <c r="B256" s="165" t="s">
        <v>179</v>
      </c>
      <c r="C256" s="444">
        <f t="shared" si="291"/>
        <v>0</v>
      </c>
      <c r="D256" s="265"/>
      <c r="E256" s="266"/>
      <c r="F256" s="267">
        <f t="shared" si="348"/>
        <v>0</v>
      </c>
      <c r="G256" s="265"/>
      <c r="H256" s="266"/>
      <c r="I256" s="267">
        <f t="shared" si="349"/>
        <v>0</v>
      </c>
      <c r="J256" s="268"/>
      <c r="K256" s="266"/>
      <c r="L256" s="267">
        <f t="shared" si="350"/>
        <v>0</v>
      </c>
      <c r="M256" s="265"/>
      <c r="N256" s="266"/>
      <c r="O256" s="267">
        <f t="shared" si="351"/>
        <v>0</v>
      </c>
      <c r="P256" s="269"/>
    </row>
    <row r="257" spans="1:16" ht="24" hidden="1" x14ac:dyDescent="0.25">
      <c r="A257" s="270">
        <v>7240</v>
      </c>
      <c r="B257" s="165" t="s">
        <v>411</v>
      </c>
      <c r="C257" s="444">
        <f t="shared" si="291"/>
        <v>0</v>
      </c>
      <c r="D257" s="271">
        <f t="shared" ref="D257:K257" si="352">SUM(D258:D260)</f>
        <v>0</v>
      </c>
      <c r="E257" s="272">
        <f t="shared" si="352"/>
        <v>0</v>
      </c>
      <c r="F257" s="267">
        <f t="shared" si="352"/>
        <v>0</v>
      </c>
      <c r="G257" s="271">
        <f t="shared" si="352"/>
        <v>0</v>
      </c>
      <c r="H257" s="272">
        <f t="shared" si="352"/>
        <v>0</v>
      </c>
      <c r="I257" s="267">
        <f t="shared" si="352"/>
        <v>0</v>
      </c>
      <c r="J257" s="273">
        <f t="shared" si="352"/>
        <v>0</v>
      </c>
      <c r="K257" s="272">
        <f t="shared" si="352"/>
        <v>0</v>
      </c>
      <c r="L257" s="267">
        <f>SUM(L258:L260)</f>
        <v>0</v>
      </c>
      <c r="M257" s="271">
        <f t="shared" ref="M257:O257" si="353">SUM(M258:M260)</f>
        <v>0</v>
      </c>
      <c r="N257" s="272">
        <f t="shared" si="353"/>
        <v>0</v>
      </c>
      <c r="O257" s="267">
        <f t="shared" si="353"/>
        <v>0</v>
      </c>
      <c r="P257" s="269"/>
    </row>
    <row r="258" spans="1:16" ht="48" hidden="1" x14ac:dyDescent="0.25">
      <c r="A258" s="128">
        <v>7245</v>
      </c>
      <c r="B258" s="165" t="s">
        <v>412</v>
      </c>
      <c r="C258" s="444">
        <f t="shared" si="291"/>
        <v>0</v>
      </c>
      <c r="D258" s="265"/>
      <c r="E258" s="266"/>
      <c r="F258" s="267">
        <f t="shared" ref="F258:F262" si="354">D258+E258</f>
        <v>0</v>
      </c>
      <c r="G258" s="265"/>
      <c r="H258" s="266"/>
      <c r="I258" s="267">
        <f t="shared" ref="I258:I262" si="355">G258+H258</f>
        <v>0</v>
      </c>
      <c r="J258" s="268"/>
      <c r="K258" s="266"/>
      <c r="L258" s="267">
        <f t="shared" ref="L258:L262" si="356">J258+K258</f>
        <v>0</v>
      </c>
      <c r="M258" s="265"/>
      <c r="N258" s="266"/>
      <c r="O258" s="267">
        <f t="shared" ref="O258:O262" si="357">M258+N258</f>
        <v>0</v>
      </c>
      <c r="P258" s="269"/>
    </row>
    <row r="259" spans="1:16" ht="84.75" hidden="1" customHeight="1" x14ac:dyDescent="0.25">
      <c r="A259" s="128">
        <v>7246</v>
      </c>
      <c r="B259" s="165" t="s">
        <v>413</v>
      </c>
      <c r="C259" s="444">
        <f t="shared" si="291"/>
        <v>0</v>
      </c>
      <c r="D259" s="265"/>
      <c r="E259" s="266"/>
      <c r="F259" s="267">
        <f t="shared" si="354"/>
        <v>0</v>
      </c>
      <c r="G259" s="265"/>
      <c r="H259" s="266"/>
      <c r="I259" s="267">
        <f t="shared" si="355"/>
        <v>0</v>
      </c>
      <c r="J259" s="268"/>
      <c r="K259" s="266"/>
      <c r="L259" s="267">
        <f t="shared" si="356"/>
        <v>0</v>
      </c>
      <c r="M259" s="265"/>
      <c r="N259" s="266"/>
      <c r="O259" s="267">
        <f t="shared" si="357"/>
        <v>0</v>
      </c>
      <c r="P259" s="269"/>
    </row>
    <row r="260" spans="1:16" ht="36" hidden="1" x14ac:dyDescent="0.25">
      <c r="A260" s="128">
        <v>7247</v>
      </c>
      <c r="B260" s="165" t="s">
        <v>414</v>
      </c>
      <c r="C260" s="444">
        <f t="shared" si="291"/>
        <v>0</v>
      </c>
      <c r="D260" s="265"/>
      <c r="E260" s="266"/>
      <c r="F260" s="267">
        <f t="shared" si="354"/>
        <v>0</v>
      </c>
      <c r="G260" s="265"/>
      <c r="H260" s="266"/>
      <c r="I260" s="267">
        <f t="shared" si="355"/>
        <v>0</v>
      </c>
      <c r="J260" s="268"/>
      <c r="K260" s="266"/>
      <c r="L260" s="267">
        <f t="shared" si="356"/>
        <v>0</v>
      </c>
      <c r="M260" s="265"/>
      <c r="N260" s="266"/>
      <c r="O260" s="267">
        <f t="shared" si="357"/>
        <v>0</v>
      </c>
      <c r="P260" s="269"/>
    </row>
    <row r="261" spans="1:16" ht="24" hidden="1" x14ac:dyDescent="0.25">
      <c r="A261" s="270">
        <v>7260</v>
      </c>
      <c r="B261" s="165" t="s">
        <v>415</v>
      </c>
      <c r="C261" s="444">
        <f t="shared" si="291"/>
        <v>0</v>
      </c>
      <c r="D261" s="265"/>
      <c r="E261" s="266"/>
      <c r="F261" s="267">
        <f t="shared" si="354"/>
        <v>0</v>
      </c>
      <c r="G261" s="265"/>
      <c r="H261" s="266"/>
      <c r="I261" s="267">
        <f t="shared" si="355"/>
        <v>0</v>
      </c>
      <c r="J261" s="268"/>
      <c r="K261" s="266"/>
      <c r="L261" s="267">
        <f t="shared" si="356"/>
        <v>0</v>
      </c>
      <c r="M261" s="265"/>
      <c r="N261" s="266"/>
      <c r="O261" s="267">
        <f t="shared" si="357"/>
        <v>0</v>
      </c>
      <c r="P261" s="269"/>
    </row>
    <row r="262" spans="1:16" ht="60" hidden="1" x14ac:dyDescent="0.25">
      <c r="A262" s="270">
        <v>7270</v>
      </c>
      <c r="B262" s="165" t="s">
        <v>416</v>
      </c>
      <c r="C262" s="444">
        <f t="shared" si="291"/>
        <v>0</v>
      </c>
      <c r="D262" s="265"/>
      <c r="E262" s="266"/>
      <c r="F262" s="267">
        <f t="shared" si="354"/>
        <v>0</v>
      </c>
      <c r="G262" s="265"/>
      <c r="H262" s="266"/>
      <c r="I262" s="267">
        <f t="shared" si="355"/>
        <v>0</v>
      </c>
      <c r="J262" s="268"/>
      <c r="K262" s="266"/>
      <c r="L262" s="267">
        <f t="shared" si="356"/>
        <v>0</v>
      </c>
      <c r="M262" s="265"/>
      <c r="N262" s="266"/>
      <c r="O262" s="267">
        <f t="shared" si="357"/>
        <v>0</v>
      </c>
      <c r="P262" s="269"/>
    </row>
    <row r="263" spans="1:16" hidden="1" x14ac:dyDescent="0.25">
      <c r="A263" s="213">
        <v>7700</v>
      </c>
      <c r="B263" s="183" t="s">
        <v>417</v>
      </c>
      <c r="C263" s="446">
        <f t="shared" si="291"/>
        <v>0</v>
      </c>
      <c r="D263" s="289">
        <f t="shared" ref="D263:O263" si="358">D264</f>
        <v>0</v>
      </c>
      <c r="E263" s="290">
        <f t="shared" si="358"/>
        <v>0</v>
      </c>
      <c r="F263" s="291">
        <f t="shared" si="358"/>
        <v>0</v>
      </c>
      <c r="G263" s="289">
        <f t="shared" si="358"/>
        <v>0</v>
      </c>
      <c r="H263" s="290">
        <f t="shared" si="358"/>
        <v>0</v>
      </c>
      <c r="I263" s="291">
        <f t="shared" si="358"/>
        <v>0</v>
      </c>
      <c r="J263" s="292">
        <f t="shared" si="358"/>
        <v>0</v>
      </c>
      <c r="K263" s="290">
        <f t="shared" si="358"/>
        <v>0</v>
      </c>
      <c r="L263" s="291">
        <f t="shared" si="358"/>
        <v>0</v>
      </c>
      <c r="M263" s="289">
        <f t="shared" si="358"/>
        <v>0</v>
      </c>
      <c r="N263" s="290">
        <f t="shared" si="358"/>
        <v>0</v>
      </c>
      <c r="O263" s="291">
        <f t="shared" si="358"/>
        <v>0</v>
      </c>
      <c r="P263" s="285"/>
    </row>
    <row r="264" spans="1:16" hidden="1" x14ac:dyDescent="0.25">
      <c r="A264" s="256">
        <v>7720</v>
      </c>
      <c r="B264" s="157" t="s">
        <v>418</v>
      </c>
      <c r="C264" s="445">
        <f t="shared" si="291"/>
        <v>0</v>
      </c>
      <c r="D264" s="318"/>
      <c r="E264" s="319"/>
      <c r="F264" s="317">
        <f>D264+E264</f>
        <v>0</v>
      </c>
      <c r="G264" s="318"/>
      <c r="H264" s="319"/>
      <c r="I264" s="317">
        <f>G264+H264</f>
        <v>0</v>
      </c>
      <c r="J264" s="320"/>
      <c r="K264" s="319"/>
      <c r="L264" s="317">
        <f>J264+K264</f>
        <v>0</v>
      </c>
      <c r="M264" s="318"/>
      <c r="N264" s="319"/>
      <c r="O264" s="317">
        <f t="shared" ref="O264" si="359">M264+N264</f>
        <v>0</v>
      </c>
      <c r="P264" s="296"/>
    </row>
    <row r="265" spans="1:16" hidden="1" x14ac:dyDescent="0.25">
      <c r="A265" s="327">
        <v>9000</v>
      </c>
      <c r="B265" s="328" t="s">
        <v>419</v>
      </c>
      <c r="C265" s="457">
        <f t="shared" si="291"/>
        <v>0</v>
      </c>
      <c r="D265" s="329">
        <f t="shared" ref="D265:O266" si="360">D266</f>
        <v>0</v>
      </c>
      <c r="E265" s="330">
        <f t="shared" si="360"/>
        <v>0</v>
      </c>
      <c r="F265" s="331">
        <f t="shared" si="360"/>
        <v>0</v>
      </c>
      <c r="G265" s="329">
        <f t="shared" si="360"/>
        <v>0</v>
      </c>
      <c r="H265" s="330">
        <f t="shared" si="360"/>
        <v>0</v>
      </c>
      <c r="I265" s="331">
        <f>I266</f>
        <v>0</v>
      </c>
      <c r="J265" s="332">
        <f t="shared" si="360"/>
        <v>0</v>
      </c>
      <c r="K265" s="330">
        <f t="shared" si="360"/>
        <v>0</v>
      </c>
      <c r="L265" s="331">
        <f t="shared" si="360"/>
        <v>0</v>
      </c>
      <c r="M265" s="329">
        <f t="shared" si="360"/>
        <v>0</v>
      </c>
      <c r="N265" s="330">
        <f t="shared" si="360"/>
        <v>0</v>
      </c>
      <c r="O265" s="331">
        <f t="shared" si="360"/>
        <v>0</v>
      </c>
      <c r="P265" s="333"/>
    </row>
    <row r="266" spans="1:16" ht="24" hidden="1" x14ac:dyDescent="0.25">
      <c r="A266" s="334">
        <v>9200</v>
      </c>
      <c r="B266" s="165" t="s">
        <v>420</v>
      </c>
      <c r="C266" s="450">
        <f t="shared" si="291"/>
        <v>0</v>
      </c>
      <c r="D266" s="223">
        <f t="shared" si="360"/>
        <v>0</v>
      </c>
      <c r="E266" s="224">
        <f t="shared" si="360"/>
        <v>0</v>
      </c>
      <c r="F266" s="257">
        <f t="shared" si="360"/>
        <v>0</v>
      </c>
      <c r="G266" s="223">
        <f t="shared" si="360"/>
        <v>0</v>
      </c>
      <c r="H266" s="224">
        <f t="shared" si="360"/>
        <v>0</v>
      </c>
      <c r="I266" s="257">
        <f t="shared" si="360"/>
        <v>0</v>
      </c>
      <c r="J266" s="258">
        <f t="shared" si="360"/>
        <v>0</v>
      </c>
      <c r="K266" s="224">
        <f t="shared" si="360"/>
        <v>0</v>
      </c>
      <c r="L266" s="257">
        <f t="shared" si="360"/>
        <v>0</v>
      </c>
      <c r="M266" s="223">
        <f t="shared" si="360"/>
        <v>0</v>
      </c>
      <c r="N266" s="224">
        <f t="shared" si="360"/>
        <v>0</v>
      </c>
      <c r="O266" s="257">
        <f t="shared" si="360"/>
        <v>0</v>
      </c>
      <c r="P266" s="259"/>
    </row>
    <row r="267" spans="1:16" ht="24" hidden="1" x14ac:dyDescent="0.25">
      <c r="A267" s="335">
        <v>9260</v>
      </c>
      <c r="B267" s="165" t="s">
        <v>421</v>
      </c>
      <c r="C267" s="450">
        <f t="shared" si="291"/>
        <v>0</v>
      </c>
      <c r="D267" s="223">
        <f t="shared" ref="D267:O267" si="361">SUM(D268)</f>
        <v>0</v>
      </c>
      <c r="E267" s="224">
        <f t="shared" si="361"/>
        <v>0</v>
      </c>
      <c r="F267" s="257">
        <f t="shared" si="361"/>
        <v>0</v>
      </c>
      <c r="G267" s="223">
        <f t="shared" si="361"/>
        <v>0</v>
      </c>
      <c r="H267" s="224">
        <f t="shared" si="361"/>
        <v>0</v>
      </c>
      <c r="I267" s="257">
        <f t="shared" si="361"/>
        <v>0</v>
      </c>
      <c r="J267" s="258">
        <f t="shared" si="361"/>
        <v>0</v>
      </c>
      <c r="K267" s="224">
        <f t="shared" si="361"/>
        <v>0</v>
      </c>
      <c r="L267" s="257">
        <f t="shared" si="361"/>
        <v>0</v>
      </c>
      <c r="M267" s="223">
        <f t="shared" si="361"/>
        <v>0</v>
      </c>
      <c r="N267" s="224">
        <f t="shared" si="361"/>
        <v>0</v>
      </c>
      <c r="O267" s="257">
        <f t="shared" si="361"/>
        <v>0</v>
      </c>
      <c r="P267" s="259"/>
    </row>
    <row r="268" spans="1:16" ht="87" hidden="1" customHeight="1" x14ac:dyDescent="0.25">
      <c r="A268" s="336">
        <v>9263</v>
      </c>
      <c r="B268" s="165" t="s">
        <v>422</v>
      </c>
      <c r="C268" s="450">
        <f t="shared" si="291"/>
        <v>0</v>
      </c>
      <c r="D268" s="275"/>
      <c r="E268" s="277"/>
      <c r="F268" s="257">
        <f>D268+E268</f>
        <v>0</v>
      </c>
      <c r="G268" s="275"/>
      <c r="H268" s="277"/>
      <c r="I268" s="257">
        <f>G268+H268</f>
        <v>0</v>
      </c>
      <c r="J268" s="278"/>
      <c r="K268" s="277"/>
      <c r="L268" s="257">
        <f>J268+K268</f>
        <v>0</v>
      </c>
      <c r="M268" s="275"/>
      <c r="N268" s="277"/>
      <c r="O268" s="257">
        <f t="shared" ref="O268" si="362">M268+N268</f>
        <v>0</v>
      </c>
      <c r="P268" s="259"/>
    </row>
    <row r="269" spans="1:16" hidden="1" x14ac:dyDescent="0.25">
      <c r="A269" s="287"/>
      <c r="B269" s="165" t="s">
        <v>423</v>
      </c>
      <c r="C269" s="444">
        <f t="shared" si="291"/>
        <v>0</v>
      </c>
      <c r="D269" s="271">
        <f t="shared" ref="D269:E269" si="363">SUM(D270:D271)</f>
        <v>0</v>
      </c>
      <c r="E269" s="272">
        <f t="shared" si="363"/>
        <v>0</v>
      </c>
      <c r="F269" s="267">
        <f>SUM(F270:F271)</f>
        <v>0</v>
      </c>
      <c r="G269" s="271">
        <f t="shared" ref="G269:H269" si="364">SUM(G270:G271)</f>
        <v>0</v>
      </c>
      <c r="H269" s="272">
        <f t="shared" si="364"/>
        <v>0</v>
      </c>
      <c r="I269" s="267">
        <f>SUM(I270:I271)</f>
        <v>0</v>
      </c>
      <c r="J269" s="273">
        <f t="shared" ref="J269:K269" si="365">SUM(J270:J271)</f>
        <v>0</v>
      </c>
      <c r="K269" s="272">
        <f t="shared" si="365"/>
        <v>0</v>
      </c>
      <c r="L269" s="267">
        <f>SUM(L270:L271)</f>
        <v>0</v>
      </c>
      <c r="M269" s="271">
        <f t="shared" ref="M269:O269" si="366">SUM(M270:M271)</f>
        <v>0</v>
      </c>
      <c r="N269" s="272">
        <f t="shared" si="366"/>
        <v>0</v>
      </c>
      <c r="O269" s="267">
        <f t="shared" si="366"/>
        <v>0</v>
      </c>
      <c r="P269" s="269"/>
    </row>
    <row r="270" spans="1:16" hidden="1" x14ac:dyDescent="0.25">
      <c r="A270" s="287" t="s">
        <v>424</v>
      </c>
      <c r="B270" s="128" t="s">
        <v>425</v>
      </c>
      <c r="C270" s="444">
        <f t="shared" si="291"/>
        <v>0</v>
      </c>
      <c r="D270" s="265"/>
      <c r="E270" s="266"/>
      <c r="F270" s="267">
        <f t="shared" ref="F270:F271" si="367">D270+E270</f>
        <v>0</v>
      </c>
      <c r="G270" s="265"/>
      <c r="H270" s="266"/>
      <c r="I270" s="267">
        <f t="shared" ref="I270:I271" si="368">G270+H270</f>
        <v>0</v>
      </c>
      <c r="J270" s="268"/>
      <c r="K270" s="266"/>
      <c r="L270" s="267">
        <f t="shared" ref="L270:L271" si="369">J270+K270</f>
        <v>0</v>
      </c>
      <c r="M270" s="265"/>
      <c r="N270" s="266"/>
      <c r="O270" s="267">
        <f t="shared" ref="O270:O271" si="370">M270+N270</f>
        <v>0</v>
      </c>
      <c r="P270" s="269"/>
    </row>
    <row r="271" spans="1:16" ht="24" hidden="1" x14ac:dyDescent="0.25">
      <c r="A271" s="287" t="s">
        <v>426</v>
      </c>
      <c r="B271" s="337" t="s">
        <v>427</v>
      </c>
      <c r="C271" s="443">
        <f t="shared" si="291"/>
        <v>0</v>
      </c>
      <c r="D271" s="260"/>
      <c r="E271" s="261"/>
      <c r="F271" s="262">
        <f t="shared" si="367"/>
        <v>0</v>
      </c>
      <c r="G271" s="260"/>
      <c r="H271" s="261"/>
      <c r="I271" s="262">
        <f t="shared" si="368"/>
        <v>0</v>
      </c>
      <c r="J271" s="263"/>
      <c r="K271" s="261"/>
      <c r="L271" s="262">
        <f t="shared" si="369"/>
        <v>0</v>
      </c>
      <c r="M271" s="260"/>
      <c r="N271" s="261"/>
      <c r="O271" s="262">
        <f t="shared" si="370"/>
        <v>0</v>
      </c>
      <c r="P271" s="264"/>
    </row>
    <row r="272" spans="1:16" ht="12.75" thickBot="1" x14ac:dyDescent="0.3">
      <c r="A272" s="338"/>
      <c r="B272" s="338" t="s">
        <v>428</v>
      </c>
      <c r="C272" s="458">
        <f t="shared" si="291"/>
        <v>38602</v>
      </c>
      <c r="D272" s="339">
        <f>SUM(D269,D265,D252,D211,D182,D174,D160,D75,D53)</f>
        <v>0</v>
      </c>
      <c r="E272" s="340">
        <f t="shared" ref="E272:O272" si="371">SUM(E269,E265,E252,E211,E182,E174,E160,E75,E53)</f>
        <v>0</v>
      </c>
      <c r="F272" s="341">
        <f t="shared" si="371"/>
        <v>0</v>
      </c>
      <c r="G272" s="339">
        <f t="shared" si="371"/>
        <v>0</v>
      </c>
      <c r="H272" s="340">
        <f t="shared" si="371"/>
        <v>38602</v>
      </c>
      <c r="I272" s="341">
        <f t="shared" si="371"/>
        <v>38602</v>
      </c>
      <c r="J272" s="342">
        <f t="shared" si="371"/>
        <v>0</v>
      </c>
      <c r="K272" s="340">
        <f t="shared" si="371"/>
        <v>0</v>
      </c>
      <c r="L272" s="341">
        <f t="shared" si="371"/>
        <v>0</v>
      </c>
      <c r="M272" s="339">
        <f t="shared" si="371"/>
        <v>0</v>
      </c>
      <c r="N272" s="340">
        <f t="shared" si="371"/>
        <v>0</v>
      </c>
      <c r="O272" s="341">
        <f t="shared" si="371"/>
        <v>0</v>
      </c>
      <c r="P272" s="343"/>
    </row>
    <row r="273" spans="1:16" s="105" customFormat="1" ht="13.5" hidden="1" thickTop="1" thickBot="1" x14ac:dyDescent="0.3">
      <c r="A273" s="1301" t="s">
        <v>429</v>
      </c>
      <c r="B273" s="1302"/>
      <c r="C273" s="459">
        <f t="shared" si="291"/>
        <v>0</v>
      </c>
      <c r="D273" s="344">
        <f>SUM(D24,D25,D41,D43)-D51</f>
        <v>0</v>
      </c>
      <c r="E273" s="345">
        <f t="shared" ref="E273:F273" si="372">SUM(E24,E25,E41,E43)-E51</f>
        <v>0</v>
      </c>
      <c r="F273" s="346">
        <f t="shared" si="372"/>
        <v>0</v>
      </c>
      <c r="G273" s="344">
        <f>SUM(G24,G25,G43)-G51</f>
        <v>0</v>
      </c>
      <c r="H273" s="345">
        <f t="shared" ref="H273:I273" si="373">SUM(H24,H25,H43)-H51</f>
        <v>0</v>
      </c>
      <c r="I273" s="346">
        <f t="shared" si="373"/>
        <v>0</v>
      </c>
      <c r="J273" s="347">
        <f t="shared" ref="J273:K273" si="374">(J26+J43)-J51</f>
        <v>0</v>
      </c>
      <c r="K273" s="345">
        <f t="shared" si="374"/>
        <v>0</v>
      </c>
      <c r="L273" s="346">
        <f>(L26+L43)-L51</f>
        <v>0</v>
      </c>
      <c r="M273" s="344">
        <f t="shared" ref="M273:O273" si="375">M45-M51</f>
        <v>0</v>
      </c>
      <c r="N273" s="345">
        <f t="shared" si="375"/>
        <v>0</v>
      </c>
      <c r="O273" s="346">
        <f t="shared" si="375"/>
        <v>0</v>
      </c>
      <c r="P273" s="348"/>
    </row>
    <row r="274" spans="1:16" s="105" customFormat="1" ht="12.75" hidden="1" thickTop="1" x14ac:dyDescent="0.25">
      <c r="A274" s="1303" t="s">
        <v>430</v>
      </c>
      <c r="B274" s="1304"/>
      <c r="C274" s="435">
        <f t="shared" si="291"/>
        <v>0</v>
      </c>
      <c r="D274" s="349">
        <f t="shared" ref="D274:O274" si="376">SUM(D275,D276)-D283+D284</f>
        <v>0</v>
      </c>
      <c r="E274" s="350">
        <f t="shared" si="376"/>
        <v>0</v>
      </c>
      <c r="F274" s="351">
        <f t="shared" si="376"/>
        <v>0</v>
      </c>
      <c r="G274" s="349">
        <f t="shared" si="376"/>
        <v>0</v>
      </c>
      <c r="H274" s="350">
        <f t="shared" si="376"/>
        <v>0</v>
      </c>
      <c r="I274" s="351">
        <f t="shared" si="376"/>
        <v>0</v>
      </c>
      <c r="J274" s="352">
        <f t="shared" si="376"/>
        <v>0</v>
      </c>
      <c r="K274" s="350">
        <f t="shared" si="376"/>
        <v>0</v>
      </c>
      <c r="L274" s="351">
        <f t="shared" si="376"/>
        <v>0</v>
      </c>
      <c r="M274" s="349">
        <f t="shared" si="376"/>
        <v>0</v>
      </c>
      <c r="N274" s="350">
        <f t="shared" si="376"/>
        <v>0</v>
      </c>
      <c r="O274" s="351">
        <f t="shared" si="376"/>
        <v>0</v>
      </c>
      <c r="P274" s="353"/>
    </row>
    <row r="275" spans="1:16" s="105" customFormat="1" ht="13.5" hidden="1" thickTop="1" thickBot="1" x14ac:dyDescent="0.3">
      <c r="A275" s="230" t="s">
        <v>431</v>
      </c>
      <c r="B275" s="230" t="s">
        <v>432</v>
      </c>
      <c r="C275" s="436">
        <f t="shared" si="291"/>
        <v>0</v>
      </c>
      <c r="D275" s="231">
        <f>D21-D269</f>
        <v>0</v>
      </c>
      <c r="E275" s="231">
        <f t="shared" ref="E275:O275" si="377">E21-E269</f>
        <v>0</v>
      </c>
      <c r="F275" s="231">
        <f t="shared" si="377"/>
        <v>0</v>
      </c>
      <c r="G275" s="231">
        <f t="shared" si="377"/>
        <v>0</v>
      </c>
      <c r="H275" s="231">
        <f t="shared" si="377"/>
        <v>0</v>
      </c>
      <c r="I275" s="231">
        <f t="shared" si="377"/>
        <v>0</v>
      </c>
      <c r="J275" s="231">
        <f t="shared" si="377"/>
        <v>0</v>
      </c>
      <c r="K275" s="231">
        <f t="shared" si="377"/>
        <v>0</v>
      </c>
      <c r="L275" s="436">
        <f t="shared" si="377"/>
        <v>0</v>
      </c>
      <c r="M275" s="231">
        <f t="shared" si="377"/>
        <v>0</v>
      </c>
      <c r="N275" s="231">
        <f t="shared" si="377"/>
        <v>0</v>
      </c>
      <c r="O275" s="436">
        <f t="shared" si="377"/>
        <v>0</v>
      </c>
      <c r="P275" s="460"/>
    </row>
    <row r="276" spans="1:16" s="105" customFormat="1" ht="12.75" hidden="1" thickTop="1" x14ac:dyDescent="0.25">
      <c r="A276" s="354" t="s">
        <v>433</v>
      </c>
      <c r="B276" s="354" t="s">
        <v>434</v>
      </c>
      <c r="C276" s="435">
        <f t="shared" si="291"/>
        <v>0</v>
      </c>
      <c r="D276" s="349">
        <f t="shared" ref="D276:O276" si="378">SUM(D277,D279,D281)-SUM(D278,D280,D282)</f>
        <v>0</v>
      </c>
      <c r="E276" s="350">
        <f t="shared" si="378"/>
        <v>0</v>
      </c>
      <c r="F276" s="351">
        <f t="shared" si="378"/>
        <v>0</v>
      </c>
      <c r="G276" s="349">
        <f t="shared" si="378"/>
        <v>0</v>
      </c>
      <c r="H276" s="350">
        <f t="shared" si="378"/>
        <v>0</v>
      </c>
      <c r="I276" s="351">
        <f t="shared" si="378"/>
        <v>0</v>
      </c>
      <c r="J276" s="352">
        <f t="shared" si="378"/>
        <v>0</v>
      </c>
      <c r="K276" s="350">
        <f t="shared" si="378"/>
        <v>0</v>
      </c>
      <c r="L276" s="351">
        <f t="shared" si="378"/>
        <v>0</v>
      </c>
      <c r="M276" s="349">
        <f t="shared" si="378"/>
        <v>0</v>
      </c>
      <c r="N276" s="350">
        <f t="shared" si="378"/>
        <v>0</v>
      </c>
      <c r="O276" s="351">
        <f t="shared" si="378"/>
        <v>0</v>
      </c>
      <c r="P276" s="353"/>
    </row>
    <row r="277" spans="1:16" ht="12.75" hidden="1" thickTop="1" x14ac:dyDescent="0.25">
      <c r="A277" s="355" t="s">
        <v>435</v>
      </c>
      <c r="B277" s="222" t="s">
        <v>436</v>
      </c>
      <c r="C277" s="445">
        <f t="shared" ref="C277:C284" si="379">F277+I277+L277+O277</f>
        <v>0</v>
      </c>
      <c r="D277" s="318"/>
      <c r="E277" s="319"/>
      <c r="F277" s="317">
        <f t="shared" ref="F277:F284" si="380">D277+E277</f>
        <v>0</v>
      </c>
      <c r="G277" s="318"/>
      <c r="H277" s="319"/>
      <c r="I277" s="317">
        <f t="shared" ref="I277:I284" si="381">G277+H277</f>
        <v>0</v>
      </c>
      <c r="J277" s="320"/>
      <c r="K277" s="319"/>
      <c r="L277" s="317">
        <f t="shared" ref="L277:L284" si="382">J277+K277</f>
        <v>0</v>
      </c>
      <c r="M277" s="318"/>
      <c r="N277" s="319"/>
      <c r="O277" s="317">
        <f t="shared" ref="O277:O284" si="383">M277+N277</f>
        <v>0</v>
      </c>
      <c r="P277" s="296"/>
    </row>
    <row r="278" spans="1:16" ht="24.75" hidden="1" thickTop="1" x14ac:dyDescent="0.25">
      <c r="A278" s="287" t="s">
        <v>437</v>
      </c>
      <c r="B278" s="127" t="s">
        <v>438</v>
      </c>
      <c r="C278" s="444">
        <f t="shared" si="379"/>
        <v>0</v>
      </c>
      <c r="D278" s="265"/>
      <c r="E278" s="266"/>
      <c r="F278" s="267">
        <f t="shared" si="380"/>
        <v>0</v>
      </c>
      <c r="G278" s="265"/>
      <c r="H278" s="266"/>
      <c r="I278" s="267">
        <f t="shared" si="381"/>
        <v>0</v>
      </c>
      <c r="J278" s="268"/>
      <c r="K278" s="266"/>
      <c r="L278" s="267">
        <f t="shared" si="382"/>
        <v>0</v>
      </c>
      <c r="M278" s="265"/>
      <c r="N278" s="266"/>
      <c r="O278" s="267">
        <f t="shared" si="383"/>
        <v>0</v>
      </c>
      <c r="P278" s="269"/>
    </row>
    <row r="279" spans="1:16" ht="12.75" hidden="1" thickTop="1" x14ac:dyDescent="0.25">
      <c r="A279" s="287" t="s">
        <v>439</v>
      </c>
      <c r="B279" s="127" t="s">
        <v>440</v>
      </c>
      <c r="C279" s="444">
        <f t="shared" si="379"/>
        <v>0</v>
      </c>
      <c r="D279" s="265"/>
      <c r="E279" s="266"/>
      <c r="F279" s="267">
        <f t="shared" si="380"/>
        <v>0</v>
      </c>
      <c r="G279" s="265"/>
      <c r="H279" s="266"/>
      <c r="I279" s="267">
        <f t="shared" si="381"/>
        <v>0</v>
      </c>
      <c r="J279" s="268"/>
      <c r="K279" s="266"/>
      <c r="L279" s="267">
        <f t="shared" si="382"/>
        <v>0</v>
      </c>
      <c r="M279" s="265"/>
      <c r="N279" s="266"/>
      <c r="O279" s="267">
        <f t="shared" si="383"/>
        <v>0</v>
      </c>
      <c r="P279" s="269"/>
    </row>
    <row r="280" spans="1:16" ht="24.75" hidden="1" thickTop="1" x14ac:dyDescent="0.25">
      <c r="A280" s="287" t="s">
        <v>441</v>
      </c>
      <c r="B280" s="127" t="s">
        <v>442</v>
      </c>
      <c r="C280" s="444">
        <f t="shared" si="379"/>
        <v>0</v>
      </c>
      <c r="D280" s="265"/>
      <c r="E280" s="266"/>
      <c r="F280" s="267">
        <f t="shared" si="380"/>
        <v>0</v>
      </c>
      <c r="G280" s="265"/>
      <c r="H280" s="266"/>
      <c r="I280" s="267">
        <f t="shared" si="381"/>
        <v>0</v>
      </c>
      <c r="J280" s="268"/>
      <c r="K280" s="266"/>
      <c r="L280" s="267">
        <f t="shared" si="382"/>
        <v>0</v>
      </c>
      <c r="M280" s="265"/>
      <c r="N280" s="266"/>
      <c r="O280" s="267">
        <f t="shared" si="383"/>
        <v>0</v>
      </c>
      <c r="P280" s="269"/>
    </row>
    <row r="281" spans="1:16" ht="12.75" hidden="1" thickTop="1" x14ac:dyDescent="0.25">
      <c r="A281" s="287" t="s">
        <v>443</v>
      </c>
      <c r="B281" s="127" t="s">
        <v>444</v>
      </c>
      <c r="C281" s="444">
        <f t="shared" si="379"/>
        <v>0</v>
      </c>
      <c r="D281" s="265"/>
      <c r="E281" s="266"/>
      <c r="F281" s="267">
        <f t="shared" si="380"/>
        <v>0</v>
      </c>
      <c r="G281" s="265"/>
      <c r="H281" s="266"/>
      <c r="I281" s="267">
        <f t="shared" si="381"/>
        <v>0</v>
      </c>
      <c r="J281" s="268"/>
      <c r="K281" s="266"/>
      <c r="L281" s="267">
        <f t="shared" si="382"/>
        <v>0</v>
      </c>
      <c r="M281" s="265"/>
      <c r="N281" s="266"/>
      <c r="O281" s="267">
        <f t="shared" si="383"/>
        <v>0</v>
      </c>
      <c r="P281" s="269"/>
    </row>
    <row r="282" spans="1:16" ht="24.75" hidden="1" thickTop="1" x14ac:dyDescent="0.25">
      <c r="A282" s="356" t="s">
        <v>445</v>
      </c>
      <c r="B282" s="357" t="s">
        <v>446</v>
      </c>
      <c r="C282" s="454">
        <f t="shared" si="379"/>
        <v>0</v>
      </c>
      <c r="D282" s="300"/>
      <c r="E282" s="301"/>
      <c r="F282" s="302">
        <f t="shared" si="380"/>
        <v>0</v>
      </c>
      <c r="G282" s="300"/>
      <c r="H282" s="301"/>
      <c r="I282" s="302">
        <f t="shared" si="381"/>
        <v>0</v>
      </c>
      <c r="J282" s="303"/>
      <c r="K282" s="301"/>
      <c r="L282" s="302">
        <f t="shared" si="382"/>
        <v>0</v>
      </c>
      <c r="M282" s="300"/>
      <c r="N282" s="301"/>
      <c r="O282" s="302">
        <f t="shared" si="383"/>
        <v>0</v>
      </c>
      <c r="P282" s="298"/>
    </row>
    <row r="283" spans="1:16" s="105" customFormat="1" ht="13.5" hidden="1" thickTop="1" thickBot="1" x14ac:dyDescent="0.3">
      <c r="A283" s="358" t="s">
        <v>447</v>
      </c>
      <c r="B283" s="358" t="s">
        <v>448</v>
      </c>
      <c r="C283" s="459">
        <f t="shared" si="379"/>
        <v>0</v>
      </c>
      <c r="D283" s="359"/>
      <c r="E283" s="360"/>
      <c r="F283" s="346">
        <f t="shared" si="380"/>
        <v>0</v>
      </c>
      <c r="G283" s="359"/>
      <c r="H283" s="360"/>
      <c r="I283" s="346">
        <f t="shared" si="381"/>
        <v>0</v>
      </c>
      <c r="J283" s="361"/>
      <c r="K283" s="360"/>
      <c r="L283" s="346">
        <f t="shared" si="382"/>
        <v>0</v>
      </c>
      <c r="M283" s="359"/>
      <c r="N283" s="360"/>
      <c r="O283" s="346">
        <f t="shared" si="383"/>
        <v>0</v>
      </c>
      <c r="P283" s="348"/>
    </row>
    <row r="284" spans="1:16" s="105" customFormat="1" ht="48.75" hidden="1" thickTop="1" x14ac:dyDescent="0.25">
      <c r="A284" s="354" t="s">
        <v>449</v>
      </c>
      <c r="B284" s="362" t="s">
        <v>450</v>
      </c>
      <c r="C284" s="435">
        <f t="shared" si="379"/>
        <v>0</v>
      </c>
      <c r="D284" s="363"/>
      <c r="E284" s="364"/>
      <c r="F284" s="253">
        <f t="shared" si="380"/>
        <v>0</v>
      </c>
      <c r="G284" s="293"/>
      <c r="H284" s="294"/>
      <c r="I284" s="253">
        <f t="shared" si="381"/>
        <v>0</v>
      </c>
      <c r="J284" s="295"/>
      <c r="K284" s="294"/>
      <c r="L284" s="253">
        <f t="shared" si="382"/>
        <v>0</v>
      </c>
      <c r="M284" s="293"/>
      <c r="N284" s="294"/>
      <c r="O284" s="253">
        <f t="shared" si="383"/>
        <v>0</v>
      </c>
      <c r="P284" s="279"/>
    </row>
    <row r="285" spans="1:16" ht="12.75" thickTop="1" x14ac:dyDescent="0.25"/>
  </sheetData>
  <sheetProtection algorithmName="SHA-512" hashValue="y5coN7qNz1UaQ+f4S4QTXNfXqnPGJqOb2u5KwxsQ4u/UI88Aby5FM1CAl77I3e38tN9Vw6bD0zkYJbjYYT1k8w==" saltValue="mNrMHXSB6EU+uX2FeXEgMA==" spinCount="100000" sheet="1" objects="1" scenarios="1" formatCells="0" formatColumns="0" formatRows="0" sort="0"/>
  <autoFilter ref="A18:P284">
    <filterColumn colId="2">
      <filters>
        <filter val="38 602"/>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33.pielikums Jūrmalas pilsētas domes
2020.gada 23.aprīļa saistošajiem noteikumiem Nr.11
(protokols Nr.6, 21.punkts)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9"/>
  <sheetViews>
    <sheetView showGridLines="0" view="pageLayout" zoomScaleNormal="100" workbookViewId="0">
      <selection activeCell="R1" sqref="R1"/>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1163</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1164</v>
      </c>
      <c r="D3" s="1284"/>
      <c r="E3" s="1284"/>
      <c r="F3" s="1284"/>
      <c r="G3" s="1284"/>
      <c r="H3" s="1284"/>
      <c r="I3" s="1284"/>
      <c r="J3" s="1284"/>
      <c r="K3" s="1284"/>
      <c r="L3" s="1284"/>
      <c r="M3" s="1284"/>
      <c r="N3" s="1284"/>
      <c r="O3" s="1284"/>
      <c r="P3" s="1285"/>
      <c r="Q3" s="765"/>
    </row>
    <row r="4" spans="1:17" ht="12.75" customHeight="1" x14ac:dyDescent="0.25">
      <c r="A4" s="470" t="s">
        <v>142</v>
      </c>
      <c r="B4" s="471"/>
      <c r="C4" s="1284" t="s">
        <v>1165</v>
      </c>
      <c r="D4" s="1284"/>
      <c r="E4" s="1284"/>
      <c r="F4" s="1284"/>
      <c r="G4" s="1284"/>
      <c r="H4" s="1284"/>
      <c r="I4" s="1284"/>
      <c r="J4" s="1284"/>
      <c r="K4" s="1284"/>
      <c r="L4" s="1284"/>
      <c r="M4" s="1284"/>
      <c r="N4" s="1284"/>
      <c r="O4" s="1284"/>
      <c r="P4" s="1285"/>
      <c r="Q4" s="765"/>
    </row>
    <row r="5" spans="1:17" ht="12.75" customHeight="1" x14ac:dyDescent="0.25">
      <c r="A5" s="472" t="s">
        <v>144</v>
      </c>
      <c r="B5" s="473"/>
      <c r="C5" s="1289" t="s">
        <v>1166</v>
      </c>
      <c r="D5" s="1289"/>
      <c r="E5" s="1289"/>
      <c r="F5" s="1289"/>
      <c r="G5" s="1289"/>
      <c r="H5" s="1289"/>
      <c r="I5" s="1289"/>
      <c r="J5" s="1289"/>
      <c r="K5" s="1289"/>
      <c r="L5" s="1289"/>
      <c r="M5" s="1289"/>
      <c r="N5" s="1289"/>
      <c r="O5" s="1289"/>
      <c r="P5" s="1290"/>
      <c r="Q5" s="765"/>
    </row>
    <row r="6" spans="1:17" ht="12.75" customHeight="1" x14ac:dyDescent="0.25">
      <c r="A6" s="472" t="s">
        <v>146</v>
      </c>
      <c r="B6" s="473"/>
      <c r="C6" s="1289" t="s">
        <v>1167</v>
      </c>
      <c r="D6" s="1289"/>
      <c r="E6" s="1289"/>
      <c r="F6" s="1289"/>
      <c r="G6" s="1289"/>
      <c r="H6" s="1289"/>
      <c r="I6" s="1289"/>
      <c r="J6" s="1289"/>
      <c r="K6" s="1289"/>
      <c r="L6" s="1289"/>
      <c r="M6" s="1289"/>
      <c r="N6" s="1289"/>
      <c r="O6" s="1289"/>
      <c r="P6" s="1290"/>
      <c r="Q6" s="765"/>
    </row>
    <row r="7" spans="1:17" x14ac:dyDescent="0.25">
      <c r="A7" s="472" t="s">
        <v>148</v>
      </c>
      <c r="B7" s="473"/>
      <c r="C7" s="1284" t="s">
        <v>1168</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t="s">
        <v>1169</v>
      </c>
      <c r="D9" s="1289"/>
      <c r="E9" s="1289"/>
      <c r="F9" s="1289"/>
      <c r="G9" s="1289"/>
      <c r="H9" s="1289"/>
      <c r="I9" s="1289"/>
      <c r="J9" s="1289"/>
      <c r="K9" s="1289"/>
      <c r="L9" s="1289"/>
      <c r="M9" s="1289"/>
      <c r="N9" s="1289"/>
      <c r="O9" s="1289"/>
      <c r="P9" s="1290"/>
      <c r="Q9" s="765"/>
    </row>
    <row r="10" spans="1:17" ht="12.75" customHeight="1" x14ac:dyDescent="0.25">
      <c r="A10" s="472"/>
      <c r="B10" s="473" t="s">
        <v>153</v>
      </c>
      <c r="C10" s="1289" t="s">
        <v>1170</v>
      </c>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1152"/>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192236</v>
      </c>
      <c r="D20" s="497">
        <f t="shared" ref="D20:E20" si="0">SUM(D21,D24,D25,D41,D43)</f>
        <v>173719</v>
      </c>
      <c r="E20" s="498">
        <f t="shared" si="0"/>
        <v>0</v>
      </c>
      <c r="F20" s="499">
        <f>SUM(F21,F24,F25,F41,F43)</f>
        <v>173719</v>
      </c>
      <c r="G20" s="497">
        <f t="shared" ref="G20:H20" si="1">SUM(G21,G24,G43)</f>
        <v>35019</v>
      </c>
      <c r="H20" s="498">
        <f t="shared" si="1"/>
        <v>-16502</v>
      </c>
      <c r="I20" s="499">
        <f>SUM(I21,I24,I43)</f>
        <v>18517</v>
      </c>
      <c r="J20" s="500">
        <f t="shared" ref="J20:K20" si="2">SUM(J21,J26,J43)</f>
        <v>0</v>
      </c>
      <c r="K20" s="498">
        <f t="shared" si="2"/>
        <v>0</v>
      </c>
      <c r="L20" s="499">
        <f>SUM(L21,L26,L43)</f>
        <v>0</v>
      </c>
      <c r="M20" s="497">
        <f t="shared" ref="M20:O20" si="3">SUM(M21,M45)</f>
        <v>0</v>
      </c>
      <c r="N20" s="498">
        <f t="shared" si="3"/>
        <v>0</v>
      </c>
      <c r="O20" s="499">
        <f t="shared" si="3"/>
        <v>0</v>
      </c>
      <c r="P20" s="501"/>
    </row>
    <row r="21" spans="1:17" ht="12.75" hidden="1" thickTop="1" x14ac:dyDescent="0.25">
      <c r="A21" s="502"/>
      <c r="B21" s="503" t="s">
        <v>176</v>
      </c>
      <c r="C21" s="769">
        <f t="shared" ref="C21:C84" si="4">F21+I21+L21+O21</f>
        <v>0</v>
      </c>
      <c r="D21" s="504">
        <f t="shared" ref="D21:E21" si="5">SUM(D22:D23)</f>
        <v>0</v>
      </c>
      <c r="E21" s="505">
        <f t="shared" si="5"/>
        <v>0</v>
      </c>
      <c r="F21" s="506">
        <f>SUM(F22:F23)</f>
        <v>0</v>
      </c>
      <c r="G21" s="504">
        <f t="shared" ref="G21:H21" si="6">SUM(G22:G23)</f>
        <v>0</v>
      </c>
      <c r="H21" s="505">
        <f t="shared" si="6"/>
        <v>0</v>
      </c>
      <c r="I21" s="506">
        <f>SUM(I22:I23)</f>
        <v>0</v>
      </c>
      <c r="J21" s="507">
        <f t="shared" ref="J21:K21" si="7">SUM(J22:J23)</f>
        <v>0</v>
      </c>
      <c r="K21" s="505">
        <f t="shared" si="7"/>
        <v>0</v>
      </c>
      <c r="L21" s="506">
        <f>SUM(L22:L23)</f>
        <v>0</v>
      </c>
      <c r="M21" s="504">
        <f t="shared" ref="M21:O21" si="8">SUM(M22:M23)</f>
        <v>0</v>
      </c>
      <c r="N21" s="505">
        <f t="shared" si="8"/>
        <v>0</v>
      </c>
      <c r="O21" s="506">
        <f t="shared" si="8"/>
        <v>0</v>
      </c>
      <c r="P21" s="508"/>
    </row>
    <row r="22" spans="1:17" ht="12.75" hidden="1" thickTop="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ht="12.75" hidden="1" thickTop="1" x14ac:dyDescent="0.25">
      <c r="A23" s="516"/>
      <c r="B23" s="517" t="s">
        <v>178</v>
      </c>
      <c r="C23" s="771">
        <f t="shared" si="4"/>
        <v>0</v>
      </c>
      <c r="D23" s="518"/>
      <c r="E23" s="519"/>
      <c r="F23" s="520">
        <f t="shared" ref="F23:F25" si="9">D23+E23</f>
        <v>0</v>
      </c>
      <c r="G23" s="518"/>
      <c r="H23" s="519"/>
      <c r="I23" s="520">
        <f t="shared" ref="I23:I24" si="10">G23+H23</f>
        <v>0</v>
      </c>
      <c r="J23" s="521"/>
      <c r="K23" s="519"/>
      <c r="L23" s="520">
        <f>J23+K23</f>
        <v>0</v>
      </c>
      <c r="M23" s="518"/>
      <c r="N23" s="519"/>
      <c r="O23" s="520">
        <f>M23+N23</f>
        <v>0</v>
      </c>
      <c r="P23" s="982"/>
    </row>
    <row r="24" spans="1:17" s="494" customFormat="1" ht="37.5" thickTop="1" thickBot="1" x14ac:dyDescent="0.3">
      <c r="A24" s="523">
        <v>19300</v>
      </c>
      <c r="B24" s="523" t="s">
        <v>179</v>
      </c>
      <c r="C24" s="772">
        <f>F24+I24</f>
        <v>192236</v>
      </c>
      <c r="D24" s="524">
        <v>173719</v>
      </c>
      <c r="E24" s="525"/>
      <c r="F24" s="526">
        <f t="shared" si="9"/>
        <v>173719</v>
      </c>
      <c r="G24" s="524">
        <v>35019</v>
      </c>
      <c r="H24" s="525">
        <v>-16502</v>
      </c>
      <c r="I24" s="526">
        <f t="shared" si="10"/>
        <v>18517</v>
      </c>
      <c r="J24" s="527" t="s">
        <v>180</v>
      </c>
      <c r="K24" s="528" t="s">
        <v>180</v>
      </c>
      <c r="L24" s="531" t="s">
        <v>180</v>
      </c>
      <c r="M24" s="529" t="s">
        <v>180</v>
      </c>
      <c r="N24" s="530" t="s">
        <v>180</v>
      </c>
      <c r="O24" s="531" t="s">
        <v>180</v>
      </c>
      <c r="P24" s="1221" t="s">
        <v>1171</v>
      </c>
    </row>
    <row r="25" spans="1:17" s="494" customFormat="1" ht="24.75" hidden="1" thickTop="1" x14ac:dyDescent="0.25">
      <c r="A25" s="533"/>
      <c r="B25" s="534" t="s">
        <v>181</v>
      </c>
      <c r="C25" s="773">
        <f>F25</f>
        <v>0</v>
      </c>
      <c r="D25" s="535"/>
      <c r="E25" s="536"/>
      <c r="F25" s="537">
        <f t="shared" si="9"/>
        <v>0</v>
      </c>
      <c r="G25" s="538" t="s">
        <v>180</v>
      </c>
      <c r="H25" s="539" t="s">
        <v>180</v>
      </c>
      <c r="I25" s="540" t="s">
        <v>180</v>
      </c>
      <c r="J25" s="541" t="s">
        <v>180</v>
      </c>
      <c r="K25" s="542" t="s">
        <v>180</v>
      </c>
      <c r="L25" s="540" t="s">
        <v>180</v>
      </c>
      <c r="M25" s="543" t="s">
        <v>180</v>
      </c>
      <c r="N25" s="542" t="s">
        <v>180</v>
      </c>
      <c r="O25" s="540" t="s">
        <v>180</v>
      </c>
      <c r="P25" s="544"/>
    </row>
    <row r="26" spans="1:17" s="494" customFormat="1" ht="36.75" hidden="1" thickTop="1" x14ac:dyDescent="0.25">
      <c r="A26" s="534">
        <v>21300</v>
      </c>
      <c r="B26" s="534" t="s">
        <v>182</v>
      </c>
      <c r="C26" s="773">
        <f>L26</f>
        <v>0</v>
      </c>
      <c r="D26" s="543" t="s">
        <v>180</v>
      </c>
      <c r="E26" s="542" t="s">
        <v>180</v>
      </c>
      <c r="F26" s="540" t="s">
        <v>180</v>
      </c>
      <c r="G26" s="543" t="s">
        <v>180</v>
      </c>
      <c r="H26" s="542" t="s">
        <v>180</v>
      </c>
      <c r="I26" s="540" t="s">
        <v>180</v>
      </c>
      <c r="J26" s="541">
        <f t="shared" ref="J26:K26" si="11">SUM(J27,J31,J33,J36)</f>
        <v>0</v>
      </c>
      <c r="K26" s="542">
        <f t="shared" si="11"/>
        <v>0</v>
      </c>
      <c r="L26" s="648">
        <f>SUM(L27,L31,L33,L36)</f>
        <v>0</v>
      </c>
      <c r="M26" s="543" t="s">
        <v>180</v>
      </c>
      <c r="N26" s="542" t="s">
        <v>180</v>
      </c>
      <c r="O26" s="540" t="s">
        <v>180</v>
      </c>
      <c r="P26" s="544"/>
    </row>
    <row r="27" spans="1:17" s="494" customFormat="1" ht="24.75" hidden="1" thickTop="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t="12.75" hidden="1" thickTop="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t="12.75" hidden="1" thickTop="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75" hidden="1" thickTop="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75" hidden="1" thickTop="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75" hidden="1" thickTop="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t="12.75" hidden="1" thickTop="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t="12.75" hidden="1" thickTop="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75" hidden="1" thickTop="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hidden="1" customHeight="1" x14ac:dyDescent="0.25">
      <c r="A36" s="545">
        <v>21390</v>
      </c>
      <c r="B36" s="534" t="s">
        <v>192</v>
      </c>
      <c r="C36" s="773">
        <f t="shared" si="13"/>
        <v>0</v>
      </c>
      <c r="D36" s="543" t="s">
        <v>180</v>
      </c>
      <c r="E36" s="542" t="s">
        <v>180</v>
      </c>
      <c r="F36" s="540" t="s">
        <v>180</v>
      </c>
      <c r="G36" s="543" t="s">
        <v>180</v>
      </c>
      <c r="H36" s="542" t="s">
        <v>180</v>
      </c>
      <c r="I36" s="540" t="s">
        <v>180</v>
      </c>
      <c r="J36" s="541">
        <f t="shared" ref="J36:K36" si="18">SUM(J37:J40)</f>
        <v>0</v>
      </c>
      <c r="K36" s="542">
        <f t="shared" si="18"/>
        <v>0</v>
      </c>
      <c r="L36" s="648">
        <f>SUM(L37:L40)</f>
        <v>0</v>
      </c>
      <c r="M36" s="543" t="s">
        <v>180</v>
      </c>
      <c r="N36" s="542" t="s">
        <v>180</v>
      </c>
      <c r="O36" s="540" t="s">
        <v>180</v>
      </c>
      <c r="P36" s="544"/>
    </row>
    <row r="37" spans="1:16" ht="24.75" hidden="1" thickTop="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t="12.75" hidden="1" thickTop="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t="12.75" hidden="1" thickTop="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75" hidden="1" thickTop="1" x14ac:dyDescent="0.25">
      <c r="A40" s="571">
        <v>21399</v>
      </c>
      <c r="B40" s="572" t="s">
        <v>196</v>
      </c>
      <c r="C40" s="777">
        <f t="shared" si="13"/>
        <v>0</v>
      </c>
      <c r="D40" s="573" t="s">
        <v>180</v>
      </c>
      <c r="E40" s="574" t="s">
        <v>180</v>
      </c>
      <c r="F40" s="575" t="s">
        <v>180</v>
      </c>
      <c r="G40" s="573" t="s">
        <v>180</v>
      </c>
      <c r="H40" s="574" t="s">
        <v>180</v>
      </c>
      <c r="I40" s="575" t="s">
        <v>180</v>
      </c>
      <c r="J40" s="576"/>
      <c r="K40" s="577"/>
      <c r="L40" s="689">
        <f t="shared" si="19"/>
        <v>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75" hidden="1" thickTop="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75" hidden="1" thickTop="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75" hidden="1" thickTop="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75" hidden="1" thickTop="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t="12.75" hidden="1" thickTop="1" x14ac:dyDescent="0.25">
      <c r="A48" s="612"/>
      <c r="B48" s="608"/>
      <c r="C48" s="781"/>
      <c r="D48" s="613"/>
      <c r="E48" s="614"/>
      <c r="F48" s="585"/>
      <c r="G48" s="588"/>
      <c r="H48" s="587"/>
      <c r="I48" s="585"/>
      <c r="J48" s="586"/>
      <c r="K48" s="587"/>
      <c r="L48" s="584"/>
      <c r="M48" s="582"/>
      <c r="N48" s="583"/>
      <c r="O48" s="584"/>
      <c r="P48" s="611"/>
    </row>
    <row r="49" spans="1:16" s="494" customFormat="1" ht="12.75" hidden="1" thickTop="1" x14ac:dyDescent="0.25">
      <c r="A49" s="615"/>
      <c r="B49" s="616" t="s">
        <v>204</v>
      </c>
      <c r="C49" s="782"/>
      <c r="D49" s="617"/>
      <c r="E49" s="618"/>
      <c r="F49" s="619"/>
      <c r="G49" s="617"/>
      <c r="H49" s="618"/>
      <c r="I49" s="619"/>
      <c r="J49" s="620"/>
      <c r="K49" s="618"/>
      <c r="L49" s="619"/>
      <c r="M49" s="617"/>
      <c r="N49" s="618"/>
      <c r="O49" s="619"/>
      <c r="P49" s="229"/>
    </row>
    <row r="50" spans="1:16" s="494" customFormat="1" ht="13.5" thickTop="1" thickBot="1" x14ac:dyDescent="0.3">
      <c r="A50" s="621"/>
      <c r="B50" s="495" t="s">
        <v>205</v>
      </c>
      <c r="C50" s="783">
        <f t="shared" si="4"/>
        <v>192236</v>
      </c>
      <c r="D50" s="622">
        <f t="shared" ref="D50:E50" si="26">SUM(D51,D269)</f>
        <v>173719</v>
      </c>
      <c r="E50" s="623">
        <f t="shared" si="26"/>
        <v>0</v>
      </c>
      <c r="F50" s="624">
        <f>SUM(F51,F269)</f>
        <v>173719</v>
      </c>
      <c r="G50" s="622">
        <f t="shared" ref="G50:O50" si="27">SUM(G51,G269)</f>
        <v>35019</v>
      </c>
      <c r="H50" s="623">
        <f t="shared" si="27"/>
        <v>-16502</v>
      </c>
      <c r="I50" s="624">
        <f t="shared" si="27"/>
        <v>18517</v>
      </c>
      <c r="J50" s="625">
        <f t="shared" si="27"/>
        <v>0</v>
      </c>
      <c r="K50" s="623">
        <f t="shared" si="27"/>
        <v>0</v>
      </c>
      <c r="L50" s="624">
        <f t="shared" si="27"/>
        <v>0</v>
      </c>
      <c r="M50" s="622">
        <f t="shared" si="27"/>
        <v>0</v>
      </c>
      <c r="N50" s="623">
        <f t="shared" si="27"/>
        <v>0</v>
      </c>
      <c r="O50" s="624">
        <f t="shared" si="27"/>
        <v>0</v>
      </c>
      <c r="P50" s="626"/>
    </row>
    <row r="51" spans="1:16" s="494" customFormat="1" ht="36.75" thickTop="1" x14ac:dyDescent="0.25">
      <c r="A51" s="627"/>
      <c r="B51" s="628" t="s">
        <v>206</v>
      </c>
      <c r="C51" s="784">
        <f t="shared" si="4"/>
        <v>192236</v>
      </c>
      <c r="D51" s="629">
        <f t="shared" ref="D51:E51" si="28">SUM(D52,D181)</f>
        <v>173719</v>
      </c>
      <c r="E51" s="630">
        <f t="shared" si="28"/>
        <v>0</v>
      </c>
      <c r="F51" s="631">
        <f>SUM(F52,F181)</f>
        <v>173719</v>
      </c>
      <c r="G51" s="629">
        <f t="shared" ref="G51:H51" si="29">SUM(G52,G181)</f>
        <v>35019</v>
      </c>
      <c r="H51" s="630">
        <f t="shared" si="29"/>
        <v>-16502</v>
      </c>
      <c r="I51" s="631">
        <f>SUM(I52,I181)</f>
        <v>18517</v>
      </c>
      <c r="J51" s="632">
        <f t="shared" ref="J51:K51" si="30">SUM(J52,J181)</f>
        <v>0</v>
      </c>
      <c r="K51" s="630">
        <f t="shared" si="30"/>
        <v>0</v>
      </c>
      <c r="L51" s="631">
        <f>SUM(L52,L181)</f>
        <v>0</v>
      </c>
      <c r="M51" s="629">
        <f t="shared" ref="M51:O51" si="31">SUM(M52,M181)</f>
        <v>0</v>
      </c>
      <c r="N51" s="630">
        <f t="shared" si="31"/>
        <v>0</v>
      </c>
      <c r="O51" s="631">
        <f t="shared" si="31"/>
        <v>0</v>
      </c>
      <c r="P51" s="633"/>
    </row>
    <row r="52" spans="1:16" s="494" customFormat="1" ht="24" x14ac:dyDescent="0.25">
      <c r="A52" s="634"/>
      <c r="B52" s="485" t="s">
        <v>207</v>
      </c>
      <c r="C52" s="785">
        <f t="shared" si="4"/>
        <v>192236</v>
      </c>
      <c r="D52" s="635">
        <f t="shared" ref="D52:E52" si="32">SUM(D53,D75,D160,D174)</f>
        <v>173719</v>
      </c>
      <c r="E52" s="636">
        <f t="shared" si="32"/>
        <v>0</v>
      </c>
      <c r="F52" s="637">
        <f>SUM(F53,F75,F160,F174)</f>
        <v>173719</v>
      </c>
      <c r="G52" s="635">
        <f t="shared" ref="G52:H52" si="33">SUM(G53,G75,G160,G174)</f>
        <v>35019</v>
      </c>
      <c r="H52" s="636">
        <f t="shared" si="33"/>
        <v>-16502</v>
      </c>
      <c r="I52" s="637">
        <f>SUM(I53,I75,I160,I174)</f>
        <v>18517</v>
      </c>
      <c r="J52" s="638">
        <f t="shared" ref="J52:K52" si="34">SUM(J53,J75,J160,J174)</f>
        <v>0</v>
      </c>
      <c r="K52" s="636">
        <f t="shared" si="34"/>
        <v>0</v>
      </c>
      <c r="L52" s="637">
        <f>SUM(L53,L75,L160,L174)</f>
        <v>0</v>
      </c>
      <c r="M52" s="635">
        <f t="shared" ref="M52:O52" si="35">SUM(M53,M75,M160,M174)</f>
        <v>0</v>
      </c>
      <c r="N52" s="636">
        <f t="shared" si="35"/>
        <v>0</v>
      </c>
      <c r="O52" s="637">
        <f t="shared" si="35"/>
        <v>0</v>
      </c>
      <c r="P52" s="639"/>
    </row>
    <row r="53" spans="1:16" s="494" customFormat="1" hidden="1" x14ac:dyDescent="0.25">
      <c r="A53" s="640">
        <v>1000</v>
      </c>
      <c r="B53" s="640" t="s">
        <v>208</v>
      </c>
      <c r="C53" s="786">
        <f t="shared" si="4"/>
        <v>0</v>
      </c>
      <c r="D53" s="641">
        <f t="shared" ref="D53:E53" si="36">SUM(D54,D67)</f>
        <v>0</v>
      </c>
      <c r="E53" s="642">
        <f t="shared" si="36"/>
        <v>0</v>
      </c>
      <c r="F53" s="643">
        <f>SUM(F54,F67)</f>
        <v>0</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hidden="1" x14ac:dyDescent="0.25">
      <c r="A54" s="534">
        <v>1100</v>
      </c>
      <c r="B54" s="645" t="s">
        <v>209</v>
      </c>
      <c r="C54" s="773">
        <f t="shared" si="4"/>
        <v>0</v>
      </c>
      <c r="D54" s="646">
        <f t="shared" ref="D54:E54" si="40">SUM(D55,D58,D66)</f>
        <v>0</v>
      </c>
      <c r="E54" s="647">
        <f t="shared" si="40"/>
        <v>0</v>
      </c>
      <c r="F54" s="648">
        <f>SUM(F55,F58,F66)</f>
        <v>0</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hidden="1" x14ac:dyDescent="0.25">
      <c r="A55" s="651">
        <v>1110</v>
      </c>
      <c r="B55" s="608" t="s">
        <v>210</v>
      </c>
      <c r="C55" s="781">
        <f t="shared" si="4"/>
        <v>0</v>
      </c>
      <c r="D55" s="613">
        <f t="shared" ref="D55:E55" si="44">SUM(D56:D57)</f>
        <v>0</v>
      </c>
      <c r="E55" s="614">
        <f t="shared" si="44"/>
        <v>0</v>
      </c>
      <c r="F55" s="652">
        <f>SUM(F56:F57)</f>
        <v>0</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4" hidden="1" customHeight="1" x14ac:dyDescent="0.25">
      <c r="A57" s="517">
        <v>1119</v>
      </c>
      <c r="B57" s="554" t="s">
        <v>212</v>
      </c>
      <c r="C57" s="775">
        <f t="shared" si="4"/>
        <v>0</v>
      </c>
      <c r="D57" s="660"/>
      <c r="E57" s="661"/>
      <c r="F57" s="662">
        <f t="shared" si="48"/>
        <v>0</v>
      </c>
      <c r="G57" s="660"/>
      <c r="H57" s="661"/>
      <c r="I57" s="662">
        <f t="shared" si="49"/>
        <v>0</v>
      </c>
      <c r="J57" s="663"/>
      <c r="K57" s="661"/>
      <c r="L57" s="662">
        <f t="shared" si="50"/>
        <v>0</v>
      </c>
      <c r="M57" s="660"/>
      <c r="N57" s="661"/>
      <c r="O57" s="662">
        <f t="shared" si="51"/>
        <v>0</v>
      </c>
      <c r="P57" s="669"/>
    </row>
    <row r="58" spans="1:16" hidden="1" x14ac:dyDescent="0.25">
      <c r="A58" s="665">
        <v>1140</v>
      </c>
      <c r="B58" s="554" t="s">
        <v>213</v>
      </c>
      <c r="C58" s="775">
        <f t="shared" si="4"/>
        <v>0</v>
      </c>
      <c r="D58" s="666">
        <f t="shared" ref="D58:E58" si="52">SUM(D59:D65)</f>
        <v>0</v>
      </c>
      <c r="E58" s="667">
        <f t="shared" si="52"/>
        <v>0</v>
      </c>
      <c r="F58" s="662">
        <f>SUM(F59:F65)</f>
        <v>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hidden="1" x14ac:dyDescent="0.25">
      <c r="A63" s="517">
        <v>1147</v>
      </c>
      <c r="B63" s="554" t="s">
        <v>218</v>
      </c>
      <c r="C63" s="775">
        <f t="shared" si="4"/>
        <v>0</v>
      </c>
      <c r="D63" s="660"/>
      <c r="E63" s="661"/>
      <c r="F63" s="662">
        <f t="shared" si="56"/>
        <v>0</v>
      </c>
      <c r="G63" s="660"/>
      <c r="H63" s="661"/>
      <c r="I63" s="662">
        <f t="shared" si="57"/>
        <v>0</v>
      </c>
      <c r="J63" s="663"/>
      <c r="K63" s="661"/>
      <c r="L63" s="662">
        <f t="shared" si="58"/>
        <v>0</v>
      </c>
      <c r="M63" s="660"/>
      <c r="N63" s="661"/>
      <c r="O63" s="662">
        <f t="shared" si="59"/>
        <v>0</v>
      </c>
      <c r="P63" s="669"/>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hidden="1" x14ac:dyDescent="0.25">
      <c r="A66" s="651">
        <v>1150</v>
      </c>
      <c r="B66" s="608" t="s">
        <v>221</v>
      </c>
      <c r="C66" s="781">
        <f t="shared" si="4"/>
        <v>0</v>
      </c>
      <c r="D66" s="670"/>
      <c r="E66" s="671"/>
      <c r="F66" s="652">
        <f t="shared" si="56"/>
        <v>0</v>
      </c>
      <c r="G66" s="670"/>
      <c r="H66" s="671"/>
      <c r="I66" s="652">
        <f t="shared" si="57"/>
        <v>0</v>
      </c>
      <c r="J66" s="672"/>
      <c r="K66" s="671"/>
      <c r="L66" s="652">
        <f t="shared" si="58"/>
        <v>0</v>
      </c>
      <c r="M66" s="670"/>
      <c r="N66" s="671"/>
      <c r="O66" s="652">
        <f t="shared" si="59"/>
        <v>0</v>
      </c>
      <c r="P66" s="654"/>
    </row>
    <row r="67" spans="1:16" ht="36" hidden="1" x14ac:dyDescent="0.25">
      <c r="A67" s="534">
        <v>1200</v>
      </c>
      <c r="B67" s="645" t="s">
        <v>222</v>
      </c>
      <c r="C67" s="773">
        <f t="shared" si="4"/>
        <v>0</v>
      </c>
      <c r="D67" s="646">
        <f t="shared" ref="D67:E67" si="60">SUM(D68:D69)</f>
        <v>0</v>
      </c>
      <c r="E67" s="647">
        <f t="shared" si="60"/>
        <v>0</v>
      </c>
      <c r="F67" s="648">
        <f>SUM(F68:F69)</f>
        <v>0</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hidden="1" x14ac:dyDescent="0.25">
      <c r="A68" s="1217">
        <v>1210</v>
      </c>
      <c r="B68" s="546" t="s">
        <v>223</v>
      </c>
      <c r="C68" s="774">
        <f t="shared" si="4"/>
        <v>0</v>
      </c>
      <c r="D68" s="655"/>
      <c r="E68" s="656"/>
      <c r="F68" s="657">
        <f>D68+E68</f>
        <v>0</v>
      </c>
      <c r="G68" s="655"/>
      <c r="H68" s="656"/>
      <c r="I68" s="657">
        <f>G68+H68</f>
        <v>0</v>
      </c>
      <c r="J68" s="658"/>
      <c r="K68" s="656"/>
      <c r="L68" s="657">
        <f>J68+K68</f>
        <v>0</v>
      </c>
      <c r="M68" s="655"/>
      <c r="N68" s="656"/>
      <c r="O68" s="657">
        <f t="shared" ref="O68" si="64">M68+N68</f>
        <v>0</v>
      </c>
      <c r="P68" s="659"/>
    </row>
    <row r="69" spans="1:16" ht="24" hidden="1" x14ac:dyDescent="0.25">
      <c r="A69" s="665">
        <v>1220</v>
      </c>
      <c r="B69" s="554" t="s">
        <v>224</v>
      </c>
      <c r="C69" s="775">
        <f t="shared" si="4"/>
        <v>0</v>
      </c>
      <c r="D69" s="666">
        <f t="shared" ref="D69:E69" si="65">SUM(D70:D74)</f>
        <v>0</v>
      </c>
      <c r="E69" s="667">
        <f t="shared" si="65"/>
        <v>0</v>
      </c>
      <c r="F69" s="662">
        <f>SUM(F70:F74)</f>
        <v>0</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hidden="1" x14ac:dyDescent="0.25">
      <c r="A70" s="517">
        <v>1221</v>
      </c>
      <c r="B70" s="554" t="s">
        <v>225</v>
      </c>
      <c r="C70" s="775">
        <f t="shared" si="4"/>
        <v>0</v>
      </c>
      <c r="D70" s="660"/>
      <c r="E70" s="661"/>
      <c r="F70" s="662">
        <f t="shared" ref="F70:F74" si="69">D70+E70</f>
        <v>0</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hidden="1" x14ac:dyDescent="0.25">
      <c r="A73" s="517">
        <v>1227</v>
      </c>
      <c r="B73" s="554" t="s">
        <v>228</v>
      </c>
      <c r="C73" s="775">
        <f t="shared" si="4"/>
        <v>0</v>
      </c>
      <c r="D73" s="660"/>
      <c r="E73" s="661"/>
      <c r="F73" s="662">
        <f t="shared" si="69"/>
        <v>0</v>
      </c>
      <c r="G73" s="660"/>
      <c r="H73" s="661"/>
      <c r="I73" s="662">
        <f t="shared" si="70"/>
        <v>0</v>
      </c>
      <c r="J73" s="663"/>
      <c r="K73" s="661"/>
      <c r="L73" s="662">
        <f t="shared" si="71"/>
        <v>0</v>
      </c>
      <c r="M73" s="660"/>
      <c r="N73" s="661"/>
      <c r="O73" s="662">
        <f t="shared" si="72"/>
        <v>0</v>
      </c>
      <c r="P73" s="669"/>
    </row>
    <row r="74" spans="1:16" ht="60" hidden="1" x14ac:dyDescent="0.25">
      <c r="A74" s="517">
        <v>1228</v>
      </c>
      <c r="B74" s="554" t="s">
        <v>229</v>
      </c>
      <c r="C74" s="775">
        <f t="shared" si="4"/>
        <v>0</v>
      </c>
      <c r="D74" s="660"/>
      <c r="E74" s="661"/>
      <c r="F74" s="662">
        <f t="shared" si="69"/>
        <v>0</v>
      </c>
      <c r="G74" s="660"/>
      <c r="H74" s="661"/>
      <c r="I74" s="662">
        <f t="shared" si="70"/>
        <v>0</v>
      </c>
      <c r="J74" s="663"/>
      <c r="K74" s="661"/>
      <c r="L74" s="662">
        <f t="shared" si="71"/>
        <v>0</v>
      </c>
      <c r="M74" s="660"/>
      <c r="N74" s="661"/>
      <c r="O74" s="662">
        <f t="shared" si="72"/>
        <v>0</v>
      </c>
      <c r="P74" s="669"/>
    </row>
    <row r="75" spans="1:16" x14ac:dyDescent="0.25">
      <c r="A75" s="640">
        <v>2000</v>
      </c>
      <c r="B75" s="640" t="s">
        <v>230</v>
      </c>
      <c r="C75" s="786">
        <f t="shared" si="4"/>
        <v>192236</v>
      </c>
      <c r="D75" s="641">
        <f t="shared" ref="D75:O75" si="73">SUM(D76,D83,D120,D151,D152)</f>
        <v>173719</v>
      </c>
      <c r="E75" s="642">
        <f t="shared" si="73"/>
        <v>0</v>
      </c>
      <c r="F75" s="643">
        <f t="shared" si="73"/>
        <v>173719</v>
      </c>
      <c r="G75" s="641">
        <f t="shared" si="73"/>
        <v>35019</v>
      </c>
      <c r="H75" s="642">
        <f t="shared" si="73"/>
        <v>-16502</v>
      </c>
      <c r="I75" s="643">
        <f t="shared" si="73"/>
        <v>18517</v>
      </c>
      <c r="J75" s="644">
        <f t="shared" si="73"/>
        <v>0</v>
      </c>
      <c r="K75" s="642">
        <f t="shared" si="73"/>
        <v>0</v>
      </c>
      <c r="L75" s="643">
        <f t="shared" si="73"/>
        <v>0</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1217">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hidden="1" x14ac:dyDescent="0.25">
      <c r="A83" s="534">
        <v>2200</v>
      </c>
      <c r="B83" s="645" t="s">
        <v>236</v>
      </c>
      <c r="C83" s="773">
        <f t="shared" si="4"/>
        <v>0</v>
      </c>
      <c r="D83" s="646">
        <f t="shared" ref="D83:E83" si="94">SUM(D84,D85,D91,D99,D107,D108,D114,D119)</f>
        <v>0</v>
      </c>
      <c r="E83" s="647">
        <f t="shared" si="94"/>
        <v>0</v>
      </c>
      <c r="F83" s="648">
        <f>SUM(F84,F85,F91,F99,F107,F108,F114,F119)</f>
        <v>0</v>
      </c>
      <c r="G83" s="646">
        <f t="shared" ref="G83:H83" si="95">SUM(G84,G85,G91,G99,G107,G108,G114,G119)</f>
        <v>0</v>
      </c>
      <c r="H83" s="647">
        <f t="shared" si="95"/>
        <v>0</v>
      </c>
      <c r="I83" s="648">
        <f>SUM(I84,I85,I91,I99,I107,I108,I114,I119)</f>
        <v>0</v>
      </c>
      <c r="J83" s="649">
        <f t="shared" ref="J83:K83" si="96">SUM(J84,J85,J91,J99,J107,J108,J114,J119)</f>
        <v>0</v>
      </c>
      <c r="K83" s="647">
        <f t="shared" si="96"/>
        <v>0</v>
      </c>
      <c r="L83" s="648">
        <f>SUM(L84,L85,L91,L99,L107,L108,L114,L119)</f>
        <v>0</v>
      </c>
      <c r="M83" s="646">
        <f t="shared" ref="M83:O83" si="97">SUM(M84,M85,M91,M99,M107,M108,M114,M119)</f>
        <v>0</v>
      </c>
      <c r="N83" s="647">
        <f t="shared" si="97"/>
        <v>0</v>
      </c>
      <c r="O83" s="648">
        <f t="shared" si="97"/>
        <v>0</v>
      </c>
      <c r="P83" s="678"/>
    </row>
    <row r="84" spans="1:16" hidden="1" x14ac:dyDescent="0.25">
      <c r="A84" s="651">
        <v>2210</v>
      </c>
      <c r="B84" s="608" t="s">
        <v>237</v>
      </c>
      <c r="C84" s="781">
        <f t="shared" si="4"/>
        <v>0</v>
      </c>
      <c r="D84" s="670"/>
      <c r="E84" s="671"/>
      <c r="F84" s="652">
        <f>D84+E84</f>
        <v>0</v>
      </c>
      <c r="G84" s="670"/>
      <c r="H84" s="671"/>
      <c r="I84" s="652">
        <f>G84+H84</f>
        <v>0</v>
      </c>
      <c r="J84" s="672"/>
      <c r="K84" s="671"/>
      <c r="L84" s="652">
        <f>J84+K84</f>
        <v>0</v>
      </c>
      <c r="M84" s="670"/>
      <c r="N84" s="671"/>
      <c r="O84" s="652">
        <f t="shared" ref="O84" si="98">M84+N84</f>
        <v>0</v>
      </c>
      <c r="P84" s="654"/>
    </row>
    <row r="85" spans="1:16" ht="24" hidden="1" x14ac:dyDescent="0.25">
      <c r="A85" s="665">
        <v>2220</v>
      </c>
      <c r="B85" s="554" t="s">
        <v>238</v>
      </c>
      <c r="C85" s="775">
        <f t="shared" ref="C85:C148" si="99">F85+I85+L85+O85</f>
        <v>0</v>
      </c>
      <c r="D85" s="666">
        <f t="shared" ref="D85:E85" si="100">SUM(D86:D90)</f>
        <v>0</v>
      </c>
      <c r="E85" s="667">
        <f t="shared" si="100"/>
        <v>0</v>
      </c>
      <c r="F85" s="662">
        <f>SUM(F86:F90)</f>
        <v>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hidden="1" x14ac:dyDescent="0.25">
      <c r="A87" s="517">
        <v>2222</v>
      </c>
      <c r="B87" s="554" t="s">
        <v>240</v>
      </c>
      <c r="C87" s="775">
        <f t="shared" si="99"/>
        <v>0</v>
      </c>
      <c r="D87" s="660"/>
      <c r="E87" s="661"/>
      <c r="F87" s="662">
        <f t="shared" si="104"/>
        <v>0</v>
      </c>
      <c r="G87" s="660"/>
      <c r="H87" s="661"/>
      <c r="I87" s="662">
        <f t="shared" si="105"/>
        <v>0</v>
      </c>
      <c r="J87" s="663"/>
      <c r="K87" s="661"/>
      <c r="L87" s="662">
        <f t="shared" si="106"/>
        <v>0</v>
      </c>
      <c r="M87" s="660"/>
      <c r="N87" s="661"/>
      <c r="O87" s="662">
        <f t="shared" si="107"/>
        <v>0</v>
      </c>
      <c r="P87" s="669"/>
    </row>
    <row r="88" spans="1:16" hidden="1" x14ac:dyDescent="0.25">
      <c r="A88" s="517">
        <v>2223</v>
      </c>
      <c r="B88" s="554" t="s">
        <v>241</v>
      </c>
      <c r="C88" s="775">
        <f t="shared" si="99"/>
        <v>0</v>
      </c>
      <c r="D88" s="660"/>
      <c r="E88" s="661"/>
      <c r="F88" s="662">
        <f t="shared" si="104"/>
        <v>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hidden="1" x14ac:dyDescent="0.25">
      <c r="A91" s="665">
        <v>2230</v>
      </c>
      <c r="B91" s="554" t="s">
        <v>244</v>
      </c>
      <c r="C91" s="775">
        <f t="shared" si="99"/>
        <v>0</v>
      </c>
      <c r="D91" s="666">
        <f t="shared" ref="D91:E91" si="108">SUM(D92:D98)</f>
        <v>0</v>
      </c>
      <c r="E91" s="667">
        <f t="shared" si="108"/>
        <v>0</v>
      </c>
      <c r="F91" s="662">
        <f>SUM(F92:F98)</f>
        <v>0</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hidden="1" x14ac:dyDescent="0.25">
      <c r="A92" s="517">
        <v>2231</v>
      </c>
      <c r="B92" s="554" t="s">
        <v>245</v>
      </c>
      <c r="C92" s="775">
        <f t="shared" si="99"/>
        <v>0</v>
      </c>
      <c r="D92" s="660"/>
      <c r="E92" s="661"/>
      <c r="F92" s="662">
        <f t="shared" ref="F92:F98" si="112">D92+E92</f>
        <v>0</v>
      </c>
      <c r="G92" s="660"/>
      <c r="H92" s="661"/>
      <c r="I92" s="662">
        <f t="shared" ref="I92:I98" si="113">G92+H92</f>
        <v>0</v>
      </c>
      <c r="J92" s="663"/>
      <c r="K92" s="661"/>
      <c r="L92" s="662">
        <f t="shared" ref="L92:L98" si="114">J92+K92</f>
        <v>0</v>
      </c>
      <c r="M92" s="660"/>
      <c r="N92" s="661"/>
      <c r="O92" s="662">
        <f t="shared" ref="O92:O98" si="115">M92+N92</f>
        <v>0</v>
      </c>
      <c r="P92" s="669"/>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hidden="1" x14ac:dyDescent="0.25">
      <c r="A98" s="517">
        <v>2239</v>
      </c>
      <c r="B98" s="554" t="s">
        <v>251</v>
      </c>
      <c r="C98" s="775">
        <f t="shared" si="99"/>
        <v>0</v>
      </c>
      <c r="D98" s="660"/>
      <c r="E98" s="661"/>
      <c r="F98" s="662">
        <f t="shared" si="112"/>
        <v>0</v>
      </c>
      <c r="G98" s="660"/>
      <c r="H98" s="661"/>
      <c r="I98" s="662">
        <f t="shared" si="113"/>
        <v>0</v>
      </c>
      <c r="J98" s="663"/>
      <c r="K98" s="661"/>
      <c r="L98" s="662">
        <f t="shared" si="114"/>
        <v>0</v>
      </c>
      <c r="M98" s="660"/>
      <c r="N98" s="661"/>
      <c r="O98" s="662">
        <f t="shared" si="115"/>
        <v>0</v>
      </c>
      <c r="P98" s="669"/>
    </row>
    <row r="99" spans="1:16" ht="36" hidden="1" x14ac:dyDescent="0.25">
      <c r="A99" s="665">
        <v>2240</v>
      </c>
      <c r="B99" s="554" t="s">
        <v>252</v>
      </c>
      <c r="C99" s="775">
        <f t="shared" si="99"/>
        <v>0</v>
      </c>
      <c r="D99" s="666">
        <f t="shared" ref="D99:E99" si="116">SUM(D100:D106)</f>
        <v>0</v>
      </c>
      <c r="E99" s="667">
        <f t="shared" si="116"/>
        <v>0</v>
      </c>
      <c r="F99" s="662">
        <f>SUM(F100:F106)</f>
        <v>0</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hidden="1" x14ac:dyDescent="0.25">
      <c r="A102" s="517">
        <v>2243</v>
      </c>
      <c r="B102" s="554" t="s">
        <v>256</v>
      </c>
      <c r="C102" s="775">
        <f t="shared" si="99"/>
        <v>0</v>
      </c>
      <c r="D102" s="660"/>
      <c r="E102" s="661"/>
      <c r="F102" s="662">
        <f t="shared" si="120"/>
        <v>0</v>
      </c>
      <c r="G102" s="660"/>
      <c r="H102" s="661"/>
      <c r="I102" s="662">
        <f t="shared" si="121"/>
        <v>0</v>
      </c>
      <c r="J102" s="663"/>
      <c r="K102" s="661"/>
      <c r="L102" s="662">
        <f t="shared" si="122"/>
        <v>0</v>
      </c>
      <c r="M102" s="660"/>
      <c r="N102" s="661"/>
      <c r="O102" s="662">
        <f t="shared" si="123"/>
        <v>0</v>
      </c>
      <c r="P102" s="669"/>
    </row>
    <row r="103" spans="1:16" hidden="1" x14ac:dyDescent="0.25">
      <c r="A103" s="517">
        <v>2244</v>
      </c>
      <c r="B103" s="554" t="s">
        <v>257</v>
      </c>
      <c r="C103" s="775">
        <f t="shared" si="99"/>
        <v>0</v>
      </c>
      <c r="D103" s="660"/>
      <c r="E103" s="661"/>
      <c r="F103" s="662">
        <f t="shared" si="120"/>
        <v>0</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hidden="1" x14ac:dyDescent="0.25">
      <c r="A107" s="665">
        <v>2250</v>
      </c>
      <c r="B107" s="554" t="s">
        <v>262</v>
      </c>
      <c r="C107" s="775">
        <f t="shared" si="99"/>
        <v>0</v>
      </c>
      <c r="D107" s="660"/>
      <c r="E107" s="661"/>
      <c r="F107" s="662">
        <f t="shared" si="120"/>
        <v>0</v>
      </c>
      <c r="G107" s="660"/>
      <c r="H107" s="661"/>
      <c r="I107" s="662">
        <f t="shared" si="121"/>
        <v>0</v>
      </c>
      <c r="J107" s="663"/>
      <c r="K107" s="661"/>
      <c r="L107" s="662">
        <f t="shared" si="122"/>
        <v>0</v>
      </c>
      <c r="M107" s="660"/>
      <c r="N107" s="661"/>
      <c r="O107" s="662">
        <f t="shared" si="123"/>
        <v>0</v>
      </c>
      <c r="P107" s="669"/>
    </row>
    <row r="108" spans="1:16" hidden="1" x14ac:dyDescent="0.25">
      <c r="A108" s="665">
        <v>2260</v>
      </c>
      <c r="B108" s="554" t="s">
        <v>263</v>
      </c>
      <c r="C108" s="775">
        <f t="shared" si="99"/>
        <v>0</v>
      </c>
      <c r="D108" s="666">
        <f t="shared" ref="D108:E108" si="124">SUM(D109:D113)</f>
        <v>0</v>
      </c>
      <c r="E108" s="667">
        <f t="shared" si="124"/>
        <v>0</v>
      </c>
      <c r="F108" s="662">
        <f>SUM(F109:F113)</f>
        <v>0</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c r="E117" s="661"/>
      <c r="F117" s="662">
        <f t="shared" si="136"/>
        <v>0</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customHeight="1" x14ac:dyDescent="0.25">
      <c r="A120" s="603">
        <v>2300</v>
      </c>
      <c r="B120" s="572" t="s">
        <v>275</v>
      </c>
      <c r="C120" s="777">
        <f t="shared" si="99"/>
        <v>192236</v>
      </c>
      <c r="D120" s="687">
        <f t="shared" ref="D120:E120" si="140">SUM(D121,D126,D130,D131,D134,D138,D146,D147,D150)</f>
        <v>173719</v>
      </c>
      <c r="E120" s="688">
        <f t="shared" si="140"/>
        <v>0</v>
      </c>
      <c r="F120" s="689">
        <f>SUM(F121,F126,F130,F131,F134,F138,F146,F147,F150)</f>
        <v>173719</v>
      </c>
      <c r="G120" s="687">
        <f t="shared" ref="G120:H120" si="141">SUM(G121,G126,G130,G131,G134,G138,G146,G147,G150)</f>
        <v>35019</v>
      </c>
      <c r="H120" s="688">
        <f t="shared" si="141"/>
        <v>-16502</v>
      </c>
      <c r="I120" s="689">
        <f>SUM(I121,I126,I130,I131,I134,I138,I146,I147,I150)</f>
        <v>18517</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4" hidden="1" x14ac:dyDescent="0.25">
      <c r="A121" s="1217">
        <v>2310</v>
      </c>
      <c r="B121" s="546" t="s">
        <v>276</v>
      </c>
      <c r="C121" s="774">
        <f t="shared" si="99"/>
        <v>0</v>
      </c>
      <c r="D121" s="675">
        <f t="shared" ref="D121:O121" si="144">SUM(D122:D125)</f>
        <v>0</v>
      </c>
      <c r="E121" s="676">
        <f t="shared" si="144"/>
        <v>0</v>
      </c>
      <c r="F121" s="657">
        <f t="shared" si="144"/>
        <v>0</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hidden="1" x14ac:dyDescent="0.25">
      <c r="A122" s="517">
        <v>2311</v>
      </c>
      <c r="B122" s="554" t="s">
        <v>277</v>
      </c>
      <c r="C122" s="775">
        <f t="shared" si="99"/>
        <v>0</v>
      </c>
      <c r="D122" s="660"/>
      <c r="E122" s="661"/>
      <c r="F122" s="662">
        <f t="shared" ref="F122:F125" si="145">D122+E122</f>
        <v>0</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hidden="1" x14ac:dyDescent="0.25">
      <c r="A123" s="517">
        <v>2312</v>
      </c>
      <c r="B123" s="554" t="s">
        <v>278</v>
      </c>
      <c r="C123" s="775">
        <f t="shared" si="99"/>
        <v>0</v>
      </c>
      <c r="D123" s="660"/>
      <c r="E123" s="661"/>
      <c r="F123" s="662">
        <f t="shared" si="145"/>
        <v>0</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hidden="1" customHeight="1" x14ac:dyDescent="0.25">
      <c r="A125" s="517">
        <v>2314</v>
      </c>
      <c r="B125" s="554" t="s">
        <v>280</v>
      </c>
      <c r="C125" s="775">
        <f t="shared" si="99"/>
        <v>0</v>
      </c>
      <c r="D125" s="660"/>
      <c r="E125" s="661"/>
      <c r="F125" s="662">
        <f t="shared" si="145"/>
        <v>0</v>
      </c>
      <c r="G125" s="660"/>
      <c r="H125" s="661"/>
      <c r="I125" s="662">
        <f t="shared" si="146"/>
        <v>0</v>
      </c>
      <c r="J125" s="663"/>
      <c r="K125" s="661"/>
      <c r="L125" s="662">
        <f t="shared" si="147"/>
        <v>0</v>
      </c>
      <c r="M125" s="660"/>
      <c r="N125" s="661"/>
      <c r="O125" s="662">
        <f t="shared" si="148"/>
        <v>0</v>
      </c>
      <c r="P125" s="669"/>
    </row>
    <row r="126" spans="1:16" hidden="1" x14ac:dyDescent="0.25">
      <c r="A126" s="665">
        <v>2320</v>
      </c>
      <c r="B126" s="554" t="s">
        <v>281</v>
      </c>
      <c r="C126" s="775">
        <f t="shared" si="99"/>
        <v>0</v>
      </c>
      <c r="D126" s="666">
        <f t="shared" ref="D126:E126" si="149">SUM(D127:D129)</f>
        <v>0</v>
      </c>
      <c r="E126" s="667">
        <f t="shared" si="149"/>
        <v>0</v>
      </c>
      <c r="F126" s="662">
        <f>SUM(F127:F129)</f>
        <v>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idden="1" x14ac:dyDescent="0.25">
      <c r="A128" s="517">
        <v>2322</v>
      </c>
      <c r="B128" s="554" t="s">
        <v>283</v>
      </c>
      <c r="C128" s="775">
        <f t="shared" si="99"/>
        <v>0</v>
      </c>
      <c r="D128" s="660"/>
      <c r="E128" s="661"/>
      <c r="F128" s="662">
        <f t="shared" si="153"/>
        <v>0</v>
      </c>
      <c r="G128" s="660"/>
      <c r="H128" s="661"/>
      <c r="I128" s="662">
        <f t="shared" si="154"/>
        <v>0</v>
      </c>
      <c r="J128" s="663"/>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hidden="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idden="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hidden="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idden="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hidden="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x14ac:dyDescent="0.25">
      <c r="A138" s="665">
        <v>2360</v>
      </c>
      <c r="B138" s="554" t="s">
        <v>293</v>
      </c>
      <c r="C138" s="775">
        <f t="shared" si="99"/>
        <v>192236</v>
      </c>
      <c r="D138" s="666">
        <f t="shared" ref="D138:E138" si="173">SUM(D139:D145)</f>
        <v>173719</v>
      </c>
      <c r="E138" s="667">
        <f t="shared" si="173"/>
        <v>0</v>
      </c>
      <c r="F138" s="662">
        <f>SUM(F139:F145)</f>
        <v>173719</v>
      </c>
      <c r="G138" s="666">
        <f t="shared" ref="G138:H138" si="174">SUM(G139:G145)</f>
        <v>35019</v>
      </c>
      <c r="H138" s="667">
        <f t="shared" si="174"/>
        <v>-16502</v>
      </c>
      <c r="I138" s="662">
        <f>SUM(I139:I145)</f>
        <v>18517</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idden="1" x14ac:dyDescent="0.25">
      <c r="A139" s="516">
        <v>2361</v>
      </c>
      <c r="B139" s="554" t="s">
        <v>294</v>
      </c>
      <c r="C139" s="775">
        <f t="shared" si="99"/>
        <v>0</v>
      </c>
      <c r="D139" s="660"/>
      <c r="E139" s="661"/>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t="24" customHeight="1" x14ac:dyDescent="0.25">
      <c r="A141" s="516">
        <v>2363</v>
      </c>
      <c r="B141" s="554" t="s">
        <v>296</v>
      </c>
      <c r="C141" s="775">
        <f t="shared" si="99"/>
        <v>192236</v>
      </c>
      <c r="D141" s="660">
        <v>173719</v>
      </c>
      <c r="E141" s="661"/>
      <c r="F141" s="662">
        <f t="shared" si="177"/>
        <v>173719</v>
      </c>
      <c r="G141" s="660">
        <v>35019</v>
      </c>
      <c r="H141" s="661">
        <v>-16502</v>
      </c>
      <c r="I141" s="662">
        <f t="shared" si="178"/>
        <v>18517</v>
      </c>
      <c r="J141" s="663"/>
      <c r="K141" s="661"/>
      <c r="L141" s="662">
        <f t="shared" si="179"/>
        <v>0</v>
      </c>
      <c r="M141" s="660"/>
      <c r="N141" s="661"/>
      <c r="O141" s="662">
        <f t="shared" si="180"/>
        <v>0</v>
      </c>
      <c r="P141" s="664" t="s">
        <v>1171</v>
      </c>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idden="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hidden="1" x14ac:dyDescent="0.25">
      <c r="A152" s="534">
        <v>2500</v>
      </c>
      <c r="B152" s="645" t="s">
        <v>307</v>
      </c>
      <c r="C152" s="773">
        <f t="shared" si="189"/>
        <v>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hidden="1" x14ac:dyDescent="0.25">
      <c r="A153" s="1217">
        <v>2510</v>
      </c>
      <c r="B153" s="546" t="s">
        <v>308</v>
      </c>
      <c r="C153" s="774">
        <f t="shared" si="189"/>
        <v>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hidden="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1217">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1217">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1217">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1217">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hidden="1" x14ac:dyDescent="0.25">
      <c r="A181" s="711"/>
      <c r="B181" s="486" t="s">
        <v>336</v>
      </c>
      <c r="C181" s="785">
        <f t="shared" si="189"/>
        <v>0</v>
      </c>
      <c r="D181" s="635">
        <f t="shared" ref="D181:O181" si="245">SUM(D182,D211,D252,D265)</f>
        <v>0</v>
      </c>
      <c r="E181" s="636">
        <f t="shared" si="245"/>
        <v>0</v>
      </c>
      <c r="F181" s="637">
        <f t="shared" si="245"/>
        <v>0</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hidden="1" x14ac:dyDescent="0.25">
      <c r="A182" s="640">
        <v>5000</v>
      </c>
      <c r="B182" s="640" t="s">
        <v>337</v>
      </c>
      <c r="C182" s="786">
        <f t="shared" si="189"/>
        <v>0</v>
      </c>
      <c r="D182" s="641">
        <f t="shared" ref="D182:E182" si="246">D183+D187</f>
        <v>0</v>
      </c>
      <c r="E182" s="642">
        <f t="shared" si="246"/>
        <v>0</v>
      </c>
      <c r="F182" s="643">
        <f>F183+F187</f>
        <v>0</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1217">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hidden="1" x14ac:dyDescent="0.25">
      <c r="A187" s="534">
        <v>5200</v>
      </c>
      <c r="B187" s="645" t="s">
        <v>342</v>
      </c>
      <c r="C187" s="773">
        <f t="shared" si="189"/>
        <v>0</v>
      </c>
      <c r="D187" s="646">
        <f t="shared" ref="D187:E187" si="258">D188+D198+D199+D206+D207+D208+D210</f>
        <v>0</v>
      </c>
      <c r="E187" s="647">
        <f t="shared" si="258"/>
        <v>0</v>
      </c>
      <c r="F187" s="648">
        <f>F188+F198+F199+F206+F207+F208+F210</f>
        <v>0</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hidden="1" x14ac:dyDescent="0.25">
      <c r="A199" s="665">
        <v>5230</v>
      </c>
      <c r="B199" s="554" t="s">
        <v>354</v>
      </c>
      <c r="C199" s="775">
        <f t="shared" si="189"/>
        <v>0</v>
      </c>
      <c r="D199" s="666">
        <f t="shared" ref="D199:E199" si="270">SUM(D200:D205)</f>
        <v>0</v>
      </c>
      <c r="E199" s="667">
        <f t="shared" si="270"/>
        <v>0</v>
      </c>
      <c r="F199" s="662">
        <f>SUM(F200:F205)</f>
        <v>0</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hidden="1" x14ac:dyDescent="0.25">
      <c r="A204" s="517">
        <v>5238</v>
      </c>
      <c r="B204" s="554" t="s">
        <v>359</v>
      </c>
      <c r="C204" s="775">
        <f t="shared" si="189"/>
        <v>0</v>
      </c>
      <c r="D204" s="660"/>
      <c r="E204" s="661"/>
      <c r="F204" s="662">
        <f t="shared" si="274"/>
        <v>0</v>
      </c>
      <c r="G204" s="660"/>
      <c r="H204" s="661"/>
      <c r="I204" s="662">
        <f t="shared" si="275"/>
        <v>0</v>
      </c>
      <c r="J204" s="663"/>
      <c r="K204" s="661"/>
      <c r="L204" s="662">
        <f t="shared" si="276"/>
        <v>0</v>
      </c>
      <c r="M204" s="660"/>
      <c r="N204" s="661"/>
      <c r="O204" s="662">
        <f t="shared" si="277"/>
        <v>0</v>
      </c>
      <c r="P204" s="669"/>
    </row>
    <row r="205" spans="1:16" ht="24" hidden="1" x14ac:dyDescent="0.25">
      <c r="A205" s="517">
        <v>5239</v>
      </c>
      <c r="B205" s="554" t="s">
        <v>360</v>
      </c>
      <c r="C205" s="775">
        <f t="shared" si="189"/>
        <v>0</v>
      </c>
      <c r="D205" s="660"/>
      <c r="E205" s="661"/>
      <c r="F205" s="662">
        <f t="shared" si="274"/>
        <v>0</v>
      </c>
      <c r="G205" s="660"/>
      <c r="H205" s="661"/>
      <c r="I205" s="662">
        <f t="shared" si="275"/>
        <v>0</v>
      </c>
      <c r="J205" s="663"/>
      <c r="K205" s="661"/>
      <c r="L205" s="662">
        <f t="shared" si="276"/>
        <v>0</v>
      </c>
      <c r="M205" s="660"/>
      <c r="N205" s="661"/>
      <c r="O205" s="662">
        <f t="shared" si="277"/>
        <v>0</v>
      </c>
      <c r="P205" s="669"/>
    </row>
    <row r="206" spans="1:16" ht="24" hidden="1" x14ac:dyDescent="0.25">
      <c r="A206" s="665">
        <v>5240</v>
      </c>
      <c r="B206" s="554" t="s">
        <v>361</v>
      </c>
      <c r="C206" s="775">
        <f t="shared" si="189"/>
        <v>0</v>
      </c>
      <c r="D206" s="660"/>
      <c r="E206" s="661"/>
      <c r="F206" s="662">
        <f t="shared" si="274"/>
        <v>0</v>
      </c>
      <c r="G206" s="660"/>
      <c r="H206" s="661"/>
      <c r="I206" s="662">
        <f t="shared" si="275"/>
        <v>0</v>
      </c>
      <c r="J206" s="663"/>
      <c r="K206" s="661"/>
      <c r="L206" s="662">
        <f t="shared" si="276"/>
        <v>0</v>
      </c>
      <c r="M206" s="660"/>
      <c r="N206" s="661"/>
      <c r="O206" s="662">
        <f t="shared" si="277"/>
        <v>0</v>
      </c>
      <c r="P206" s="669"/>
    </row>
    <row r="207" spans="1:16" hidden="1" x14ac:dyDescent="0.25">
      <c r="A207" s="665">
        <v>5250</v>
      </c>
      <c r="B207" s="554" t="s">
        <v>362</v>
      </c>
      <c r="C207" s="775">
        <f t="shared" si="189"/>
        <v>0</v>
      </c>
      <c r="D207" s="660"/>
      <c r="E207" s="661"/>
      <c r="F207" s="662">
        <f t="shared" si="274"/>
        <v>0</v>
      </c>
      <c r="G207" s="660"/>
      <c r="H207" s="661"/>
      <c r="I207" s="662">
        <f t="shared" si="275"/>
        <v>0</v>
      </c>
      <c r="J207" s="663"/>
      <c r="K207" s="661"/>
      <c r="L207" s="662">
        <f t="shared" si="276"/>
        <v>0</v>
      </c>
      <c r="M207" s="660"/>
      <c r="N207" s="661"/>
      <c r="O207" s="662">
        <f t="shared" si="277"/>
        <v>0</v>
      </c>
      <c r="P207" s="669"/>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1217">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1217">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1217">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1216">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1217">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hidden="1" x14ac:dyDescent="0.25">
      <c r="A252" s="721">
        <v>7000</v>
      </c>
      <c r="B252" s="721" t="s">
        <v>407</v>
      </c>
      <c r="C252" s="790">
        <f t="shared" si="291"/>
        <v>0</v>
      </c>
      <c r="D252" s="722">
        <f t="shared" ref="D252:E252" si="343">SUM(D253,D263)</f>
        <v>0</v>
      </c>
      <c r="E252" s="723">
        <f t="shared" si="343"/>
        <v>0</v>
      </c>
      <c r="F252" s="724">
        <f>SUM(F253,F263)</f>
        <v>0</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hidden="1" x14ac:dyDescent="0.25">
      <c r="A253" s="534">
        <v>7200</v>
      </c>
      <c r="B253" s="645" t="s">
        <v>408</v>
      </c>
      <c r="C253" s="773">
        <f t="shared" si="291"/>
        <v>0</v>
      </c>
      <c r="D253" s="646">
        <f t="shared" ref="D253:O253" si="347">SUM(D254,D255,D256,D257,D261,D262)</f>
        <v>0</v>
      </c>
      <c r="E253" s="647">
        <f t="shared" si="347"/>
        <v>0</v>
      </c>
      <c r="F253" s="648">
        <f t="shared" si="347"/>
        <v>0</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1217">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hidden="1" x14ac:dyDescent="0.25">
      <c r="A256" s="665">
        <v>7230</v>
      </c>
      <c r="B256" s="554" t="s">
        <v>179</v>
      </c>
      <c r="C256" s="775">
        <f t="shared" si="291"/>
        <v>0</v>
      </c>
      <c r="D256" s="660"/>
      <c r="E256" s="661"/>
      <c r="F256" s="662">
        <f t="shared" si="348"/>
        <v>0</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192236</v>
      </c>
      <c r="D272" s="737">
        <f>SUM(D269,D265,D252,D211,D182,D174,D160,D75,D53)</f>
        <v>173719</v>
      </c>
      <c r="E272" s="738">
        <f t="shared" ref="E272:O272" si="371">SUM(E269,E265,E252,E211,E182,E174,E160,E75,E53)</f>
        <v>0</v>
      </c>
      <c r="F272" s="739">
        <f t="shared" si="371"/>
        <v>173719</v>
      </c>
      <c r="G272" s="737">
        <f t="shared" si="371"/>
        <v>35019</v>
      </c>
      <c r="H272" s="738">
        <f t="shared" si="371"/>
        <v>-16502</v>
      </c>
      <c r="I272" s="739">
        <f t="shared" si="371"/>
        <v>18517</v>
      </c>
      <c r="J272" s="740">
        <f t="shared" si="371"/>
        <v>0</v>
      </c>
      <c r="K272" s="738">
        <f t="shared" si="371"/>
        <v>0</v>
      </c>
      <c r="L272" s="739">
        <f t="shared" si="371"/>
        <v>0</v>
      </c>
      <c r="M272" s="737">
        <f t="shared" si="371"/>
        <v>0</v>
      </c>
      <c r="N272" s="738">
        <f t="shared" si="371"/>
        <v>0</v>
      </c>
      <c r="O272" s="739">
        <f t="shared" si="371"/>
        <v>0</v>
      </c>
      <c r="P272" s="741"/>
    </row>
    <row r="273" spans="1:16" s="494" customFormat="1" ht="13.5" hidden="1" thickTop="1" thickBot="1" x14ac:dyDescent="0.3">
      <c r="A273" s="1321" t="s">
        <v>429</v>
      </c>
      <c r="B273" s="1322"/>
      <c r="C273" s="793">
        <f t="shared" si="291"/>
        <v>0</v>
      </c>
      <c r="D273" s="742">
        <f>SUM(D24,D25,D41,D43)-D51</f>
        <v>0</v>
      </c>
      <c r="E273" s="743">
        <f t="shared" ref="E273:F273" si="372">SUM(E24,E25,E41,E43)-E51</f>
        <v>0</v>
      </c>
      <c r="F273" s="744">
        <f t="shared" si="372"/>
        <v>0</v>
      </c>
      <c r="G273" s="742">
        <f>SUM(G24,G25,G43)-G51</f>
        <v>0</v>
      </c>
      <c r="H273" s="743">
        <f t="shared" ref="H273:I273" si="373">SUM(H24,H25,H43)-H51</f>
        <v>0</v>
      </c>
      <c r="I273" s="744">
        <f t="shared" si="373"/>
        <v>0</v>
      </c>
      <c r="J273" s="745">
        <f t="shared" ref="J273:K273" si="374">(J26+J43)-J51</f>
        <v>0</v>
      </c>
      <c r="K273" s="743">
        <f t="shared" si="374"/>
        <v>0</v>
      </c>
      <c r="L273" s="744">
        <f>(L26+L43)-L51</f>
        <v>0</v>
      </c>
      <c r="M273" s="742">
        <f t="shared" ref="M273:O273" si="375">M45-M51</f>
        <v>0</v>
      </c>
      <c r="N273" s="743">
        <f t="shared" si="375"/>
        <v>0</v>
      </c>
      <c r="O273" s="744">
        <f t="shared" si="375"/>
        <v>0</v>
      </c>
      <c r="P273" s="746"/>
    </row>
    <row r="274" spans="1:16" s="494" customFormat="1" ht="12.75" hidden="1" thickTop="1" x14ac:dyDescent="0.25">
      <c r="A274" s="1323" t="s">
        <v>430</v>
      </c>
      <c r="B274" s="1324"/>
      <c r="C274" s="794">
        <f t="shared" si="291"/>
        <v>0</v>
      </c>
      <c r="D274" s="747">
        <f t="shared" ref="D274:O274" si="376">SUM(D275,D276)-D283+D284</f>
        <v>0</v>
      </c>
      <c r="E274" s="748">
        <f t="shared" si="376"/>
        <v>0</v>
      </c>
      <c r="F274" s="749">
        <f t="shared" si="376"/>
        <v>0</v>
      </c>
      <c r="G274" s="747">
        <f t="shared" si="376"/>
        <v>0</v>
      </c>
      <c r="H274" s="748">
        <f t="shared" si="376"/>
        <v>0</v>
      </c>
      <c r="I274" s="749">
        <f t="shared" si="376"/>
        <v>0</v>
      </c>
      <c r="J274" s="750">
        <f t="shared" si="376"/>
        <v>0</v>
      </c>
      <c r="K274" s="748">
        <f t="shared" si="376"/>
        <v>0</v>
      </c>
      <c r="L274" s="749">
        <f t="shared" si="376"/>
        <v>0</v>
      </c>
      <c r="M274" s="747">
        <f t="shared" si="376"/>
        <v>0</v>
      </c>
      <c r="N274" s="748">
        <f t="shared" si="376"/>
        <v>0</v>
      </c>
      <c r="O274" s="749">
        <f t="shared" si="376"/>
        <v>0</v>
      </c>
      <c r="P274" s="751"/>
    </row>
    <row r="275" spans="1:16" s="494" customFormat="1" ht="13.5" hidden="1" thickTop="1" thickBot="1" x14ac:dyDescent="0.3">
      <c r="A275" s="621" t="s">
        <v>431</v>
      </c>
      <c r="B275" s="621" t="s">
        <v>432</v>
      </c>
      <c r="C275" s="783">
        <f t="shared" si="291"/>
        <v>0</v>
      </c>
      <c r="D275" s="622">
        <f>D21-D269</f>
        <v>0</v>
      </c>
      <c r="E275" s="622">
        <f t="shared" ref="E275:O275" si="377">E21-E269</f>
        <v>0</v>
      </c>
      <c r="F275" s="622">
        <f t="shared" si="377"/>
        <v>0</v>
      </c>
      <c r="G275" s="622">
        <f t="shared" si="377"/>
        <v>0</v>
      </c>
      <c r="H275" s="622">
        <f t="shared" si="377"/>
        <v>0</v>
      </c>
      <c r="I275" s="622">
        <f t="shared" si="377"/>
        <v>0</v>
      </c>
      <c r="J275" s="622">
        <f t="shared" si="377"/>
        <v>0</v>
      </c>
      <c r="K275" s="622">
        <f t="shared" si="377"/>
        <v>0</v>
      </c>
      <c r="L275" s="783">
        <f t="shared" si="377"/>
        <v>0</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row r="298" spans="1:16" x14ac:dyDescent="0.25">
      <c r="A298" s="469"/>
      <c r="B298" s="469"/>
      <c r="C298" s="469"/>
      <c r="D298" s="469"/>
      <c r="E298" s="469"/>
      <c r="F298" s="469"/>
      <c r="G298" s="469"/>
      <c r="H298" s="469"/>
      <c r="I298" s="469"/>
      <c r="J298" s="469"/>
      <c r="K298" s="469"/>
      <c r="L298" s="469"/>
      <c r="M298" s="469"/>
      <c r="N298" s="469"/>
      <c r="O298" s="469"/>
      <c r="P298" s="469"/>
    </row>
    <row r="299" spans="1:16" x14ac:dyDescent="0.25">
      <c r="A299" s="469"/>
      <c r="B299" s="469"/>
      <c r="C299" s="469"/>
      <c r="D299" s="469"/>
      <c r="E299" s="469"/>
      <c r="F299" s="469"/>
      <c r="G299" s="469"/>
      <c r="H299" s="469"/>
      <c r="I299" s="469"/>
      <c r="J299" s="469"/>
      <c r="K299" s="469"/>
      <c r="L299" s="469"/>
      <c r="M299" s="469"/>
      <c r="N299" s="469"/>
      <c r="O299" s="469"/>
      <c r="P299" s="469"/>
    </row>
  </sheetData>
  <sheetProtection algorithmName="SHA-512" hashValue="i8iTGJrFn3GzR/NjMoC4zPY4UxOqcNUILAsMgHXj7sJ8MLpOFJqUZIrXu8UrNPzr1KaX2igqd5iJF+itEZpdTQ==" saltValue="e4/WvSsiruDu8MMhW879+w==" spinCount="100000" sheet="1" objects="1" scenarios="1" formatCells="0" formatColumns="0" formatRows="0" sort="0"/>
  <autoFilter ref="A18:P284">
    <filterColumn colId="2">
      <filters>
        <filter val="192 236"/>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34.pielikums Jūrmalas pilsētas domes
2020.gada 23.aprīļa saistošajiem noteikumiem Nr.11
(protokols Nr.6, 21.punkts)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9"/>
  <sheetViews>
    <sheetView showGridLines="0" view="pageLayout" zoomScaleNormal="100" workbookViewId="0">
      <selection activeCell="S8" sqref="S8"/>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1280</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1177</v>
      </c>
      <c r="D3" s="1284"/>
      <c r="E3" s="1284"/>
      <c r="F3" s="1284"/>
      <c r="G3" s="1284"/>
      <c r="H3" s="1284"/>
      <c r="I3" s="1284"/>
      <c r="J3" s="1284"/>
      <c r="K3" s="1284"/>
      <c r="L3" s="1284"/>
      <c r="M3" s="1284"/>
      <c r="N3" s="1284"/>
      <c r="O3" s="1284"/>
      <c r="P3" s="1285"/>
      <c r="Q3" s="765"/>
    </row>
    <row r="4" spans="1:17" ht="12.75" customHeight="1" x14ac:dyDescent="0.25">
      <c r="A4" s="470" t="s">
        <v>142</v>
      </c>
      <c r="B4" s="471"/>
      <c r="C4" s="1284" t="s">
        <v>1178</v>
      </c>
      <c r="D4" s="1284"/>
      <c r="E4" s="1284"/>
      <c r="F4" s="1284"/>
      <c r="G4" s="1284"/>
      <c r="H4" s="1284"/>
      <c r="I4" s="1284"/>
      <c r="J4" s="1284"/>
      <c r="K4" s="1284"/>
      <c r="L4" s="1284"/>
      <c r="M4" s="1284"/>
      <c r="N4" s="1284"/>
      <c r="O4" s="1284"/>
      <c r="P4" s="1285"/>
      <c r="Q4" s="765"/>
    </row>
    <row r="5" spans="1:17" ht="12.75" customHeight="1" x14ac:dyDescent="0.25">
      <c r="A5" s="472" t="s">
        <v>144</v>
      </c>
      <c r="B5" s="473"/>
      <c r="C5" s="1289" t="s">
        <v>1179</v>
      </c>
      <c r="D5" s="1289"/>
      <c r="E5" s="1289"/>
      <c r="F5" s="1289"/>
      <c r="G5" s="1289"/>
      <c r="H5" s="1289"/>
      <c r="I5" s="1289"/>
      <c r="J5" s="1289"/>
      <c r="K5" s="1289"/>
      <c r="L5" s="1289"/>
      <c r="M5" s="1289"/>
      <c r="N5" s="1289"/>
      <c r="O5" s="1289"/>
      <c r="P5" s="1290"/>
      <c r="Q5" s="765"/>
    </row>
    <row r="6" spans="1:17" ht="12.75" customHeight="1" x14ac:dyDescent="0.25">
      <c r="A6" s="472" t="s">
        <v>146</v>
      </c>
      <c r="B6" s="473"/>
      <c r="C6" s="1289" t="s">
        <v>1167</v>
      </c>
      <c r="D6" s="1289"/>
      <c r="E6" s="1289"/>
      <c r="F6" s="1289"/>
      <c r="G6" s="1289"/>
      <c r="H6" s="1289"/>
      <c r="I6" s="1289"/>
      <c r="J6" s="1289"/>
      <c r="K6" s="1289"/>
      <c r="L6" s="1289"/>
      <c r="M6" s="1289"/>
      <c r="N6" s="1289"/>
      <c r="O6" s="1289"/>
      <c r="P6" s="1290"/>
      <c r="Q6" s="765"/>
    </row>
    <row r="7" spans="1:17" x14ac:dyDescent="0.25">
      <c r="A7" s="472" t="s">
        <v>148</v>
      </c>
      <c r="B7" s="473"/>
      <c r="C7" s="1284" t="s">
        <v>1168</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t="s">
        <v>1180</v>
      </c>
      <c r="D9" s="1289"/>
      <c r="E9" s="1289"/>
      <c r="F9" s="1289"/>
      <c r="G9" s="1289"/>
      <c r="H9" s="1289"/>
      <c r="I9" s="1289"/>
      <c r="J9" s="1289"/>
      <c r="K9" s="1289"/>
      <c r="L9" s="1289"/>
      <c r="M9" s="1289"/>
      <c r="N9" s="1289"/>
      <c r="O9" s="1289"/>
      <c r="P9" s="1290"/>
      <c r="Q9" s="765"/>
    </row>
    <row r="10" spans="1:17" ht="12.75" customHeight="1" x14ac:dyDescent="0.25">
      <c r="A10" s="472"/>
      <c r="B10" s="473" t="s">
        <v>153</v>
      </c>
      <c r="C10" s="1289" t="s">
        <v>1181</v>
      </c>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1152"/>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183178</v>
      </c>
      <c r="D20" s="497">
        <f t="shared" ref="D20:E20" si="0">SUM(D21,D24,D25,D41,D43)</f>
        <v>165424</v>
      </c>
      <c r="E20" s="498">
        <f t="shared" si="0"/>
        <v>0</v>
      </c>
      <c r="F20" s="499">
        <f>SUM(F21,F24,F25,F41,F43)</f>
        <v>165424</v>
      </c>
      <c r="G20" s="497">
        <f t="shared" ref="G20:H20" si="1">SUM(G21,G24,G43)</f>
        <v>28854</v>
      </c>
      <c r="H20" s="498">
        <f t="shared" si="1"/>
        <v>-11100</v>
      </c>
      <c r="I20" s="499">
        <f>SUM(I21,I24,I43)</f>
        <v>17754</v>
      </c>
      <c r="J20" s="500">
        <f t="shared" ref="J20:K20" si="2">SUM(J21,J26,J43)</f>
        <v>0</v>
      </c>
      <c r="K20" s="498">
        <f t="shared" si="2"/>
        <v>0</v>
      </c>
      <c r="L20" s="499">
        <f>SUM(L21,L26,L43)</f>
        <v>0</v>
      </c>
      <c r="M20" s="497">
        <f t="shared" ref="M20:O20" si="3">SUM(M21,M45)</f>
        <v>0</v>
      </c>
      <c r="N20" s="498">
        <f t="shared" si="3"/>
        <v>0</v>
      </c>
      <c r="O20" s="499">
        <f t="shared" si="3"/>
        <v>0</v>
      </c>
      <c r="P20" s="501"/>
    </row>
    <row r="21" spans="1:17" ht="12.75" hidden="1" thickTop="1" x14ac:dyDescent="0.25">
      <c r="A21" s="502"/>
      <c r="B21" s="503" t="s">
        <v>176</v>
      </c>
      <c r="C21" s="769">
        <f t="shared" ref="C21:C84" si="4">F21+I21+L21+O21</f>
        <v>0</v>
      </c>
      <c r="D21" s="504">
        <f t="shared" ref="D21:E21" si="5">SUM(D22:D23)</f>
        <v>0</v>
      </c>
      <c r="E21" s="505">
        <f t="shared" si="5"/>
        <v>0</v>
      </c>
      <c r="F21" s="506">
        <f>SUM(F22:F23)</f>
        <v>0</v>
      </c>
      <c r="G21" s="504">
        <f t="shared" ref="G21:H21" si="6">SUM(G22:G23)</f>
        <v>0</v>
      </c>
      <c r="H21" s="505">
        <f t="shared" si="6"/>
        <v>0</v>
      </c>
      <c r="I21" s="506">
        <f>SUM(I22:I23)</f>
        <v>0</v>
      </c>
      <c r="J21" s="507">
        <f t="shared" ref="J21:K21" si="7">SUM(J22:J23)</f>
        <v>0</v>
      </c>
      <c r="K21" s="505">
        <f t="shared" si="7"/>
        <v>0</v>
      </c>
      <c r="L21" s="506">
        <f>SUM(L22:L23)</f>
        <v>0</v>
      </c>
      <c r="M21" s="504">
        <f t="shared" ref="M21:O21" si="8">SUM(M22:M23)</f>
        <v>0</v>
      </c>
      <c r="N21" s="505">
        <f t="shared" si="8"/>
        <v>0</v>
      </c>
      <c r="O21" s="506">
        <f t="shared" si="8"/>
        <v>0</v>
      </c>
      <c r="P21" s="508"/>
    </row>
    <row r="22" spans="1:17" ht="12.75" hidden="1" thickTop="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ht="12.75" hidden="1" thickTop="1" x14ac:dyDescent="0.25">
      <c r="A23" s="516"/>
      <c r="B23" s="517" t="s">
        <v>178</v>
      </c>
      <c r="C23" s="771">
        <f t="shared" si="4"/>
        <v>0</v>
      </c>
      <c r="D23" s="518"/>
      <c r="E23" s="519"/>
      <c r="F23" s="520">
        <f t="shared" ref="F23:F25" si="9">D23+E23</f>
        <v>0</v>
      </c>
      <c r="G23" s="518"/>
      <c r="H23" s="519"/>
      <c r="I23" s="520">
        <f t="shared" ref="I23:I24" si="10">G23+H23</f>
        <v>0</v>
      </c>
      <c r="J23" s="521"/>
      <c r="K23" s="519"/>
      <c r="L23" s="520">
        <f>J23+K23</f>
        <v>0</v>
      </c>
      <c r="M23" s="518"/>
      <c r="N23" s="519"/>
      <c r="O23" s="520">
        <f>M23+N23</f>
        <v>0</v>
      </c>
      <c r="P23" s="982"/>
    </row>
    <row r="24" spans="1:17" s="494" customFormat="1" ht="37.5" thickTop="1" thickBot="1" x14ac:dyDescent="0.3">
      <c r="A24" s="523">
        <v>19300</v>
      </c>
      <c r="B24" s="523" t="s">
        <v>179</v>
      </c>
      <c r="C24" s="772">
        <f>F24+I24</f>
        <v>183178</v>
      </c>
      <c r="D24" s="524">
        <v>165424</v>
      </c>
      <c r="E24" s="525"/>
      <c r="F24" s="526">
        <f t="shared" si="9"/>
        <v>165424</v>
      </c>
      <c r="G24" s="524">
        <v>28854</v>
      </c>
      <c r="H24" s="525">
        <v>-11100</v>
      </c>
      <c r="I24" s="526">
        <f t="shared" si="10"/>
        <v>17754</v>
      </c>
      <c r="J24" s="527" t="s">
        <v>180</v>
      </c>
      <c r="K24" s="528" t="s">
        <v>180</v>
      </c>
      <c r="L24" s="531" t="s">
        <v>180</v>
      </c>
      <c r="M24" s="529" t="s">
        <v>180</v>
      </c>
      <c r="N24" s="530" t="s">
        <v>180</v>
      </c>
      <c r="O24" s="531" t="s">
        <v>180</v>
      </c>
      <c r="P24" s="1221" t="s">
        <v>1171</v>
      </c>
    </row>
    <row r="25" spans="1:17" s="494" customFormat="1" ht="24.75" hidden="1" thickTop="1" x14ac:dyDescent="0.25">
      <c r="A25" s="533"/>
      <c r="B25" s="534" t="s">
        <v>181</v>
      </c>
      <c r="C25" s="773">
        <f>F25</f>
        <v>0</v>
      </c>
      <c r="D25" s="535"/>
      <c r="E25" s="536"/>
      <c r="F25" s="537">
        <f t="shared" si="9"/>
        <v>0</v>
      </c>
      <c r="G25" s="538" t="s">
        <v>180</v>
      </c>
      <c r="H25" s="539" t="s">
        <v>180</v>
      </c>
      <c r="I25" s="540" t="s">
        <v>180</v>
      </c>
      <c r="J25" s="541" t="s">
        <v>180</v>
      </c>
      <c r="K25" s="542" t="s">
        <v>180</v>
      </c>
      <c r="L25" s="540" t="s">
        <v>180</v>
      </c>
      <c r="M25" s="543" t="s">
        <v>180</v>
      </c>
      <c r="N25" s="542" t="s">
        <v>180</v>
      </c>
      <c r="O25" s="540" t="s">
        <v>180</v>
      </c>
      <c r="P25" s="544"/>
    </row>
    <row r="26" spans="1:17" s="494" customFormat="1" ht="36.75" hidden="1" thickTop="1" x14ac:dyDescent="0.25">
      <c r="A26" s="534">
        <v>21300</v>
      </c>
      <c r="B26" s="534" t="s">
        <v>182</v>
      </c>
      <c r="C26" s="773">
        <f>L26</f>
        <v>0</v>
      </c>
      <c r="D26" s="543" t="s">
        <v>180</v>
      </c>
      <c r="E26" s="542" t="s">
        <v>180</v>
      </c>
      <c r="F26" s="540" t="s">
        <v>180</v>
      </c>
      <c r="G26" s="543" t="s">
        <v>180</v>
      </c>
      <c r="H26" s="542" t="s">
        <v>180</v>
      </c>
      <c r="I26" s="540" t="s">
        <v>180</v>
      </c>
      <c r="J26" s="541">
        <f t="shared" ref="J26:K26" si="11">SUM(J27,J31,J33,J36)</f>
        <v>0</v>
      </c>
      <c r="K26" s="542">
        <f t="shared" si="11"/>
        <v>0</v>
      </c>
      <c r="L26" s="648">
        <f>SUM(L27,L31,L33,L36)</f>
        <v>0</v>
      </c>
      <c r="M26" s="543" t="s">
        <v>180</v>
      </c>
      <c r="N26" s="542" t="s">
        <v>180</v>
      </c>
      <c r="O26" s="540" t="s">
        <v>180</v>
      </c>
      <c r="P26" s="544"/>
    </row>
    <row r="27" spans="1:17" s="494" customFormat="1" ht="24.75" hidden="1" thickTop="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t="12.75" hidden="1" thickTop="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t="12.75" hidden="1" thickTop="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75" hidden="1" thickTop="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75" hidden="1" thickTop="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75" hidden="1" thickTop="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t="12.75" hidden="1" thickTop="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t="12.75" hidden="1" thickTop="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75" hidden="1" thickTop="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hidden="1" customHeight="1" x14ac:dyDescent="0.25">
      <c r="A36" s="545">
        <v>21390</v>
      </c>
      <c r="B36" s="534" t="s">
        <v>192</v>
      </c>
      <c r="C36" s="773">
        <f t="shared" si="13"/>
        <v>0</v>
      </c>
      <c r="D36" s="543" t="s">
        <v>180</v>
      </c>
      <c r="E36" s="542" t="s">
        <v>180</v>
      </c>
      <c r="F36" s="540" t="s">
        <v>180</v>
      </c>
      <c r="G36" s="543" t="s">
        <v>180</v>
      </c>
      <c r="H36" s="542" t="s">
        <v>180</v>
      </c>
      <c r="I36" s="540" t="s">
        <v>180</v>
      </c>
      <c r="J36" s="541">
        <f t="shared" ref="J36:K36" si="18">SUM(J37:J40)</f>
        <v>0</v>
      </c>
      <c r="K36" s="542">
        <f t="shared" si="18"/>
        <v>0</v>
      </c>
      <c r="L36" s="648">
        <f>SUM(L37:L40)</f>
        <v>0</v>
      </c>
      <c r="M36" s="543" t="s">
        <v>180</v>
      </c>
      <c r="N36" s="542" t="s">
        <v>180</v>
      </c>
      <c r="O36" s="540" t="s">
        <v>180</v>
      </c>
      <c r="P36" s="544"/>
    </row>
    <row r="37" spans="1:16" ht="24.75" hidden="1" thickTop="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t="12.75" hidden="1" thickTop="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t="12.75" hidden="1" thickTop="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75" hidden="1" thickTop="1" x14ac:dyDescent="0.25">
      <c r="A40" s="571">
        <v>21399</v>
      </c>
      <c r="B40" s="572" t="s">
        <v>196</v>
      </c>
      <c r="C40" s="777">
        <f t="shared" si="13"/>
        <v>0</v>
      </c>
      <c r="D40" s="573" t="s">
        <v>180</v>
      </c>
      <c r="E40" s="574" t="s">
        <v>180</v>
      </c>
      <c r="F40" s="575" t="s">
        <v>180</v>
      </c>
      <c r="G40" s="573" t="s">
        <v>180</v>
      </c>
      <c r="H40" s="574" t="s">
        <v>180</v>
      </c>
      <c r="I40" s="575" t="s">
        <v>180</v>
      </c>
      <c r="J40" s="576"/>
      <c r="K40" s="577"/>
      <c r="L40" s="689">
        <f t="shared" si="19"/>
        <v>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75" hidden="1" thickTop="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75" hidden="1" thickTop="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75" hidden="1" thickTop="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75" hidden="1" thickTop="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t="12.75" hidden="1" thickTop="1" x14ac:dyDescent="0.25">
      <c r="A48" s="612"/>
      <c r="B48" s="608"/>
      <c r="C48" s="781"/>
      <c r="D48" s="613"/>
      <c r="E48" s="614"/>
      <c r="F48" s="585"/>
      <c r="G48" s="588"/>
      <c r="H48" s="587"/>
      <c r="I48" s="585"/>
      <c r="J48" s="586"/>
      <c r="K48" s="587"/>
      <c r="L48" s="584"/>
      <c r="M48" s="582"/>
      <c r="N48" s="583"/>
      <c r="O48" s="584"/>
      <c r="P48" s="611"/>
    </row>
    <row r="49" spans="1:16" s="494" customFormat="1" ht="12.75" hidden="1" thickTop="1" x14ac:dyDescent="0.25">
      <c r="A49" s="615"/>
      <c r="B49" s="616" t="s">
        <v>204</v>
      </c>
      <c r="C49" s="782"/>
      <c r="D49" s="617"/>
      <c r="E49" s="618"/>
      <c r="F49" s="619"/>
      <c r="G49" s="617"/>
      <c r="H49" s="618"/>
      <c r="I49" s="619"/>
      <c r="J49" s="620"/>
      <c r="K49" s="618"/>
      <c r="L49" s="619"/>
      <c r="M49" s="617"/>
      <c r="N49" s="618"/>
      <c r="O49" s="619"/>
      <c r="P49" s="229"/>
    </row>
    <row r="50" spans="1:16" s="494" customFormat="1" ht="13.5" thickTop="1" thickBot="1" x14ac:dyDescent="0.3">
      <c r="A50" s="621"/>
      <c r="B50" s="495" t="s">
        <v>205</v>
      </c>
      <c r="C50" s="783">
        <f t="shared" si="4"/>
        <v>183178</v>
      </c>
      <c r="D50" s="622">
        <f t="shared" ref="D50:E50" si="26">SUM(D51,D269)</f>
        <v>165424</v>
      </c>
      <c r="E50" s="623">
        <f t="shared" si="26"/>
        <v>0</v>
      </c>
      <c r="F50" s="624">
        <f>SUM(F51,F269)</f>
        <v>165424</v>
      </c>
      <c r="G50" s="622">
        <f t="shared" ref="G50:O50" si="27">SUM(G51,G269)</f>
        <v>28854</v>
      </c>
      <c r="H50" s="623">
        <f t="shared" si="27"/>
        <v>-11100</v>
      </c>
      <c r="I50" s="624">
        <f t="shared" si="27"/>
        <v>17754</v>
      </c>
      <c r="J50" s="625">
        <f t="shared" si="27"/>
        <v>0</v>
      </c>
      <c r="K50" s="623">
        <f t="shared" si="27"/>
        <v>0</v>
      </c>
      <c r="L50" s="624">
        <f t="shared" si="27"/>
        <v>0</v>
      </c>
      <c r="M50" s="622">
        <f t="shared" si="27"/>
        <v>0</v>
      </c>
      <c r="N50" s="623">
        <f t="shared" si="27"/>
        <v>0</v>
      </c>
      <c r="O50" s="624">
        <f t="shared" si="27"/>
        <v>0</v>
      </c>
      <c r="P50" s="626"/>
    </row>
    <row r="51" spans="1:16" s="494" customFormat="1" ht="36.75" thickTop="1" x14ac:dyDescent="0.25">
      <c r="A51" s="627"/>
      <c r="B51" s="628" t="s">
        <v>206</v>
      </c>
      <c r="C51" s="784">
        <f t="shared" si="4"/>
        <v>183178</v>
      </c>
      <c r="D51" s="629">
        <f t="shared" ref="D51:E51" si="28">SUM(D52,D181)</f>
        <v>165424</v>
      </c>
      <c r="E51" s="630">
        <f t="shared" si="28"/>
        <v>0</v>
      </c>
      <c r="F51" s="631">
        <f>SUM(F52,F181)</f>
        <v>165424</v>
      </c>
      <c r="G51" s="629">
        <f t="shared" ref="G51:H51" si="29">SUM(G52,G181)</f>
        <v>28854</v>
      </c>
      <c r="H51" s="630">
        <f t="shared" si="29"/>
        <v>-11100</v>
      </c>
      <c r="I51" s="631">
        <f>SUM(I52,I181)</f>
        <v>17754</v>
      </c>
      <c r="J51" s="632">
        <f t="shared" ref="J51:K51" si="30">SUM(J52,J181)</f>
        <v>0</v>
      </c>
      <c r="K51" s="630">
        <f t="shared" si="30"/>
        <v>0</v>
      </c>
      <c r="L51" s="631">
        <f>SUM(L52,L181)</f>
        <v>0</v>
      </c>
      <c r="M51" s="629">
        <f t="shared" ref="M51:O51" si="31">SUM(M52,M181)</f>
        <v>0</v>
      </c>
      <c r="N51" s="630">
        <f t="shared" si="31"/>
        <v>0</v>
      </c>
      <c r="O51" s="631">
        <f t="shared" si="31"/>
        <v>0</v>
      </c>
      <c r="P51" s="633"/>
    </row>
    <row r="52" spans="1:16" s="494" customFormat="1" ht="24" x14ac:dyDescent="0.25">
      <c r="A52" s="634"/>
      <c r="B52" s="485" t="s">
        <v>207</v>
      </c>
      <c r="C52" s="785">
        <f t="shared" si="4"/>
        <v>183178</v>
      </c>
      <c r="D52" s="635">
        <f t="shared" ref="D52:E52" si="32">SUM(D53,D75,D160,D174)</f>
        <v>165424</v>
      </c>
      <c r="E52" s="636">
        <f t="shared" si="32"/>
        <v>0</v>
      </c>
      <c r="F52" s="637">
        <f>SUM(F53,F75,F160,F174)</f>
        <v>165424</v>
      </c>
      <c r="G52" s="635">
        <f t="shared" ref="G52:H52" si="33">SUM(G53,G75,G160,G174)</f>
        <v>28854</v>
      </c>
      <c r="H52" s="636">
        <f t="shared" si="33"/>
        <v>-11100</v>
      </c>
      <c r="I52" s="637">
        <f>SUM(I53,I75,I160,I174)</f>
        <v>17754</v>
      </c>
      <c r="J52" s="638">
        <f t="shared" ref="J52:K52" si="34">SUM(J53,J75,J160,J174)</f>
        <v>0</v>
      </c>
      <c r="K52" s="636">
        <f t="shared" si="34"/>
        <v>0</v>
      </c>
      <c r="L52" s="637">
        <f>SUM(L53,L75,L160,L174)</f>
        <v>0</v>
      </c>
      <c r="M52" s="635">
        <f t="shared" ref="M52:O52" si="35">SUM(M53,M75,M160,M174)</f>
        <v>0</v>
      </c>
      <c r="N52" s="636">
        <f t="shared" si="35"/>
        <v>0</v>
      </c>
      <c r="O52" s="637">
        <f t="shared" si="35"/>
        <v>0</v>
      </c>
      <c r="P52" s="639"/>
    </row>
    <row r="53" spans="1:16" s="494" customFormat="1" hidden="1" x14ac:dyDescent="0.25">
      <c r="A53" s="640">
        <v>1000</v>
      </c>
      <c r="B53" s="640" t="s">
        <v>208</v>
      </c>
      <c r="C53" s="786">
        <f t="shared" si="4"/>
        <v>0</v>
      </c>
      <c r="D53" s="641">
        <f t="shared" ref="D53:E53" si="36">SUM(D54,D67)</f>
        <v>0</v>
      </c>
      <c r="E53" s="642">
        <f t="shared" si="36"/>
        <v>0</v>
      </c>
      <c r="F53" s="643">
        <f>SUM(F54,F67)</f>
        <v>0</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hidden="1" x14ac:dyDescent="0.25">
      <c r="A54" s="534">
        <v>1100</v>
      </c>
      <c r="B54" s="645" t="s">
        <v>209</v>
      </c>
      <c r="C54" s="773">
        <f t="shared" si="4"/>
        <v>0</v>
      </c>
      <c r="D54" s="646">
        <f t="shared" ref="D54:E54" si="40">SUM(D55,D58,D66)</f>
        <v>0</v>
      </c>
      <c r="E54" s="647">
        <f t="shared" si="40"/>
        <v>0</v>
      </c>
      <c r="F54" s="648">
        <f>SUM(F55,F58,F66)</f>
        <v>0</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hidden="1" x14ac:dyDescent="0.25">
      <c r="A55" s="651">
        <v>1110</v>
      </c>
      <c r="B55" s="608" t="s">
        <v>210</v>
      </c>
      <c r="C55" s="781">
        <f t="shared" si="4"/>
        <v>0</v>
      </c>
      <c r="D55" s="613">
        <f t="shared" ref="D55:E55" si="44">SUM(D56:D57)</f>
        <v>0</v>
      </c>
      <c r="E55" s="614">
        <f t="shared" si="44"/>
        <v>0</v>
      </c>
      <c r="F55" s="652">
        <f>SUM(F56:F57)</f>
        <v>0</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4" hidden="1" customHeight="1" x14ac:dyDescent="0.25">
      <c r="A57" s="517">
        <v>1119</v>
      </c>
      <c r="B57" s="554" t="s">
        <v>212</v>
      </c>
      <c r="C57" s="775">
        <f t="shared" si="4"/>
        <v>0</v>
      </c>
      <c r="D57" s="660"/>
      <c r="E57" s="661"/>
      <c r="F57" s="662">
        <f t="shared" si="48"/>
        <v>0</v>
      </c>
      <c r="G57" s="660"/>
      <c r="H57" s="661"/>
      <c r="I57" s="662">
        <f t="shared" si="49"/>
        <v>0</v>
      </c>
      <c r="J57" s="663"/>
      <c r="K57" s="661"/>
      <c r="L57" s="662">
        <f t="shared" si="50"/>
        <v>0</v>
      </c>
      <c r="M57" s="660"/>
      <c r="N57" s="661"/>
      <c r="O57" s="662">
        <f t="shared" si="51"/>
        <v>0</v>
      </c>
      <c r="P57" s="669"/>
    </row>
    <row r="58" spans="1:16" hidden="1" x14ac:dyDescent="0.25">
      <c r="A58" s="665">
        <v>1140</v>
      </c>
      <c r="B58" s="554" t="s">
        <v>213</v>
      </c>
      <c r="C58" s="775">
        <f t="shared" si="4"/>
        <v>0</v>
      </c>
      <c r="D58" s="666">
        <f t="shared" ref="D58:E58" si="52">SUM(D59:D65)</f>
        <v>0</v>
      </c>
      <c r="E58" s="667">
        <f t="shared" si="52"/>
        <v>0</v>
      </c>
      <c r="F58" s="662">
        <f>SUM(F59:F65)</f>
        <v>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hidden="1" x14ac:dyDescent="0.25">
      <c r="A63" s="517">
        <v>1147</v>
      </c>
      <c r="B63" s="554" t="s">
        <v>218</v>
      </c>
      <c r="C63" s="775">
        <f t="shared" si="4"/>
        <v>0</v>
      </c>
      <c r="D63" s="660"/>
      <c r="E63" s="661"/>
      <c r="F63" s="662">
        <f t="shared" si="56"/>
        <v>0</v>
      </c>
      <c r="G63" s="660"/>
      <c r="H63" s="661"/>
      <c r="I63" s="662">
        <f t="shared" si="57"/>
        <v>0</v>
      </c>
      <c r="J63" s="663"/>
      <c r="K63" s="661"/>
      <c r="L63" s="662">
        <f t="shared" si="58"/>
        <v>0</v>
      </c>
      <c r="M63" s="660"/>
      <c r="N63" s="661"/>
      <c r="O63" s="662">
        <f t="shared" si="59"/>
        <v>0</v>
      </c>
      <c r="P63" s="669"/>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hidden="1" x14ac:dyDescent="0.25">
      <c r="A66" s="651">
        <v>1150</v>
      </c>
      <c r="B66" s="608" t="s">
        <v>221</v>
      </c>
      <c r="C66" s="781">
        <f t="shared" si="4"/>
        <v>0</v>
      </c>
      <c r="D66" s="670"/>
      <c r="E66" s="671"/>
      <c r="F66" s="652">
        <f t="shared" si="56"/>
        <v>0</v>
      </c>
      <c r="G66" s="670"/>
      <c r="H66" s="671"/>
      <c r="I66" s="652">
        <f t="shared" si="57"/>
        <v>0</v>
      </c>
      <c r="J66" s="672"/>
      <c r="K66" s="671"/>
      <c r="L66" s="652">
        <f t="shared" si="58"/>
        <v>0</v>
      </c>
      <c r="M66" s="670"/>
      <c r="N66" s="671"/>
      <c r="O66" s="652">
        <f t="shared" si="59"/>
        <v>0</v>
      </c>
      <c r="P66" s="654"/>
    </row>
    <row r="67" spans="1:16" ht="36" hidden="1" x14ac:dyDescent="0.25">
      <c r="A67" s="534">
        <v>1200</v>
      </c>
      <c r="B67" s="645" t="s">
        <v>222</v>
      </c>
      <c r="C67" s="773">
        <f t="shared" si="4"/>
        <v>0</v>
      </c>
      <c r="D67" s="646">
        <f t="shared" ref="D67:E67" si="60">SUM(D68:D69)</f>
        <v>0</v>
      </c>
      <c r="E67" s="647">
        <f t="shared" si="60"/>
        <v>0</v>
      </c>
      <c r="F67" s="648">
        <f>SUM(F68:F69)</f>
        <v>0</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hidden="1" x14ac:dyDescent="0.25">
      <c r="A68" s="1217">
        <v>1210</v>
      </c>
      <c r="B68" s="546" t="s">
        <v>223</v>
      </c>
      <c r="C68" s="774">
        <f t="shared" si="4"/>
        <v>0</v>
      </c>
      <c r="D68" s="655"/>
      <c r="E68" s="656"/>
      <c r="F68" s="657">
        <f>D68+E68</f>
        <v>0</v>
      </c>
      <c r="G68" s="655"/>
      <c r="H68" s="656"/>
      <c r="I68" s="657">
        <f>G68+H68</f>
        <v>0</v>
      </c>
      <c r="J68" s="658"/>
      <c r="K68" s="656"/>
      <c r="L68" s="657">
        <f>J68+K68</f>
        <v>0</v>
      </c>
      <c r="M68" s="655"/>
      <c r="N68" s="656"/>
      <c r="O68" s="657">
        <f t="shared" ref="O68" si="64">M68+N68</f>
        <v>0</v>
      </c>
      <c r="P68" s="659"/>
    </row>
    <row r="69" spans="1:16" ht="24" hidden="1" x14ac:dyDescent="0.25">
      <c r="A69" s="665">
        <v>1220</v>
      </c>
      <c r="B69" s="554" t="s">
        <v>224</v>
      </c>
      <c r="C69" s="775">
        <f t="shared" si="4"/>
        <v>0</v>
      </c>
      <c r="D69" s="666">
        <f t="shared" ref="D69:E69" si="65">SUM(D70:D74)</f>
        <v>0</v>
      </c>
      <c r="E69" s="667">
        <f t="shared" si="65"/>
        <v>0</v>
      </c>
      <c r="F69" s="662">
        <f>SUM(F70:F74)</f>
        <v>0</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hidden="1" x14ac:dyDescent="0.25">
      <c r="A70" s="517">
        <v>1221</v>
      </c>
      <c r="B70" s="554" t="s">
        <v>225</v>
      </c>
      <c r="C70" s="775">
        <f t="shared" si="4"/>
        <v>0</v>
      </c>
      <c r="D70" s="660"/>
      <c r="E70" s="661"/>
      <c r="F70" s="662">
        <f t="shared" ref="F70:F74" si="69">D70+E70</f>
        <v>0</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hidden="1" x14ac:dyDescent="0.25">
      <c r="A73" s="517">
        <v>1227</v>
      </c>
      <c r="B73" s="554" t="s">
        <v>228</v>
      </c>
      <c r="C73" s="775">
        <f t="shared" si="4"/>
        <v>0</v>
      </c>
      <c r="D73" s="660"/>
      <c r="E73" s="661"/>
      <c r="F73" s="662">
        <f t="shared" si="69"/>
        <v>0</v>
      </c>
      <c r="G73" s="660"/>
      <c r="H73" s="661"/>
      <c r="I73" s="662">
        <f t="shared" si="70"/>
        <v>0</v>
      </c>
      <c r="J73" s="663"/>
      <c r="K73" s="661"/>
      <c r="L73" s="662">
        <f t="shared" si="71"/>
        <v>0</v>
      </c>
      <c r="M73" s="660"/>
      <c r="N73" s="661"/>
      <c r="O73" s="662">
        <f t="shared" si="72"/>
        <v>0</v>
      </c>
      <c r="P73" s="669"/>
    </row>
    <row r="74" spans="1:16" ht="60" hidden="1" x14ac:dyDescent="0.25">
      <c r="A74" s="517">
        <v>1228</v>
      </c>
      <c r="B74" s="554" t="s">
        <v>229</v>
      </c>
      <c r="C74" s="775">
        <f t="shared" si="4"/>
        <v>0</v>
      </c>
      <c r="D74" s="660"/>
      <c r="E74" s="661"/>
      <c r="F74" s="662">
        <f t="shared" si="69"/>
        <v>0</v>
      </c>
      <c r="G74" s="660"/>
      <c r="H74" s="661"/>
      <c r="I74" s="662">
        <f t="shared" si="70"/>
        <v>0</v>
      </c>
      <c r="J74" s="663"/>
      <c r="K74" s="661"/>
      <c r="L74" s="662">
        <f t="shared" si="71"/>
        <v>0</v>
      </c>
      <c r="M74" s="660"/>
      <c r="N74" s="661"/>
      <c r="O74" s="662">
        <f t="shared" si="72"/>
        <v>0</v>
      </c>
      <c r="P74" s="669"/>
    </row>
    <row r="75" spans="1:16" x14ac:dyDescent="0.25">
      <c r="A75" s="640">
        <v>2000</v>
      </c>
      <c r="B75" s="640" t="s">
        <v>230</v>
      </c>
      <c r="C75" s="786">
        <f t="shared" si="4"/>
        <v>183178</v>
      </c>
      <c r="D75" s="641">
        <f t="shared" ref="D75:O75" si="73">SUM(D76,D83,D120,D151,D152)</f>
        <v>165424</v>
      </c>
      <c r="E75" s="642">
        <f t="shared" si="73"/>
        <v>0</v>
      </c>
      <c r="F75" s="643">
        <f t="shared" si="73"/>
        <v>165424</v>
      </c>
      <c r="G75" s="641">
        <f t="shared" si="73"/>
        <v>28854</v>
      </c>
      <c r="H75" s="642">
        <f t="shared" si="73"/>
        <v>-11100</v>
      </c>
      <c r="I75" s="643">
        <f t="shared" si="73"/>
        <v>17754</v>
      </c>
      <c r="J75" s="644">
        <f t="shared" si="73"/>
        <v>0</v>
      </c>
      <c r="K75" s="642">
        <f t="shared" si="73"/>
        <v>0</v>
      </c>
      <c r="L75" s="643">
        <f t="shared" si="73"/>
        <v>0</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1217">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hidden="1" x14ac:dyDescent="0.25">
      <c r="A83" s="534">
        <v>2200</v>
      </c>
      <c r="B83" s="645" t="s">
        <v>236</v>
      </c>
      <c r="C83" s="773">
        <f t="shared" si="4"/>
        <v>0</v>
      </c>
      <c r="D83" s="646">
        <f t="shared" ref="D83:E83" si="94">SUM(D84,D85,D91,D99,D107,D108,D114,D119)</f>
        <v>0</v>
      </c>
      <c r="E83" s="647">
        <f t="shared" si="94"/>
        <v>0</v>
      </c>
      <c r="F83" s="648">
        <f>SUM(F84,F85,F91,F99,F107,F108,F114,F119)</f>
        <v>0</v>
      </c>
      <c r="G83" s="646">
        <f t="shared" ref="G83:H83" si="95">SUM(G84,G85,G91,G99,G107,G108,G114,G119)</f>
        <v>0</v>
      </c>
      <c r="H83" s="647">
        <f t="shared" si="95"/>
        <v>0</v>
      </c>
      <c r="I83" s="648">
        <f>SUM(I84,I85,I91,I99,I107,I108,I114,I119)</f>
        <v>0</v>
      </c>
      <c r="J83" s="649">
        <f t="shared" ref="J83:K83" si="96">SUM(J84,J85,J91,J99,J107,J108,J114,J119)</f>
        <v>0</v>
      </c>
      <c r="K83" s="647">
        <f t="shared" si="96"/>
        <v>0</v>
      </c>
      <c r="L83" s="648">
        <f>SUM(L84,L85,L91,L99,L107,L108,L114,L119)</f>
        <v>0</v>
      </c>
      <c r="M83" s="646">
        <f t="shared" ref="M83:O83" si="97">SUM(M84,M85,M91,M99,M107,M108,M114,M119)</f>
        <v>0</v>
      </c>
      <c r="N83" s="647">
        <f t="shared" si="97"/>
        <v>0</v>
      </c>
      <c r="O83" s="648">
        <f t="shared" si="97"/>
        <v>0</v>
      </c>
      <c r="P83" s="678"/>
    </row>
    <row r="84" spans="1:16" hidden="1" x14ac:dyDescent="0.25">
      <c r="A84" s="651">
        <v>2210</v>
      </c>
      <c r="B84" s="608" t="s">
        <v>237</v>
      </c>
      <c r="C84" s="781">
        <f t="shared" si="4"/>
        <v>0</v>
      </c>
      <c r="D84" s="670"/>
      <c r="E84" s="671"/>
      <c r="F84" s="652">
        <f>D84+E84</f>
        <v>0</v>
      </c>
      <c r="G84" s="670"/>
      <c r="H84" s="671"/>
      <c r="I84" s="652">
        <f>G84+H84</f>
        <v>0</v>
      </c>
      <c r="J84" s="672"/>
      <c r="K84" s="671"/>
      <c r="L84" s="652">
        <f>J84+K84</f>
        <v>0</v>
      </c>
      <c r="M84" s="670"/>
      <c r="N84" s="671"/>
      <c r="O84" s="652">
        <f t="shared" ref="O84" si="98">M84+N84</f>
        <v>0</v>
      </c>
      <c r="P84" s="654"/>
    </row>
    <row r="85" spans="1:16" ht="24" hidden="1" x14ac:dyDescent="0.25">
      <c r="A85" s="665">
        <v>2220</v>
      </c>
      <c r="B85" s="554" t="s">
        <v>238</v>
      </c>
      <c r="C85" s="775">
        <f t="shared" ref="C85:C148" si="99">F85+I85+L85+O85</f>
        <v>0</v>
      </c>
      <c r="D85" s="666">
        <f t="shared" ref="D85:E85" si="100">SUM(D86:D90)</f>
        <v>0</v>
      </c>
      <c r="E85" s="667">
        <f t="shared" si="100"/>
        <v>0</v>
      </c>
      <c r="F85" s="662">
        <f>SUM(F86:F90)</f>
        <v>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hidden="1" x14ac:dyDescent="0.25">
      <c r="A87" s="517">
        <v>2222</v>
      </c>
      <c r="B87" s="554" t="s">
        <v>240</v>
      </c>
      <c r="C87" s="775">
        <f t="shared" si="99"/>
        <v>0</v>
      </c>
      <c r="D87" s="660"/>
      <c r="E87" s="661"/>
      <c r="F87" s="662">
        <f t="shared" si="104"/>
        <v>0</v>
      </c>
      <c r="G87" s="660"/>
      <c r="H87" s="661"/>
      <c r="I87" s="662">
        <f t="shared" si="105"/>
        <v>0</v>
      </c>
      <c r="J87" s="663"/>
      <c r="K87" s="661"/>
      <c r="L87" s="662">
        <f t="shared" si="106"/>
        <v>0</v>
      </c>
      <c r="M87" s="660"/>
      <c r="N87" s="661"/>
      <c r="O87" s="662">
        <f t="shared" si="107"/>
        <v>0</v>
      </c>
      <c r="P87" s="669"/>
    </row>
    <row r="88" spans="1:16" hidden="1" x14ac:dyDescent="0.25">
      <c r="A88" s="517">
        <v>2223</v>
      </c>
      <c r="B88" s="554" t="s">
        <v>241</v>
      </c>
      <c r="C88" s="775">
        <f t="shared" si="99"/>
        <v>0</v>
      </c>
      <c r="D88" s="660"/>
      <c r="E88" s="661"/>
      <c r="F88" s="662">
        <f t="shared" si="104"/>
        <v>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hidden="1" x14ac:dyDescent="0.25">
      <c r="A91" s="665">
        <v>2230</v>
      </c>
      <c r="B91" s="554" t="s">
        <v>244</v>
      </c>
      <c r="C91" s="775">
        <f t="shared" si="99"/>
        <v>0</v>
      </c>
      <c r="D91" s="666">
        <f t="shared" ref="D91:E91" si="108">SUM(D92:D98)</f>
        <v>0</v>
      </c>
      <c r="E91" s="667">
        <f t="shared" si="108"/>
        <v>0</v>
      </c>
      <c r="F91" s="662">
        <f>SUM(F92:F98)</f>
        <v>0</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hidden="1" x14ac:dyDescent="0.25">
      <c r="A92" s="517">
        <v>2231</v>
      </c>
      <c r="B92" s="554" t="s">
        <v>245</v>
      </c>
      <c r="C92" s="775">
        <f t="shared" si="99"/>
        <v>0</v>
      </c>
      <c r="D92" s="660"/>
      <c r="E92" s="661"/>
      <c r="F92" s="662">
        <f t="shared" ref="F92:F98" si="112">D92+E92</f>
        <v>0</v>
      </c>
      <c r="G92" s="660"/>
      <c r="H92" s="661"/>
      <c r="I92" s="662">
        <f t="shared" ref="I92:I98" si="113">G92+H92</f>
        <v>0</v>
      </c>
      <c r="J92" s="663"/>
      <c r="K92" s="661"/>
      <c r="L92" s="662">
        <f t="shared" ref="L92:L98" si="114">J92+K92</f>
        <v>0</v>
      </c>
      <c r="M92" s="660"/>
      <c r="N92" s="661"/>
      <c r="O92" s="662">
        <f t="shared" ref="O92:O98" si="115">M92+N92</f>
        <v>0</v>
      </c>
      <c r="P92" s="669"/>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hidden="1" x14ac:dyDescent="0.25">
      <c r="A98" s="517">
        <v>2239</v>
      </c>
      <c r="B98" s="554" t="s">
        <v>251</v>
      </c>
      <c r="C98" s="775">
        <f t="shared" si="99"/>
        <v>0</v>
      </c>
      <c r="D98" s="660"/>
      <c r="E98" s="661"/>
      <c r="F98" s="662">
        <f t="shared" si="112"/>
        <v>0</v>
      </c>
      <c r="G98" s="660"/>
      <c r="H98" s="661"/>
      <c r="I98" s="662">
        <f t="shared" si="113"/>
        <v>0</v>
      </c>
      <c r="J98" s="663"/>
      <c r="K98" s="661"/>
      <c r="L98" s="662">
        <f t="shared" si="114"/>
        <v>0</v>
      </c>
      <c r="M98" s="660"/>
      <c r="N98" s="661"/>
      <c r="O98" s="662">
        <f t="shared" si="115"/>
        <v>0</v>
      </c>
      <c r="P98" s="669"/>
    </row>
    <row r="99" spans="1:16" ht="36" hidden="1" x14ac:dyDescent="0.25">
      <c r="A99" s="665">
        <v>2240</v>
      </c>
      <c r="B99" s="554" t="s">
        <v>252</v>
      </c>
      <c r="C99" s="775">
        <f t="shared" si="99"/>
        <v>0</v>
      </c>
      <c r="D99" s="666">
        <f t="shared" ref="D99:E99" si="116">SUM(D100:D106)</f>
        <v>0</v>
      </c>
      <c r="E99" s="667">
        <f t="shared" si="116"/>
        <v>0</v>
      </c>
      <c r="F99" s="662">
        <f>SUM(F100:F106)</f>
        <v>0</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hidden="1" x14ac:dyDescent="0.25">
      <c r="A102" s="517">
        <v>2243</v>
      </c>
      <c r="B102" s="554" t="s">
        <v>256</v>
      </c>
      <c r="C102" s="775">
        <f t="shared" si="99"/>
        <v>0</v>
      </c>
      <c r="D102" s="660"/>
      <c r="E102" s="661"/>
      <c r="F102" s="662">
        <f t="shared" si="120"/>
        <v>0</v>
      </c>
      <c r="G102" s="660"/>
      <c r="H102" s="661"/>
      <c r="I102" s="662">
        <f t="shared" si="121"/>
        <v>0</v>
      </c>
      <c r="J102" s="663"/>
      <c r="K102" s="661"/>
      <c r="L102" s="662">
        <f t="shared" si="122"/>
        <v>0</v>
      </c>
      <c r="M102" s="660"/>
      <c r="N102" s="661"/>
      <c r="O102" s="662">
        <f t="shared" si="123"/>
        <v>0</v>
      </c>
      <c r="P102" s="669"/>
    </row>
    <row r="103" spans="1:16" hidden="1" x14ac:dyDescent="0.25">
      <c r="A103" s="517">
        <v>2244</v>
      </c>
      <c r="B103" s="554" t="s">
        <v>257</v>
      </c>
      <c r="C103" s="775">
        <f t="shared" si="99"/>
        <v>0</v>
      </c>
      <c r="D103" s="660"/>
      <c r="E103" s="661"/>
      <c r="F103" s="662">
        <f t="shared" si="120"/>
        <v>0</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hidden="1" x14ac:dyDescent="0.25">
      <c r="A107" s="665">
        <v>2250</v>
      </c>
      <c r="B107" s="554" t="s">
        <v>262</v>
      </c>
      <c r="C107" s="775">
        <f t="shared" si="99"/>
        <v>0</v>
      </c>
      <c r="D107" s="660"/>
      <c r="E107" s="661"/>
      <c r="F107" s="662">
        <f t="shared" si="120"/>
        <v>0</v>
      </c>
      <c r="G107" s="660"/>
      <c r="H107" s="661"/>
      <c r="I107" s="662">
        <f t="shared" si="121"/>
        <v>0</v>
      </c>
      <c r="J107" s="663"/>
      <c r="K107" s="661"/>
      <c r="L107" s="662">
        <f t="shared" si="122"/>
        <v>0</v>
      </c>
      <c r="M107" s="660"/>
      <c r="N107" s="661"/>
      <c r="O107" s="662">
        <f t="shared" si="123"/>
        <v>0</v>
      </c>
      <c r="P107" s="669"/>
    </row>
    <row r="108" spans="1:16" hidden="1" x14ac:dyDescent="0.25">
      <c r="A108" s="665">
        <v>2260</v>
      </c>
      <c r="B108" s="554" t="s">
        <v>263</v>
      </c>
      <c r="C108" s="775">
        <f t="shared" si="99"/>
        <v>0</v>
      </c>
      <c r="D108" s="666">
        <f t="shared" ref="D108:E108" si="124">SUM(D109:D113)</f>
        <v>0</v>
      </c>
      <c r="E108" s="667">
        <f t="shared" si="124"/>
        <v>0</v>
      </c>
      <c r="F108" s="662">
        <f>SUM(F109:F113)</f>
        <v>0</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c r="E117" s="661"/>
      <c r="F117" s="662">
        <f t="shared" si="136"/>
        <v>0</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customHeight="1" x14ac:dyDescent="0.25">
      <c r="A120" s="603">
        <v>2300</v>
      </c>
      <c r="B120" s="572" t="s">
        <v>275</v>
      </c>
      <c r="C120" s="777">
        <f t="shared" si="99"/>
        <v>183178</v>
      </c>
      <c r="D120" s="687">
        <f t="shared" ref="D120:E120" si="140">SUM(D121,D126,D130,D131,D134,D138,D146,D147,D150)</f>
        <v>165424</v>
      </c>
      <c r="E120" s="688">
        <f t="shared" si="140"/>
        <v>0</v>
      </c>
      <c r="F120" s="689">
        <f>SUM(F121,F126,F130,F131,F134,F138,F146,F147,F150)</f>
        <v>165424</v>
      </c>
      <c r="G120" s="687">
        <f t="shared" ref="G120:H120" si="141">SUM(G121,G126,G130,G131,G134,G138,G146,G147,G150)</f>
        <v>28854</v>
      </c>
      <c r="H120" s="688">
        <f t="shared" si="141"/>
        <v>-11100</v>
      </c>
      <c r="I120" s="689">
        <f>SUM(I121,I126,I130,I131,I134,I138,I146,I147,I150)</f>
        <v>17754</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4" hidden="1" x14ac:dyDescent="0.25">
      <c r="A121" s="1217">
        <v>2310</v>
      </c>
      <c r="B121" s="546" t="s">
        <v>276</v>
      </c>
      <c r="C121" s="774">
        <f t="shared" si="99"/>
        <v>0</v>
      </c>
      <c r="D121" s="675">
        <f t="shared" ref="D121:O121" si="144">SUM(D122:D125)</f>
        <v>0</v>
      </c>
      <c r="E121" s="676">
        <f t="shared" si="144"/>
        <v>0</v>
      </c>
      <c r="F121" s="657">
        <f t="shared" si="144"/>
        <v>0</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hidden="1" x14ac:dyDescent="0.25">
      <c r="A122" s="517">
        <v>2311</v>
      </c>
      <c r="B122" s="554" t="s">
        <v>277</v>
      </c>
      <c r="C122" s="775">
        <f t="shared" si="99"/>
        <v>0</v>
      </c>
      <c r="D122" s="660"/>
      <c r="E122" s="661"/>
      <c r="F122" s="662">
        <f t="shared" ref="F122:F125" si="145">D122+E122</f>
        <v>0</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hidden="1" x14ac:dyDescent="0.25">
      <c r="A123" s="517">
        <v>2312</v>
      </c>
      <c r="B123" s="554" t="s">
        <v>278</v>
      </c>
      <c r="C123" s="775">
        <f t="shared" si="99"/>
        <v>0</v>
      </c>
      <c r="D123" s="660"/>
      <c r="E123" s="661"/>
      <c r="F123" s="662">
        <f t="shared" si="145"/>
        <v>0</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hidden="1" customHeight="1" x14ac:dyDescent="0.25">
      <c r="A125" s="517">
        <v>2314</v>
      </c>
      <c r="B125" s="554" t="s">
        <v>280</v>
      </c>
      <c r="C125" s="775">
        <f t="shared" si="99"/>
        <v>0</v>
      </c>
      <c r="D125" s="660"/>
      <c r="E125" s="661"/>
      <c r="F125" s="662">
        <f t="shared" si="145"/>
        <v>0</v>
      </c>
      <c r="G125" s="660"/>
      <c r="H125" s="661"/>
      <c r="I125" s="662">
        <f t="shared" si="146"/>
        <v>0</v>
      </c>
      <c r="J125" s="663"/>
      <c r="K125" s="661"/>
      <c r="L125" s="662">
        <f t="shared" si="147"/>
        <v>0</v>
      </c>
      <c r="M125" s="660"/>
      <c r="N125" s="661"/>
      <c r="O125" s="662">
        <f t="shared" si="148"/>
        <v>0</v>
      </c>
      <c r="P125" s="669"/>
    </row>
    <row r="126" spans="1:16" hidden="1" x14ac:dyDescent="0.25">
      <c r="A126" s="665">
        <v>2320</v>
      </c>
      <c r="B126" s="554" t="s">
        <v>281</v>
      </c>
      <c r="C126" s="775">
        <f t="shared" si="99"/>
        <v>0</v>
      </c>
      <c r="D126" s="666">
        <f t="shared" ref="D126:E126" si="149">SUM(D127:D129)</f>
        <v>0</v>
      </c>
      <c r="E126" s="667">
        <f t="shared" si="149"/>
        <v>0</v>
      </c>
      <c r="F126" s="662">
        <f>SUM(F127:F129)</f>
        <v>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idden="1" x14ac:dyDescent="0.25">
      <c r="A128" s="517">
        <v>2322</v>
      </c>
      <c r="B128" s="554" t="s">
        <v>283</v>
      </c>
      <c r="C128" s="775">
        <f t="shared" si="99"/>
        <v>0</v>
      </c>
      <c r="D128" s="660"/>
      <c r="E128" s="661"/>
      <c r="F128" s="662">
        <f t="shared" si="153"/>
        <v>0</v>
      </c>
      <c r="G128" s="660"/>
      <c r="H128" s="661"/>
      <c r="I128" s="662">
        <f t="shared" si="154"/>
        <v>0</v>
      </c>
      <c r="J128" s="663"/>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hidden="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idden="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hidden="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idden="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hidden="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x14ac:dyDescent="0.25">
      <c r="A138" s="665">
        <v>2360</v>
      </c>
      <c r="B138" s="554" t="s">
        <v>293</v>
      </c>
      <c r="C138" s="775">
        <f t="shared" si="99"/>
        <v>183178</v>
      </c>
      <c r="D138" s="666">
        <f t="shared" ref="D138:E138" si="173">SUM(D139:D145)</f>
        <v>165424</v>
      </c>
      <c r="E138" s="667">
        <f t="shared" si="173"/>
        <v>0</v>
      </c>
      <c r="F138" s="662">
        <f>SUM(F139:F145)</f>
        <v>165424</v>
      </c>
      <c r="G138" s="666">
        <f t="shared" ref="G138:H138" si="174">SUM(G139:G145)</f>
        <v>28854</v>
      </c>
      <c r="H138" s="667">
        <f t="shared" si="174"/>
        <v>-11100</v>
      </c>
      <c r="I138" s="662">
        <f>SUM(I139:I145)</f>
        <v>17754</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idden="1" x14ac:dyDescent="0.25">
      <c r="A139" s="516">
        <v>2361</v>
      </c>
      <c r="B139" s="554" t="s">
        <v>294</v>
      </c>
      <c r="C139" s="775">
        <f t="shared" si="99"/>
        <v>0</v>
      </c>
      <c r="D139" s="660"/>
      <c r="E139" s="661"/>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t="23.45" customHeight="1" x14ac:dyDescent="0.25">
      <c r="A141" s="516">
        <v>2363</v>
      </c>
      <c r="B141" s="554" t="s">
        <v>296</v>
      </c>
      <c r="C141" s="775">
        <f t="shared" si="99"/>
        <v>183178</v>
      </c>
      <c r="D141" s="660">
        <v>165424</v>
      </c>
      <c r="E141" s="661"/>
      <c r="F141" s="662">
        <f t="shared" si="177"/>
        <v>165424</v>
      </c>
      <c r="G141" s="660">
        <v>28854</v>
      </c>
      <c r="H141" s="661">
        <v>-11100</v>
      </c>
      <c r="I141" s="662">
        <f t="shared" si="178"/>
        <v>17754</v>
      </c>
      <c r="J141" s="663"/>
      <c r="K141" s="661"/>
      <c r="L141" s="662">
        <f t="shared" si="179"/>
        <v>0</v>
      </c>
      <c r="M141" s="660"/>
      <c r="N141" s="661"/>
      <c r="O141" s="662">
        <f t="shared" si="180"/>
        <v>0</v>
      </c>
      <c r="P141" s="1282" t="s">
        <v>1171</v>
      </c>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idden="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hidden="1" x14ac:dyDescent="0.25">
      <c r="A152" s="534">
        <v>2500</v>
      </c>
      <c r="B152" s="645" t="s">
        <v>307</v>
      </c>
      <c r="C152" s="773">
        <f t="shared" si="189"/>
        <v>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hidden="1" x14ac:dyDescent="0.25">
      <c r="A153" s="1217">
        <v>2510</v>
      </c>
      <c r="B153" s="546" t="s">
        <v>308</v>
      </c>
      <c r="C153" s="774">
        <f t="shared" si="189"/>
        <v>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hidden="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1217">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1217">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1217">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1217">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hidden="1" x14ac:dyDescent="0.25">
      <c r="A181" s="711"/>
      <c r="B181" s="486" t="s">
        <v>336</v>
      </c>
      <c r="C181" s="785">
        <f t="shared" si="189"/>
        <v>0</v>
      </c>
      <c r="D181" s="635">
        <f t="shared" ref="D181:O181" si="245">SUM(D182,D211,D252,D265)</f>
        <v>0</v>
      </c>
      <c r="E181" s="636">
        <f t="shared" si="245"/>
        <v>0</v>
      </c>
      <c r="F181" s="637">
        <f t="shared" si="245"/>
        <v>0</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hidden="1" x14ac:dyDescent="0.25">
      <c r="A182" s="640">
        <v>5000</v>
      </c>
      <c r="B182" s="640" t="s">
        <v>337</v>
      </c>
      <c r="C182" s="786">
        <f t="shared" si="189"/>
        <v>0</v>
      </c>
      <c r="D182" s="641">
        <f t="shared" ref="D182:E182" si="246">D183+D187</f>
        <v>0</v>
      </c>
      <c r="E182" s="642">
        <f t="shared" si="246"/>
        <v>0</v>
      </c>
      <c r="F182" s="643">
        <f>F183+F187</f>
        <v>0</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1217">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hidden="1" x14ac:dyDescent="0.25">
      <c r="A187" s="534">
        <v>5200</v>
      </c>
      <c r="B187" s="645" t="s">
        <v>342</v>
      </c>
      <c r="C187" s="773">
        <f t="shared" si="189"/>
        <v>0</v>
      </c>
      <c r="D187" s="646">
        <f t="shared" ref="D187:E187" si="258">D188+D198+D199+D206+D207+D208+D210</f>
        <v>0</v>
      </c>
      <c r="E187" s="647">
        <f t="shared" si="258"/>
        <v>0</v>
      </c>
      <c r="F187" s="648">
        <f>F188+F198+F199+F206+F207+F208+F210</f>
        <v>0</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hidden="1" x14ac:dyDescent="0.25">
      <c r="A199" s="665">
        <v>5230</v>
      </c>
      <c r="B199" s="554" t="s">
        <v>354</v>
      </c>
      <c r="C199" s="775">
        <f t="shared" si="189"/>
        <v>0</v>
      </c>
      <c r="D199" s="666">
        <f t="shared" ref="D199:E199" si="270">SUM(D200:D205)</f>
        <v>0</v>
      </c>
      <c r="E199" s="667">
        <f t="shared" si="270"/>
        <v>0</v>
      </c>
      <c r="F199" s="662">
        <f>SUM(F200:F205)</f>
        <v>0</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hidden="1" x14ac:dyDescent="0.25">
      <c r="A204" s="517">
        <v>5238</v>
      </c>
      <c r="B204" s="554" t="s">
        <v>359</v>
      </c>
      <c r="C204" s="775">
        <f t="shared" si="189"/>
        <v>0</v>
      </c>
      <c r="D204" s="660"/>
      <c r="E204" s="661"/>
      <c r="F204" s="662">
        <f t="shared" si="274"/>
        <v>0</v>
      </c>
      <c r="G204" s="660"/>
      <c r="H204" s="661"/>
      <c r="I204" s="662">
        <f t="shared" si="275"/>
        <v>0</v>
      </c>
      <c r="J204" s="663"/>
      <c r="K204" s="661"/>
      <c r="L204" s="662">
        <f t="shared" si="276"/>
        <v>0</v>
      </c>
      <c r="M204" s="660"/>
      <c r="N204" s="661"/>
      <c r="O204" s="662">
        <f t="shared" si="277"/>
        <v>0</v>
      </c>
      <c r="P204" s="669"/>
    </row>
    <row r="205" spans="1:16" ht="24" hidden="1" x14ac:dyDescent="0.25">
      <c r="A205" s="517">
        <v>5239</v>
      </c>
      <c r="B205" s="554" t="s">
        <v>360</v>
      </c>
      <c r="C205" s="775">
        <f t="shared" si="189"/>
        <v>0</v>
      </c>
      <c r="D205" s="660"/>
      <c r="E205" s="661"/>
      <c r="F205" s="662">
        <f t="shared" si="274"/>
        <v>0</v>
      </c>
      <c r="G205" s="660"/>
      <c r="H205" s="661"/>
      <c r="I205" s="662">
        <f t="shared" si="275"/>
        <v>0</v>
      </c>
      <c r="J205" s="663"/>
      <c r="K205" s="661"/>
      <c r="L205" s="662">
        <f t="shared" si="276"/>
        <v>0</v>
      </c>
      <c r="M205" s="660"/>
      <c r="N205" s="661"/>
      <c r="O205" s="662">
        <f t="shared" si="277"/>
        <v>0</v>
      </c>
      <c r="P205" s="669"/>
    </row>
    <row r="206" spans="1:16" ht="24" hidden="1" x14ac:dyDescent="0.25">
      <c r="A206" s="665">
        <v>5240</v>
      </c>
      <c r="B206" s="554" t="s">
        <v>361</v>
      </c>
      <c r="C206" s="775">
        <f t="shared" si="189"/>
        <v>0</v>
      </c>
      <c r="D206" s="660"/>
      <c r="E206" s="661"/>
      <c r="F206" s="662">
        <f t="shared" si="274"/>
        <v>0</v>
      </c>
      <c r="G206" s="660"/>
      <c r="H206" s="661"/>
      <c r="I206" s="662">
        <f t="shared" si="275"/>
        <v>0</v>
      </c>
      <c r="J206" s="663"/>
      <c r="K206" s="661"/>
      <c r="L206" s="662">
        <f t="shared" si="276"/>
        <v>0</v>
      </c>
      <c r="M206" s="660"/>
      <c r="N206" s="661"/>
      <c r="O206" s="662">
        <f t="shared" si="277"/>
        <v>0</v>
      </c>
      <c r="P206" s="669"/>
    </row>
    <row r="207" spans="1:16" hidden="1" x14ac:dyDescent="0.25">
      <c r="A207" s="665">
        <v>5250</v>
      </c>
      <c r="B207" s="554" t="s">
        <v>362</v>
      </c>
      <c r="C207" s="775">
        <f t="shared" si="189"/>
        <v>0</v>
      </c>
      <c r="D207" s="660"/>
      <c r="E207" s="661"/>
      <c r="F207" s="662">
        <f t="shared" si="274"/>
        <v>0</v>
      </c>
      <c r="G207" s="660"/>
      <c r="H207" s="661"/>
      <c r="I207" s="662">
        <f t="shared" si="275"/>
        <v>0</v>
      </c>
      <c r="J207" s="663"/>
      <c r="K207" s="661"/>
      <c r="L207" s="662">
        <f t="shared" si="276"/>
        <v>0</v>
      </c>
      <c r="M207" s="660"/>
      <c r="N207" s="661"/>
      <c r="O207" s="662">
        <f t="shared" si="277"/>
        <v>0</v>
      </c>
      <c r="P207" s="669"/>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1217">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1217">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1217">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1216">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1217">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hidden="1" x14ac:dyDescent="0.25">
      <c r="A252" s="721">
        <v>7000</v>
      </c>
      <c r="B252" s="721" t="s">
        <v>407</v>
      </c>
      <c r="C252" s="790">
        <f t="shared" si="291"/>
        <v>0</v>
      </c>
      <c r="D252" s="722">
        <f t="shared" ref="D252:E252" si="343">SUM(D253,D263)</f>
        <v>0</v>
      </c>
      <c r="E252" s="723">
        <f t="shared" si="343"/>
        <v>0</v>
      </c>
      <c r="F252" s="724">
        <f>SUM(F253,F263)</f>
        <v>0</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hidden="1" x14ac:dyDescent="0.25">
      <c r="A253" s="534">
        <v>7200</v>
      </c>
      <c r="B253" s="645" t="s">
        <v>408</v>
      </c>
      <c r="C253" s="773">
        <f t="shared" si="291"/>
        <v>0</v>
      </c>
      <c r="D253" s="646">
        <f t="shared" ref="D253:O253" si="347">SUM(D254,D255,D256,D257,D261,D262)</f>
        <v>0</v>
      </c>
      <c r="E253" s="647">
        <f t="shared" si="347"/>
        <v>0</v>
      </c>
      <c r="F253" s="648">
        <f t="shared" si="347"/>
        <v>0</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1217">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hidden="1" x14ac:dyDescent="0.25">
      <c r="A256" s="665">
        <v>7230</v>
      </c>
      <c r="B256" s="554" t="s">
        <v>179</v>
      </c>
      <c r="C256" s="775">
        <f t="shared" si="291"/>
        <v>0</v>
      </c>
      <c r="D256" s="660"/>
      <c r="E256" s="661"/>
      <c r="F256" s="662">
        <f t="shared" si="348"/>
        <v>0</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183178</v>
      </c>
      <c r="D272" s="737">
        <f>SUM(D269,D265,D252,D211,D182,D174,D160,D75,D53)</f>
        <v>165424</v>
      </c>
      <c r="E272" s="738">
        <f t="shared" ref="E272:O272" si="371">SUM(E269,E265,E252,E211,E182,E174,E160,E75,E53)</f>
        <v>0</v>
      </c>
      <c r="F272" s="739">
        <f t="shared" si="371"/>
        <v>165424</v>
      </c>
      <c r="G272" s="737">
        <f t="shared" si="371"/>
        <v>28854</v>
      </c>
      <c r="H272" s="738">
        <f t="shared" si="371"/>
        <v>-11100</v>
      </c>
      <c r="I272" s="739">
        <f t="shared" si="371"/>
        <v>17754</v>
      </c>
      <c r="J272" s="740">
        <f t="shared" si="371"/>
        <v>0</v>
      </c>
      <c r="K272" s="738">
        <f t="shared" si="371"/>
        <v>0</v>
      </c>
      <c r="L272" s="739">
        <f t="shared" si="371"/>
        <v>0</v>
      </c>
      <c r="M272" s="737">
        <f t="shared" si="371"/>
        <v>0</v>
      </c>
      <c r="N272" s="738">
        <f t="shared" si="371"/>
        <v>0</v>
      </c>
      <c r="O272" s="739">
        <f t="shared" si="371"/>
        <v>0</v>
      </c>
      <c r="P272" s="741"/>
    </row>
    <row r="273" spans="1:16" s="494" customFormat="1" ht="13.5" hidden="1" thickTop="1" thickBot="1" x14ac:dyDescent="0.3">
      <c r="A273" s="1321" t="s">
        <v>429</v>
      </c>
      <c r="B273" s="1322"/>
      <c r="C273" s="793">
        <f t="shared" si="291"/>
        <v>0</v>
      </c>
      <c r="D273" s="742">
        <f>SUM(D24,D25,D41,D43)-D51</f>
        <v>0</v>
      </c>
      <c r="E273" s="743">
        <f t="shared" ref="E273:F273" si="372">SUM(E24,E25,E41,E43)-E51</f>
        <v>0</v>
      </c>
      <c r="F273" s="744">
        <f t="shared" si="372"/>
        <v>0</v>
      </c>
      <c r="G273" s="742">
        <f>SUM(G24,G25,G43)-G51</f>
        <v>0</v>
      </c>
      <c r="H273" s="743">
        <f t="shared" ref="H273:I273" si="373">SUM(H24,H25,H43)-H51</f>
        <v>0</v>
      </c>
      <c r="I273" s="744">
        <f t="shared" si="373"/>
        <v>0</v>
      </c>
      <c r="J273" s="745">
        <f t="shared" ref="J273:K273" si="374">(J26+J43)-J51</f>
        <v>0</v>
      </c>
      <c r="K273" s="743">
        <f t="shared" si="374"/>
        <v>0</v>
      </c>
      <c r="L273" s="744">
        <f>(L26+L43)-L51</f>
        <v>0</v>
      </c>
      <c r="M273" s="742">
        <f t="shared" ref="M273:O273" si="375">M45-M51</f>
        <v>0</v>
      </c>
      <c r="N273" s="743">
        <f t="shared" si="375"/>
        <v>0</v>
      </c>
      <c r="O273" s="744">
        <f t="shared" si="375"/>
        <v>0</v>
      </c>
      <c r="P273" s="746"/>
    </row>
    <row r="274" spans="1:16" s="494" customFormat="1" ht="12.75" hidden="1" thickTop="1" x14ac:dyDescent="0.25">
      <c r="A274" s="1323" t="s">
        <v>430</v>
      </c>
      <c r="B274" s="1324"/>
      <c r="C274" s="794">
        <f t="shared" si="291"/>
        <v>0</v>
      </c>
      <c r="D274" s="747">
        <f t="shared" ref="D274:O274" si="376">SUM(D275,D276)-D283+D284</f>
        <v>0</v>
      </c>
      <c r="E274" s="748">
        <f t="shared" si="376"/>
        <v>0</v>
      </c>
      <c r="F274" s="749">
        <f t="shared" si="376"/>
        <v>0</v>
      </c>
      <c r="G274" s="747">
        <f t="shared" si="376"/>
        <v>0</v>
      </c>
      <c r="H274" s="748">
        <f t="shared" si="376"/>
        <v>0</v>
      </c>
      <c r="I274" s="749">
        <f t="shared" si="376"/>
        <v>0</v>
      </c>
      <c r="J274" s="750">
        <f t="shared" si="376"/>
        <v>0</v>
      </c>
      <c r="K274" s="748">
        <f t="shared" si="376"/>
        <v>0</v>
      </c>
      <c r="L274" s="749">
        <f t="shared" si="376"/>
        <v>0</v>
      </c>
      <c r="M274" s="747">
        <f t="shared" si="376"/>
        <v>0</v>
      </c>
      <c r="N274" s="748">
        <f t="shared" si="376"/>
        <v>0</v>
      </c>
      <c r="O274" s="749">
        <f t="shared" si="376"/>
        <v>0</v>
      </c>
      <c r="P274" s="751"/>
    </row>
    <row r="275" spans="1:16" s="494" customFormat="1" ht="13.5" hidden="1" thickTop="1" thickBot="1" x14ac:dyDescent="0.3">
      <c r="A275" s="621" t="s">
        <v>431</v>
      </c>
      <c r="B275" s="621" t="s">
        <v>432</v>
      </c>
      <c r="C275" s="783">
        <f t="shared" si="291"/>
        <v>0</v>
      </c>
      <c r="D275" s="622">
        <f>D21-D269</f>
        <v>0</v>
      </c>
      <c r="E275" s="622">
        <f t="shared" ref="E275:O275" si="377">E21-E269</f>
        <v>0</v>
      </c>
      <c r="F275" s="622">
        <f t="shared" si="377"/>
        <v>0</v>
      </c>
      <c r="G275" s="622">
        <f t="shared" si="377"/>
        <v>0</v>
      </c>
      <c r="H275" s="622">
        <f t="shared" si="377"/>
        <v>0</v>
      </c>
      <c r="I275" s="622">
        <f t="shared" si="377"/>
        <v>0</v>
      </c>
      <c r="J275" s="622">
        <f t="shared" si="377"/>
        <v>0</v>
      </c>
      <c r="K275" s="622">
        <f t="shared" si="377"/>
        <v>0</v>
      </c>
      <c r="L275" s="783">
        <f t="shared" si="377"/>
        <v>0</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row r="298" spans="1:16" x14ac:dyDescent="0.25">
      <c r="A298" s="469"/>
      <c r="B298" s="469"/>
      <c r="C298" s="469"/>
      <c r="D298" s="469"/>
      <c r="E298" s="469"/>
      <c r="F298" s="469"/>
      <c r="G298" s="469"/>
      <c r="H298" s="469"/>
      <c r="I298" s="469"/>
      <c r="J298" s="469"/>
      <c r="K298" s="469"/>
      <c r="L298" s="469"/>
      <c r="M298" s="469"/>
      <c r="N298" s="469"/>
      <c r="O298" s="469"/>
      <c r="P298" s="469"/>
    </row>
    <row r="299" spans="1:16" x14ac:dyDescent="0.25">
      <c r="A299" s="469"/>
      <c r="B299" s="469"/>
      <c r="C299" s="469"/>
      <c r="D299" s="469"/>
      <c r="E299" s="469"/>
      <c r="F299" s="469"/>
      <c r="G299" s="469"/>
      <c r="H299" s="469"/>
      <c r="I299" s="469"/>
      <c r="J299" s="469"/>
      <c r="K299" s="469"/>
      <c r="L299" s="469"/>
      <c r="M299" s="469"/>
      <c r="N299" s="469"/>
      <c r="O299" s="469"/>
      <c r="P299" s="469"/>
    </row>
  </sheetData>
  <sheetProtection algorithmName="SHA-512" hashValue="zhiiMDbxs92sCRxCGD9nJa2coGRdXXqUMUfwAk27ReBsSIIf+YrCzADT/jNKbFdP3z6rEVZ1BBzZIwl5tjhl5g==" saltValue="8pCmxzFT8LMMJtSJnfYgpg==" spinCount="100000" sheet="1" objects="1" scenarios="1" formatCells="0" formatColumns="0" formatRows="0" sort="0"/>
  <autoFilter ref="A18:P284">
    <filterColumn colId="2">
      <filters>
        <filter val="183 178"/>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35.pielikums Jūrmalas pilsētas domes
2020.gada 23.aprīļa saistošajiem noteikumiem Nr.11
(protokols Nr.6, 21.punkts)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52"/>
  <sheetViews>
    <sheetView view="pageLayout" zoomScaleNormal="100" zoomScaleSheetLayoutView="100" workbookViewId="0">
      <selection activeCell="R1" sqref="R1"/>
    </sheetView>
  </sheetViews>
  <sheetFormatPr defaultColWidth="9.140625" defaultRowHeight="15.75" outlineLevelCol="1" x14ac:dyDescent="0.25"/>
  <cols>
    <col min="1" max="1" width="3.7109375" style="76" customWidth="1"/>
    <col min="2" max="2" width="26.28515625" style="5" customWidth="1"/>
    <col min="3" max="3" width="8.5703125" style="5" customWidth="1"/>
    <col min="4" max="4" width="5.28515625" style="5" customWidth="1"/>
    <col min="5" max="5" width="4.85546875" style="68" customWidth="1"/>
    <col min="6" max="6" width="8" style="69" customWidth="1"/>
    <col min="7" max="7" width="11.42578125" style="69" hidden="1" customWidth="1" outlineLevel="1"/>
    <col min="8" max="8" width="10.28515625" style="69" hidden="1" customWidth="1" outlineLevel="1"/>
    <col min="9" max="9" width="9.42578125" style="69" customWidth="1" collapsed="1"/>
    <col min="10" max="10" width="11.42578125" style="8" hidden="1" customWidth="1" outlineLevel="1"/>
    <col min="11" max="11" width="10.7109375" style="8" hidden="1" customWidth="1" outlineLevel="1"/>
    <col min="12" max="12" width="9.85546875" style="8" customWidth="1" collapsed="1"/>
    <col min="13" max="13" width="35.28515625" style="8" hidden="1" customWidth="1" outlineLevel="1"/>
    <col min="14" max="14" width="7.140625" style="5" customWidth="1" collapsed="1"/>
    <col min="15" max="15" width="8.42578125" style="5" customWidth="1"/>
    <col min="16" max="16" width="7.140625" style="5" customWidth="1"/>
    <col min="17" max="17" width="8.5703125" style="5" customWidth="1"/>
    <col min="18" max="18" width="17.7109375" style="5" customWidth="1"/>
    <col min="19" max="22" width="9.140625" style="5" customWidth="1"/>
    <col min="23" max="16384" width="9.140625" style="5"/>
  </cols>
  <sheetData>
    <row r="1" spans="1:23" ht="11.45" customHeight="1" x14ac:dyDescent="0.25">
      <c r="R1" s="467" t="s">
        <v>597</v>
      </c>
    </row>
    <row r="2" spans="1:23" ht="11.45" customHeight="1" x14ac:dyDescent="0.25">
      <c r="R2" s="467" t="s">
        <v>598</v>
      </c>
    </row>
    <row r="3" spans="1:23" ht="9.75" customHeight="1" x14ac:dyDescent="0.25">
      <c r="A3" s="1"/>
      <c r="B3" s="2"/>
      <c r="C3" s="2"/>
      <c r="D3" s="2"/>
      <c r="E3" s="2"/>
      <c r="F3" s="3"/>
      <c r="G3" s="4"/>
      <c r="H3" s="4"/>
      <c r="I3" s="4"/>
      <c r="J3" s="3"/>
      <c r="K3" s="3"/>
      <c r="L3" s="3"/>
      <c r="M3" s="3"/>
      <c r="N3" s="2"/>
      <c r="O3" s="1376"/>
      <c r="P3" s="1376"/>
      <c r="Q3" s="2"/>
      <c r="R3" s="2"/>
    </row>
    <row r="4" spans="1:23" s="8" customFormat="1" ht="15.75" customHeight="1" x14ac:dyDescent="0.3">
      <c r="A4" s="6"/>
      <c r="B4" s="7"/>
      <c r="C4" s="1377" t="s">
        <v>0</v>
      </c>
      <c r="D4" s="1377"/>
      <c r="E4" s="1377"/>
      <c r="F4" s="1377"/>
      <c r="G4" s="1377"/>
      <c r="H4" s="1377"/>
      <c r="I4" s="1377"/>
      <c r="J4" s="1377"/>
      <c r="K4" s="1377"/>
      <c r="L4" s="1377"/>
      <c r="M4" s="1377"/>
      <c r="N4" s="1377"/>
      <c r="O4" s="1377"/>
      <c r="P4" s="1377"/>
      <c r="T4" s="9"/>
      <c r="U4" s="9"/>
    </row>
    <row r="5" spans="1:23" s="8" customFormat="1" ht="7.5" customHeight="1" x14ac:dyDescent="0.25">
      <c r="A5" s="10"/>
      <c r="B5" s="11"/>
      <c r="C5" s="12"/>
      <c r="D5" s="12"/>
      <c r="E5" s="13"/>
      <c r="F5" s="13"/>
      <c r="G5" s="14"/>
      <c r="H5" s="14"/>
      <c r="I5" s="14"/>
      <c r="J5" s="11"/>
      <c r="K5" s="11"/>
      <c r="L5" s="11"/>
      <c r="M5" s="11"/>
      <c r="N5" s="15"/>
      <c r="O5" s="15"/>
      <c r="P5" s="15"/>
      <c r="R5" s="16"/>
    </row>
    <row r="6" spans="1:23" s="18" customFormat="1" ht="51" customHeight="1" x14ac:dyDescent="0.2">
      <c r="A6" s="1378" t="s">
        <v>1</v>
      </c>
      <c r="B6" s="1379" t="s">
        <v>2</v>
      </c>
      <c r="C6" s="1380" t="s">
        <v>3</v>
      </c>
      <c r="D6" s="1381" t="s">
        <v>4</v>
      </c>
      <c r="E6" s="1381" t="s">
        <v>5</v>
      </c>
      <c r="F6" s="17" t="s">
        <v>6</v>
      </c>
      <c r="G6" s="1381" t="s">
        <v>7</v>
      </c>
      <c r="H6" s="1381"/>
      <c r="I6" s="1381"/>
      <c r="J6" s="1381" t="s">
        <v>8</v>
      </c>
      <c r="K6" s="1381"/>
      <c r="L6" s="1381"/>
      <c r="M6" s="1381" t="s">
        <v>9</v>
      </c>
      <c r="N6" s="1382" t="s">
        <v>10</v>
      </c>
      <c r="O6" s="1382"/>
      <c r="P6" s="1382" t="s">
        <v>11</v>
      </c>
      <c r="Q6" s="1382"/>
      <c r="R6" s="1359" t="s">
        <v>12</v>
      </c>
    </row>
    <row r="7" spans="1:23" s="18" customFormat="1" ht="61.5" customHeight="1" x14ac:dyDescent="0.2">
      <c r="A7" s="1378"/>
      <c r="B7" s="1379"/>
      <c r="C7" s="1380"/>
      <c r="D7" s="1381"/>
      <c r="E7" s="1381"/>
      <c r="F7" s="19" t="s">
        <v>13</v>
      </c>
      <c r="G7" s="19" t="s">
        <v>14</v>
      </c>
      <c r="H7" s="19" t="s">
        <v>15</v>
      </c>
      <c r="I7" s="19" t="s">
        <v>16</v>
      </c>
      <c r="J7" s="19" t="s">
        <v>14</v>
      </c>
      <c r="K7" s="19" t="s">
        <v>15</v>
      </c>
      <c r="L7" s="19" t="s">
        <v>16</v>
      </c>
      <c r="M7" s="1381"/>
      <c r="N7" s="19" t="s">
        <v>3</v>
      </c>
      <c r="O7" s="19" t="s">
        <v>17</v>
      </c>
      <c r="P7" s="19" t="s">
        <v>3</v>
      </c>
      <c r="Q7" s="19" t="s">
        <v>18</v>
      </c>
      <c r="R7" s="1359"/>
    </row>
    <row r="8" spans="1:23" s="18" customFormat="1" ht="15" customHeight="1" x14ac:dyDescent="0.2">
      <c r="A8" s="20"/>
      <c r="B8" s="21"/>
      <c r="C8" s="1360" t="s">
        <v>19</v>
      </c>
      <c r="D8" s="1360"/>
      <c r="E8" s="1360"/>
      <c r="F8" s="22">
        <f>SUM(F10,F39,F43)</f>
        <v>6596565</v>
      </c>
      <c r="G8" s="23">
        <f>SUM(G10,G39,G43)</f>
        <v>1759537</v>
      </c>
      <c r="H8" s="23">
        <f>SUM(H10,H39,H43)</f>
        <v>0</v>
      </c>
      <c r="I8" s="23">
        <f>G8+H8</f>
        <v>1759537</v>
      </c>
      <c r="J8" s="23">
        <f>SUM(J10,J39,J43)</f>
        <v>4837028</v>
      </c>
      <c r="K8" s="23">
        <f>SUM(K10,K39,K43)</f>
        <v>0</v>
      </c>
      <c r="L8" s="23">
        <f>J8+K8</f>
        <v>4837028</v>
      </c>
      <c r="M8" s="22"/>
      <c r="N8" s="22"/>
      <c r="O8" s="23">
        <f>SUM(O10,O39,O43)</f>
        <v>11379937</v>
      </c>
      <c r="P8" s="22"/>
      <c r="Q8" s="23">
        <f>SUM(Q10,Q39,Q43)</f>
        <v>10522263</v>
      </c>
      <c r="R8" s="24"/>
      <c r="T8" s="25"/>
      <c r="U8" s="25"/>
      <c r="W8" s="25"/>
    </row>
    <row r="9" spans="1:23" s="18" customFormat="1" ht="34.5" customHeight="1" x14ac:dyDescent="0.2">
      <c r="A9" s="1361" t="s">
        <v>20</v>
      </c>
      <c r="B9" s="1361"/>
      <c r="C9" s="26"/>
      <c r="D9" s="26"/>
      <c r="E9" s="17"/>
      <c r="F9" s="19"/>
      <c r="G9" s="19"/>
      <c r="H9" s="19"/>
      <c r="I9" s="19"/>
      <c r="J9" s="19"/>
      <c r="K9" s="19"/>
      <c r="L9" s="27"/>
      <c r="M9" s="19"/>
      <c r="N9" s="19"/>
      <c r="O9" s="27"/>
      <c r="P9" s="19"/>
      <c r="Q9" s="19"/>
      <c r="R9" s="28"/>
      <c r="T9" s="25"/>
      <c r="U9" s="25"/>
    </row>
    <row r="10" spans="1:23" s="18" customFormat="1" ht="24" customHeight="1" x14ac:dyDescent="0.2">
      <c r="A10" s="1356" t="s">
        <v>21</v>
      </c>
      <c r="B10" s="1357"/>
      <c r="C10" s="1357"/>
      <c r="D10" s="1357"/>
      <c r="E10" s="1358"/>
      <c r="F10" s="29">
        <f>SUM(F11,F22,F26,F34)</f>
        <v>4289717</v>
      </c>
      <c r="G10" s="29">
        <f>SUM(G11,G22,G26,G34,G37)</f>
        <v>764567</v>
      </c>
      <c r="H10" s="29">
        <f>SUM(H11,H22,H26,H34,H37)</f>
        <v>0</v>
      </c>
      <c r="I10" s="29">
        <f>G10+H10</f>
        <v>764567</v>
      </c>
      <c r="J10" s="29">
        <f>SUM(J11,J22,J26,J34)</f>
        <v>3525150</v>
      </c>
      <c r="K10" s="29">
        <f>SUM(K11,K22,K26,K34)</f>
        <v>0</v>
      </c>
      <c r="L10" s="23">
        <f t="shared" ref="L10:L43" si="0">J10+K10</f>
        <v>3525150</v>
      </c>
      <c r="M10" s="29"/>
      <c r="N10" s="22"/>
      <c r="O10" s="23">
        <f>SUM(O11,O22,O26,O34)</f>
        <v>9874443</v>
      </c>
      <c r="P10" s="22"/>
      <c r="Q10" s="23">
        <f>SUM(Q11,Q22,Q26,Q34)</f>
        <v>9017069</v>
      </c>
      <c r="R10" s="30"/>
      <c r="T10" s="25"/>
      <c r="U10" s="25"/>
    </row>
    <row r="11" spans="1:23" s="18" customFormat="1" ht="12" x14ac:dyDescent="0.2">
      <c r="A11" s="20">
        <v>1</v>
      </c>
      <c r="B11" s="31" t="s">
        <v>22</v>
      </c>
      <c r="C11" s="32"/>
      <c r="D11" s="32"/>
      <c r="E11" s="33"/>
      <c r="F11" s="34">
        <f t="shared" ref="F11:K11" si="1">SUM(F12:F21)</f>
        <v>3484845</v>
      </c>
      <c r="G11" s="34">
        <f t="shared" si="1"/>
        <v>219451</v>
      </c>
      <c r="H11" s="34">
        <f t="shared" si="1"/>
        <v>0</v>
      </c>
      <c r="I11" s="29">
        <f t="shared" si="1"/>
        <v>219451</v>
      </c>
      <c r="J11" s="34">
        <f t="shared" si="1"/>
        <v>3265394</v>
      </c>
      <c r="K11" s="34">
        <f t="shared" si="1"/>
        <v>0</v>
      </c>
      <c r="L11" s="23">
        <f t="shared" si="0"/>
        <v>3265394</v>
      </c>
      <c r="M11" s="34"/>
      <c r="N11" s="34"/>
      <c r="O11" s="34">
        <f>SUM(O12:O21)</f>
        <v>9278968</v>
      </c>
      <c r="P11" s="34"/>
      <c r="Q11" s="34">
        <f>SUM(Q12:Q21)</f>
        <v>8415100</v>
      </c>
      <c r="R11" s="28"/>
      <c r="T11" s="25"/>
      <c r="U11" s="25"/>
    </row>
    <row r="12" spans="1:23" s="18" customFormat="1" ht="36" x14ac:dyDescent="0.2">
      <c r="A12" s="35" t="s">
        <v>120</v>
      </c>
      <c r="B12" s="36" t="s">
        <v>23</v>
      </c>
      <c r="C12" s="37" t="s">
        <v>24</v>
      </c>
      <c r="D12" s="37" t="s">
        <v>25</v>
      </c>
      <c r="E12" s="33" t="s">
        <v>26</v>
      </c>
      <c r="F12" s="38">
        <f>SUM(I12+L12)</f>
        <v>1479779</v>
      </c>
      <c r="G12" s="38">
        <f>98867+120584</f>
        <v>219451</v>
      </c>
      <c r="H12" s="38"/>
      <c r="I12" s="39">
        <f>G12+H12</f>
        <v>219451</v>
      </c>
      <c r="J12" s="38">
        <f>1452810-98867-120584</f>
        <v>1233359</v>
      </c>
      <c r="K12" s="40">
        <v>26969</v>
      </c>
      <c r="L12" s="27">
        <f t="shared" si="0"/>
        <v>1260328</v>
      </c>
      <c r="M12" s="41" t="s">
        <v>27</v>
      </c>
      <c r="N12" s="37" t="s">
        <v>28</v>
      </c>
      <c r="O12" s="42">
        <v>2861000</v>
      </c>
      <c r="P12" s="37" t="s">
        <v>29</v>
      </c>
      <c r="Q12" s="42">
        <v>1636000</v>
      </c>
      <c r="R12" s="28"/>
      <c r="T12" s="25"/>
      <c r="U12" s="25"/>
    </row>
    <row r="13" spans="1:23" s="18" customFormat="1" ht="27" customHeight="1" x14ac:dyDescent="0.2">
      <c r="A13" s="35" t="s">
        <v>121</v>
      </c>
      <c r="B13" s="36" t="s">
        <v>30</v>
      </c>
      <c r="C13" s="37" t="s">
        <v>31</v>
      </c>
      <c r="D13" s="37" t="s">
        <v>25</v>
      </c>
      <c r="E13" s="33" t="s">
        <v>26</v>
      </c>
      <c r="F13" s="38">
        <f t="shared" ref="F13:F21" si="2">SUM(I13+L13)</f>
        <v>385284</v>
      </c>
      <c r="G13" s="38"/>
      <c r="H13" s="38"/>
      <c r="I13" s="39">
        <f t="shared" ref="I13:I44" si="3">G13+H13</f>
        <v>0</v>
      </c>
      <c r="J13" s="38">
        <v>345652</v>
      </c>
      <c r="K13" s="40">
        <v>39632</v>
      </c>
      <c r="L13" s="27">
        <f t="shared" si="0"/>
        <v>385284</v>
      </c>
      <c r="M13" s="41" t="s">
        <v>32</v>
      </c>
      <c r="N13" s="37" t="s">
        <v>33</v>
      </c>
      <c r="O13" s="42">
        <v>1690968</v>
      </c>
      <c r="P13" s="37" t="s">
        <v>34</v>
      </c>
      <c r="Q13" s="42">
        <v>896000</v>
      </c>
      <c r="R13" s="28" t="s">
        <v>35</v>
      </c>
      <c r="T13" s="25"/>
      <c r="U13" s="25"/>
    </row>
    <row r="14" spans="1:23" s="18" customFormat="1" ht="36" x14ac:dyDescent="0.2">
      <c r="A14" s="35" t="s">
        <v>122</v>
      </c>
      <c r="B14" s="43" t="s">
        <v>36</v>
      </c>
      <c r="C14" s="37" t="s">
        <v>37</v>
      </c>
      <c r="D14" s="37" t="s">
        <v>25</v>
      </c>
      <c r="E14" s="33" t="s">
        <v>26</v>
      </c>
      <c r="F14" s="38">
        <f t="shared" si="2"/>
        <v>19445</v>
      </c>
      <c r="G14" s="38"/>
      <c r="H14" s="38"/>
      <c r="I14" s="39">
        <f t="shared" si="3"/>
        <v>0</v>
      </c>
      <c r="J14" s="38">
        <v>22000</v>
      </c>
      <c r="K14" s="40">
        <v>-2555</v>
      </c>
      <c r="L14" s="27">
        <f t="shared" si="0"/>
        <v>19445</v>
      </c>
      <c r="M14" s="41" t="s">
        <v>38</v>
      </c>
      <c r="N14" s="37" t="s">
        <v>39</v>
      </c>
      <c r="O14" s="42">
        <v>333000</v>
      </c>
      <c r="P14" s="37"/>
      <c r="Q14" s="42">
        <v>0</v>
      </c>
      <c r="R14" s="28" t="s">
        <v>35</v>
      </c>
      <c r="T14" s="25"/>
      <c r="U14" s="25"/>
    </row>
    <row r="15" spans="1:23" s="18" customFormat="1" ht="29.25" customHeight="1" x14ac:dyDescent="0.2">
      <c r="A15" s="35" t="s">
        <v>123</v>
      </c>
      <c r="B15" s="43" t="s">
        <v>40</v>
      </c>
      <c r="C15" s="37" t="s">
        <v>41</v>
      </c>
      <c r="D15" s="37" t="s">
        <v>25</v>
      </c>
      <c r="E15" s="33" t="s">
        <v>26</v>
      </c>
      <c r="F15" s="38">
        <f t="shared" si="2"/>
        <v>698996</v>
      </c>
      <c r="G15" s="38"/>
      <c r="H15" s="38"/>
      <c r="I15" s="39">
        <f t="shared" si="3"/>
        <v>0</v>
      </c>
      <c r="J15" s="38">
        <v>765442</v>
      </c>
      <c r="K15" s="40">
        <v>-66446</v>
      </c>
      <c r="L15" s="27">
        <f t="shared" si="0"/>
        <v>698996</v>
      </c>
      <c r="M15" s="41" t="s">
        <v>42</v>
      </c>
      <c r="N15" s="37" t="s">
        <v>43</v>
      </c>
      <c r="O15" s="42">
        <v>125000</v>
      </c>
      <c r="P15" s="37" t="s">
        <v>44</v>
      </c>
      <c r="Q15" s="42">
        <v>160000</v>
      </c>
      <c r="R15" s="28" t="s">
        <v>45</v>
      </c>
      <c r="T15" s="25"/>
      <c r="U15" s="25"/>
    </row>
    <row r="16" spans="1:23" s="18" customFormat="1" ht="17.25" customHeight="1" x14ac:dyDescent="0.2">
      <c r="A16" s="35" t="s">
        <v>124</v>
      </c>
      <c r="B16" s="43" t="s">
        <v>46</v>
      </c>
      <c r="C16" s="37" t="s">
        <v>47</v>
      </c>
      <c r="D16" s="37" t="s">
        <v>25</v>
      </c>
      <c r="E16" s="33" t="s">
        <v>48</v>
      </c>
      <c r="F16" s="38">
        <f t="shared" si="2"/>
        <v>274890</v>
      </c>
      <c r="G16" s="38"/>
      <c r="H16" s="38"/>
      <c r="I16" s="39">
        <f t="shared" si="3"/>
        <v>0</v>
      </c>
      <c r="J16" s="38">
        <v>274890</v>
      </c>
      <c r="K16" s="38"/>
      <c r="L16" s="27">
        <f t="shared" si="0"/>
        <v>274890</v>
      </c>
      <c r="M16" s="39"/>
      <c r="N16" s="37" t="s">
        <v>49</v>
      </c>
      <c r="O16" s="42">
        <v>92000</v>
      </c>
      <c r="P16" s="37" t="s">
        <v>50</v>
      </c>
      <c r="Q16" s="42">
        <v>250000</v>
      </c>
      <c r="R16" s="28" t="s">
        <v>35</v>
      </c>
      <c r="T16" s="25"/>
      <c r="U16" s="25"/>
    </row>
    <row r="17" spans="1:21" s="18" customFormat="1" ht="19.5" customHeight="1" x14ac:dyDescent="0.2">
      <c r="A17" s="44" t="s">
        <v>125</v>
      </c>
      <c r="B17" s="43" t="s">
        <v>51</v>
      </c>
      <c r="C17" s="37" t="s">
        <v>52</v>
      </c>
      <c r="D17" s="37" t="s">
        <v>25</v>
      </c>
      <c r="E17" s="33" t="s">
        <v>26</v>
      </c>
      <c r="F17" s="38">
        <f t="shared" si="2"/>
        <v>305261</v>
      </c>
      <c r="G17" s="38"/>
      <c r="H17" s="38"/>
      <c r="I17" s="39">
        <f t="shared" si="3"/>
        <v>0</v>
      </c>
      <c r="J17" s="38">
        <v>303880</v>
      </c>
      <c r="K17" s="40">
        <v>1381</v>
      </c>
      <c r="L17" s="27">
        <f t="shared" si="0"/>
        <v>305261</v>
      </c>
      <c r="M17" s="41" t="s">
        <v>53</v>
      </c>
      <c r="N17" s="37" t="s">
        <v>54</v>
      </c>
      <c r="O17" s="42">
        <v>1786500</v>
      </c>
      <c r="P17" s="37" t="s">
        <v>55</v>
      </c>
      <c r="Q17" s="42">
        <v>1318600</v>
      </c>
      <c r="R17" s="28" t="s">
        <v>35</v>
      </c>
      <c r="T17" s="25"/>
      <c r="U17" s="25"/>
    </row>
    <row r="18" spans="1:21" s="18" customFormat="1" ht="21.75" customHeight="1" x14ac:dyDescent="0.2">
      <c r="A18" s="44" t="s">
        <v>126</v>
      </c>
      <c r="B18" s="43" t="s">
        <v>56</v>
      </c>
      <c r="C18" s="37" t="s">
        <v>57</v>
      </c>
      <c r="D18" s="37" t="s">
        <v>25</v>
      </c>
      <c r="E18" s="33" t="s">
        <v>26</v>
      </c>
      <c r="F18" s="38">
        <f t="shared" si="2"/>
        <v>185710</v>
      </c>
      <c r="G18" s="38"/>
      <c r="H18" s="38"/>
      <c r="I18" s="39">
        <f t="shared" si="3"/>
        <v>0</v>
      </c>
      <c r="J18" s="38">
        <v>184691</v>
      </c>
      <c r="K18" s="40">
        <v>1019</v>
      </c>
      <c r="L18" s="27">
        <f t="shared" si="0"/>
        <v>185710</v>
      </c>
      <c r="M18" s="41" t="s">
        <v>58</v>
      </c>
      <c r="N18" s="37" t="s">
        <v>59</v>
      </c>
      <c r="O18" s="42">
        <v>2052000</v>
      </c>
      <c r="P18" s="37" t="s">
        <v>60</v>
      </c>
      <c r="Q18" s="42">
        <v>2512000</v>
      </c>
      <c r="R18" s="28" t="s">
        <v>35</v>
      </c>
      <c r="T18" s="25"/>
      <c r="U18" s="25"/>
    </row>
    <row r="19" spans="1:21" s="18" customFormat="1" ht="15" customHeight="1" x14ac:dyDescent="0.2">
      <c r="A19" s="1369" t="s">
        <v>127</v>
      </c>
      <c r="B19" s="1371" t="s">
        <v>61</v>
      </c>
      <c r="C19" s="1373" t="s">
        <v>62</v>
      </c>
      <c r="D19" s="1373" t="s">
        <v>25</v>
      </c>
      <c r="E19" s="33" t="s">
        <v>48</v>
      </c>
      <c r="F19" s="38">
        <f t="shared" si="2"/>
        <v>7230</v>
      </c>
      <c r="G19" s="38"/>
      <c r="H19" s="38"/>
      <c r="I19" s="39">
        <f t="shared" si="3"/>
        <v>0</v>
      </c>
      <c r="J19" s="38">
        <v>7230</v>
      </c>
      <c r="K19" s="38"/>
      <c r="L19" s="27">
        <f t="shared" si="0"/>
        <v>7230</v>
      </c>
      <c r="M19" s="39"/>
      <c r="N19" s="38" t="s">
        <v>63</v>
      </c>
      <c r="O19" s="38">
        <v>156000</v>
      </c>
      <c r="P19" s="38" t="s">
        <v>64</v>
      </c>
      <c r="Q19" s="38">
        <v>815000</v>
      </c>
      <c r="R19" s="28" t="s">
        <v>65</v>
      </c>
      <c r="T19" s="25"/>
      <c r="U19" s="25"/>
    </row>
    <row r="20" spans="1:21" s="18" customFormat="1" ht="15" customHeight="1" x14ac:dyDescent="0.2">
      <c r="A20" s="1370"/>
      <c r="B20" s="1372"/>
      <c r="C20" s="1374"/>
      <c r="D20" s="1374"/>
      <c r="E20" s="33" t="s">
        <v>26</v>
      </c>
      <c r="F20" s="38">
        <f t="shared" si="2"/>
        <v>122200</v>
      </c>
      <c r="G20" s="38"/>
      <c r="H20" s="38"/>
      <c r="I20" s="39">
        <v>0</v>
      </c>
      <c r="J20" s="38">
        <v>122200</v>
      </c>
      <c r="K20" s="38"/>
      <c r="L20" s="27">
        <f t="shared" si="0"/>
        <v>122200</v>
      </c>
      <c r="M20" s="39"/>
      <c r="N20" s="38"/>
      <c r="O20" s="38"/>
      <c r="P20" s="38"/>
      <c r="Q20" s="38"/>
      <c r="R20" s="28"/>
      <c r="T20" s="25"/>
      <c r="U20" s="25"/>
    </row>
    <row r="21" spans="1:21" s="18" customFormat="1" ht="12" x14ac:dyDescent="0.2">
      <c r="A21" s="44" t="s">
        <v>128</v>
      </c>
      <c r="B21" s="43" t="s">
        <v>66</v>
      </c>
      <c r="C21" s="37"/>
      <c r="D21" s="37" t="s">
        <v>25</v>
      </c>
      <c r="E21" s="33" t="s">
        <v>48</v>
      </c>
      <c r="F21" s="38">
        <f t="shared" si="2"/>
        <v>6050</v>
      </c>
      <c r="G21" s="38"/>
      <c r="H21" s="38"/>
      <c r="I21" s="39">
        <f t="shared" si="3"/>
        <v>0</v>
      </c>
      <c r="J21" s="38">
        <v>6050</v>
      </c>
      <c r="K21" s="38"/>
      <c r="L21" s="27">
        <f t="shared" si="0"/>
        <v>6050</v>
      </c>
      <c r="M21" s="39"/>
      <c r="N21" s="37" t="s">
        <v>67</v>
      </c>
      <c r="O21" s="42">
        <v>182500</v>
      </c>
      <c r="P21" s="37" t="s">
        <v>67</v>
      </c>
      <c r="Q21" s="42">
        <v>827500</v>
      </c>
      <c r="R21" s="28" t="s">
        <v>35</v>
      </c>
      <c r="T21" s="25"/>
      <c r="U21" s="25"/>
    </row>
    <row r="22" spans="1:21" s="18" customFormat="1" ht="12" x14ac:dyDescent="0.2">
      <c r="A22" s="20">
        <v>2</v>
      </c>
      <c r="B22" s="31" t="s">
        <v>68</v>
      </c>
      <c r="C22" s="32"/>
      <c r="D22" s="32"/>
      <c r="E22" s="33"/>
      <c r="F22" s="34">
        <f>SUM(F23:F25)</f>
        <v>557031</v>
      </c>
      <c r="G22" s="34">
        <f>SUM(G23:G25)</f>
        <v>302635</v>
      </c>
      <c r="H22" s="34">
        <f>SUM(H23:H25)</f>
        <v>0</v>
      </c>
      <c r="I22" s="29">
        <f t="shared" si="3"/>
        <v>302635</v>
      </c>
      <c r="J22" s="34">
        <f>SUM(J23:J25)</f>
        <v>254396</v>
      </c>
      <c r="K22" s="34">
        <f>SUM(K23:K25)</f>
        <v>0</v>
      </c>
      <c r="L22" s="23">
        <f t="shared" si="0"/>
        <v>254396</v>
      </c>
      <c r="M22" s="29"/>
      <c r="N22" s="45"/>
      <c r="O22" s="45">
        <f>SUM(O23:O25)</f>
        <v>407400</v>
      </c>
      <c r="P22" s="45"/>
      <c r="Q22" s="45">
        <f>SUM(Q23:Q25)</f>
        <v>407400</v>
      </c>
      <c r="R22" s="28"/>
      <c r="T22" s="25"/>
      <c r="U22" s="25"/>
    </row>
    <row r="23" spans="1:21" s="18" customFormat="1" ht="12" x14ac:dyDescent="0.2">
      <c r="A23" s="35" t="s">
        <v>129</v>
      </c>
      <c r="B23" s="46" t="s">
        <v>69</v>
      </c>
      <c r="C23" s="37" t="s">
        <v>70</v>
      </c>
      <c r="D23" s="37" t="s">
        <v>25</v>
      </c>
      <c r="E23" s="33" t="s">
        <v>71</v>
      </c>
      <c r="F23" s="38">
        <f t="shared" ref="F23:F25" si="4">SUM(I23+L23)</f>
        <v>287301</v>
      </c>
      <c r="G23" s="38">
        <v>143000</v>
      </c>
      <c r="H23" s="38"/>
      <c r="I23" s="39">
        <f t="shared" si="3"/>
        <v>143000</v>
      </c>
      <c r="J23" s="38">
        <v>144301</v>
      </c>
      <c r="K23" s="38"/>
      <c r="L23" s="27">
        <f t="shared" si="0"/>
        <v>144301</v>
      </c>
      <c r="M23" s="39"/>
      <c r="N23" s="37" t="s">
        <v>72</v>
      </c>
      <c r="O23" s="42">
        <v>218400</v>
      </c>
      <c r="P23" s="37" t="s">
        <v>73</v>
      </c>
      <c r="Q23" s="42">
        <v>218400</v>
      </c>
      <c r="R23" s="28" t="s">
        <v>35</v>
      </c>
      <c r="T23" s="25"/>
      <c r="U23" s="25"/>
    </row>
    <row r="24" spans="1:21" s="18" customFormat="1" ht="24" x14ac:dyDescent="0.2">
      <c r="A24" s="35" t="s">
        <v>130</v>
      </c>
      <c r="B24" s="46" t="s">
        <v>74</v>
      </c>
      <c r="C24" s="37" t="s">
        <v>75</v>
      </c>
      <c r="D24" s="37" t="s">
        <v>25</v>
      </c>
      <c r="E24" s="33" t="s">
        <v>71</v>
      </c>
      <c r="F24" s="38">
        <f t="shared" si="4"/>
        <v>247380</v>
      </c>
      <c r="G24" s="38">
        <v>159635</v>
      </c>
      <c r="H24" s="38"/>
      <c r="I24" s="39">
        <f t="shared" si="3"/>
        <v>159635</v>
      </c>
      <c r="J24" s="38">
        <v>87745</v>
      </c>
      <c r="K24" s="38"/>
      <c r="L24" s="27">
        <f t="shared" si="0"/>
        <v>87745</v>
      </c>
      <c r="M24" s="39"/>
      <c r="N24" s="37" t="s">
        <v>75</v>
      </c>
      <c r="O24" s="42">
        <v>168000</v>
      </c>
      <c r="P24" s="37" t="s">
        <v>75</v>
      </c>
      <c r="Q24" s="42">
        <v>168000</v>
      </c>
      <c r="R24" s="28" t="s">
        <v>35</v>
      </c>
      <c r="T24" s="25"/>
      <c r="U24" s="25"/>
    </row>
    <row r="25" spans="1:21" s="18" customFormat="1" ht="24" x14ac:dyDescent="0.2">
      <c r="A25" s="35" t="s">
        <v>131</v>
      </c>
      <c r="B25" s="36" t="s">
        <v>76</v>
      </c>
      <c r="C25" s="37" t="s">
        <v>77</v>
      </c>
      <c r="D25" s="37" t="s">
        <v>25</v>
      </c>
      <c r="E25" s="33" t="s">
        <v>71</v>
      </c>
      <c r="F25" s="38">
        <f t="shared" si="4"/>
        <v>22350</v>
      </c>
      <c r="G25" s="38"/>
      <c r="H25" s="38"/>
      <c r="I25" s="39">
        <f t="shared" si="3"/>
        <v>0</v>
      </c>
      <c r="J25" s="38">
        <v>22350</v>
      </c>
      <c r="K25" s="38"/>
      <c r="L25" s="27">
        <f t="shared" si="0"/>
        <v>22350</v>
      </c>
      <c r="M25" s="38"/>
      <c r="N25" s="37" t="s">
        <v>77</v>
      </c>
      <c r="O25" s="42">
        <v>21000</v>
      </c>
      <c r="P25" s="37" t="s">
        <v>77</v>
      </c>
      <c r="Q25" s="42">
        <v>21000</v>
      </c>
      <c r="R25" s="28" t="s">
        <v>35</v>
      </c>
      <c r="T25" s="25"/>
      <c r="U25" s="25"/>
    </row>
    <row r="26" spans="1:21" s="18" customFormat="1" ht="12" x14ac:dyDescent="0.2">
      <c r="A26" s="20">
        <v>3</v>
      </c>
      <c r="B26" s="51" t="s">
        <v>78</v>
      </c>
      <c r="C26" s="52"/>
      <c r="D26" s="52"/>
      <c r="E26" s="48"/>
      <c r="F26" s="53">
        <f>SUM(F27:F33)</f>
        <v>237681</v>
      </c>
      <c r="G26" s="53">
        <f>SUM(G27:G33)</f>
        <v>237681</v>
      </c>
      <c r="H26" s="53">
        <f>SUM(H27:H33)</f>
        <v>0</v>
      </c>
      <c r="I26" s="29">
        <f t="shared" si="3"/>
        <v>237681</v>
      </c>
      <c r="J26" s="53">
        <f>SUM(J27:J33)</f>
        <v>0</v>
      </c>
      <c r="K26" s="53">
        <f>SUM(K27:K33)</f>
        <v>0</v>
      </c>
      <c r="L26" s="23">
        <f t="shared" si="0"/>
        <v>0</v>
      </c>
      <c r="M26" s="53"/>
      <c r="N26" s="54"/>
      <c r="O26" s="54">
        <f>SUM(O27:O33)</f>
        <v>188075</v>
      </c>
      <c r="P26" s="54"/>
      <c r="Q26" s="54">
        <f>SUM(Q27:Q33)</f>
        <v>194569</v>
      </c>
      <c r="R26" s="28"/>
      <c r="T26" s="25"/>
      <c r="U26" s="25"/>
    </row>
    <row r="27" spans="1:21" s="18" customFormat="1" ht="24" x14ac:dyDescent="0.2">
      <c r="A27" s="35" t="s">
        <v>132</v>
      </c>
      <c r="B27" s="47" t="s">
        <v>79</v>
      </c>
      <c r="C27" s="55" t="s">
        <v>80</v>
      </c>
      <c r="D27" s="37" t="s">
        <v>25</v>
      </c>
      <c r="E27" s="48" t="s">
        <v>71</v>
      </c>
      <c r="F27" s="38">
        <f t="shared" ref="F27:F33" si="5">SUM(I27+L27)</f>
        <v>110000</v>
      </c>
      <c r="G27" s="38">
        <v>110000</v>
      </c>
      <c r="H27" s="38"/>
      <c r="I27" s="39">
        <f t="shared" si="3"/>
        <v>110000</v>
      </c>
      <c r="J27" s="38"/>
      <c r="K27" s="38"/>
      <c r="L27" s="27">
        <f t="shared" si="0"/>
        <v>0</v>
      </c>
      <c r="M27" s="38"/>
      <c r="N27" s="55" t="s">
        <v>81</v>
      </c>
      <c r="O27" s="42">
        <v>104000</v>
      </c>
      <c r="P27" s="55" t="s">
        <v>82</v>
      </c>
      <c r="Q27" s="42">
        <v>108000</v>
      </c>
      <c r="R27" s="28" t="s">
        <v>35</v>
      </c>
      <c r="T27" s="25"/>
      <c r="U27" s="25"/>
    </row>
    <row r="28" spans="1:21" s="18" customFormat="1" ht="50.25" customHeight="1" x14ac:dyDescent="0.2">
      <c r="A28" s="35" t="s">
        <v>133</v>
      </c>
      <c r="B28" s="46" t="s">
        <v>83</v>
      </c>
      <c r="C28" s="19" t="s">
        <v>84</v>
      </c>
      <c r="D28" s="37" t="s">
        <v>25</v>
      </c>
      <c r="E28" s="33" t="s">
        <v>71</v>
      </c>
      <c r="F28" s="42">
        <f t="shared" si="5"/>
        <v>51000</v>
      </c>
      <c r="G28" s="42">
        <v>51000</v>
      </c>
      <c r="H28" s="42"/>
      <c r="I28" s="39">
        <f t="shared" si="3"/>
        <v>51000</v>
      </c>
      <c r="J28" s="42"/>
      <c r="K28" s="42"/>
      <c r="L28" s="27">
        <f t="shared" si="0"/>
        <v>0</v>
      </c>
      <c r="M28" s="42"/>
      <c r="N28" s="19" t="s">
        <v>85</v>
      </c>
      <c r="O28" s="42">
        <v>49875</v>
      </c>
      <c r="P28" s="19" t="s">
        <v>85</v>
      </c>
      <c r="Q28" s="42">
        <v>52369</v>
      </c>
      <c r="R28" s="28" t="s">
        <v>35</v>
      </c>
      <c r="T28" s="25"/>
      <c r="U28" s="25"/>
    </row>
    <row r="29" spans="1:21" s="18" customFormat="1" ht="12" x14ac:dyDescent="0.2">
      <c r="A29" s="35" t="s">
        <v>134</v>
      </c>
      <c r="B29" s="46" t="s">
        <v>86</v>
      </c>
      <c r="C29" s="37" t="s">
        <v>87</v>
      </c>
      <c r="D29" s="37" t="s">
        <v>25</v>
      </c>
      <c r="E29" s="48" t="s">
        <v>71</v>
      </c>
      <c r="F29" s="49">
        <f t="shared" si="5"/>
        <v>1200</v>
      </c>
      <c r="G29" s="49">
        <v>1200</v>
      </c>
      <c r="H29" s="49"/>
      <c r="I29" s="39">
        <f t="shared" si="3"/>
        <v>1200</v>
      </c>
      <c r="J29" s="49"/>
      <c r="K29" s="49"/>
      <c r="L29" s="27">
        <f t="shared" si="0"/>
        <v>0</v>
      </c>
      <c r="M29" s="49"/>
      <c r="N29" s="37" t="s">
        <v>88</v>
      </c>
      <c r="O29" s="50">
        <v>1200</v>
      </c>
      <c r="P29" s="37" t="s">
        <v>88</v>
      </c>
      <c r="Q29" s="50">
        <v>1200</v>
      </c>
      <c r="R29" s="28" t="s">
        <v>35</v>
      </c>
      <c r="T29" s="25"/>
      <c r="U29" s="25"/>
    </row>
    <row r="30" spans="1:21" s="18" customFormat="1" ht="13.5" customHeight="1" x14ac:dyDescent="0.2">
      <c r="A30" s="35" t="s">
        <v>135</v>
      </c>
      <c r="B30" s="46" t="s">
        <v>89</v>
      </c>
      <c r="C30" s="37" t="s">
        <v>90</v>
      </c>
      <c r="D30" s="37" t="s">
        <v>25</v>
      </c>
      <c r="E30" s="48" t="s">
        <v>91</v>
      </c>
      <c r="F30" s="49">
        <f t="shared" si="5"/>
        <v>40000</v>
      </c>
      <c r="G30" s="49">
        <v>40000</v>
      </c>
      <c r="H30" s="49"/>
      <c r="I30" s="39">
        <f t="shared" si="3"/>
        <v>40000</v>
      </c>
      <c r="J30" s="49"/>
      <c r="K30" s="49"/>
      <c r="L30" s="27">
        <f t="shared" si="0"/>
        <v>0</v>
      </c>
      <c r="M30" s="49"/>
      <c r="N30" s="37" t="s">
        <v>92</v>
      </c>
      <c r="O30" s="50">
        <v>5000</v>
      </c>
      <c r="P30" s="37" t="s">
        <v>92</v>
      </c>
      <c r="Q30" s="50">
        <v>5000</v>
      </c>
      <c r="R30" s="28" t="s">
        <v>35</v>
      </c>
      <c r="T30" s="25"/>
      <c r="U30" s="25"/>
    </row>
    <row r="31" spans="1:21" s="18" customFormat="1" ht="12" x14ac:dyDescent="0.2">
      <c r="A31" s="1375">
        <v>3.5</v>
      </c>
      <c r="B31" s="1361" t="s">
        <v>93</v>
      </c>
      <c r="C31" s="37" t="s">
        <v>94</v>
      </c>
      <c r="D31" s="37" t="s">
        <v>25</v>
      </c>
      <c r="E31" s="48" t="s">
        <v>71</v>
      </c>
      <c r="F31" s="49">
        <f t="shared" si="5"/>
        <v>16481</v>
      </c>
      <c r="G31" s="49">
        <v>16481</v>
      </c>
      <c r="H31" s="49"/>
      <c r="I31" s="39">
        <f t="shared" si="3"/>
        <v>16481</v>
      </c>
      <c r="J31" s="49"/>
      <c r="K31" s="49"/>
      <c r="L31" s="27">
        <f t="shared" si="0"/>
        <v>0</v>
      </c>
      <c r="M31" s="49"/>
      <c r="N31" s="37" t="s">
        <v>94</v>
      </c>
      <c r="O31" s="50">
        <v>13000</v>
      </c>
      <c r="P31" s="37" t="s">
        <v>94</v>
      </c>
      <c r="Q31" s="50">
        <v>13000</v>
      </c>
      <c r="R31" s="28" t="s">
        <v>35</v>
      </c>
      <c r="T31" s="25"/>
      <c r="U31" s="25"/>
    </row>
    <row r="32" spans="1:21" s="18" customFormat="1" ht="15" customHeight="1" x14ac:dyDescent="0.2">
      <c r="A32" s="1375"/>
      <c r="B32" s="1361"/>
      <c r="C32" s="37" t="s">
        <v>95</v>
      </c>
      <c r="D32" s="37" t="s">
        <v>25</v>
      </c>
      <c r="E32" s="48" t="s">
        <v>96</v>
      </c>
      <c r="F32" s="49">
        <f t="shared" si="5"/>
        <v>18000</v>
      </c>
      <c r="G32" s="49">
        <v>18000</v>
      </c>
      <c r="H32" s="49"/>
      <c r="I32" s="39">
        <f t="shared" si="3"/>
        <v>18000</v>
      </c>
      <c r="J32" s="49"/>
      <c r="K32" s="49"/>
      <c r="L32" s="27">
        <f t="shared" si="0"/>
        <v>0</v>
      </c>
      <c r="M32" s="49"/>
      <c r="N32" s="37" t="s">
        <v>95</v>
      </c>
      <c r="O32" s="50">
        <v>14000</v>
      </c>
      <c r="P32" s="37" t="s">
        <v>97</v>
      </c>
      <c r="Q32" s="50">
        <v>14000</v>
      </c>
      <c r="R32" s="28" t="s">
        <v>35</v>
      </c>
      <c r="T32" s="25"/>
      <c r="U32" s="25"/>
    </row>
    <row r="33" spans="1:23" s="18" customFormat="1" ht="15" customHeight="1" x14ac:dyDescent="0.2">
      <c r="A33" s="1375"/>
      <c r="B33" s="1361"/>
      <c r="C33" s="37" t="s">
        <v>98</v>
      </c>
      <c r="D33" s="37" t="s">
        <v>25</v>
      </c>
      <c r="E33" s="48" t="s">
        <v>91</v>
      </c>
      <c r="F33" s="49">
        <f t="shared" si="5"/>
        <v>1000</v>
      </c>
      <c r="G33" s="49">
        <v>1000</v>
      </c>
      <c r="H33" s="49"/>
      <c r="I33" s="39">
        <f t="shared" si="3"/>
        <v>1000</v>
      </c>
      <c r="J33" s="49"/>
      <c r="K33" s="49"/>
      <c r="L33" s="27">
        <f t="shared" si="0"/>
        <v>0</v>
      </c>
      <c r="M33" s="49"/>
      <c r="N33" s="37" t="s">
        <v>98</v>
      </c>
      <c r="O33" s="50">
        <v>1000</v>
      </c>
      <c r="P33" s="37" t="s">
        <v>98</v>
      </c>
      <c r="Q33" s="50">
        <v>1000</v>
      </c>
      <c r="R33" s="28" t="s">
        <v>35</v>
      </c>
      <c r="T33" s="25"/>
      <c r="U33" s="25"/>
    </row>
    <row r="34" spans="1:23" s="18" customFormat="1" ht="12" x14ac:dyDescent="0.2">
      <c r="A34" s="20">
        <v>4</v>
      </c>
      <c r="B34" s="51" t="s">
        <v>99</v>
      </c>
      <c r="C34" s="20"/>
      <c r="D34" s="20"/>
      <c r="E34" s="33"/>
      <c r="F34" s="53">
        <f>SUM(F35:F37)</f>
        <v>10160</v>
      </c>
      <c r="G34" s="53">
        <f>SUM(G35:G37)</f>
        <v>4800</v>
      </c>
      <c r="H34" s="53">
        <f>SUM(H35:H37)</f>
        <v>0</v>
      </c>
      <c r="I34" s="29">
        <f t="shared" si="3"/>
        <v>4800</v>
      </c>
      <c r="J34" s="53">
        <f>SUM(J35:J37)</f>
        <v>5360</v>
      </c>
      <c r="K34" s="53">
        <f>SUM(K35:K37)</f>
        <v>0</v>
      </c>
      <c r="L34" s="23">
        <f t="shared" si="0"/>
        <v>5360</v>
      </c>
      <c r="M34" s="53"/>
      <c r="N34" s="53"/>
      <c r="O34" s="53">
        <f>SUM(O35:O36)</f>
        <v>0</v>
      </c>
      <c r="P34" s="53"/>
      <c r="Q34" s="53">
        <f>SUM(Q35:Q36)</f>
        <v>0</v>
      </c>
      <c r="R34" s="28" t="s">
        <v>35</v>
      </c>
      <c r="T34" s="25"/>
      <c r="U34" s="25"/>
    </row>
    <row r="35" spans="1:23" s="18" customFormat="1" ht="12" x14ac:dyDescent="0.2">
      <c r="A35" s="35" t="s">
        <v>136</v>
      </c>
      <c r="B35" s="47" t="s">
        <v>100</v>
      </c>
      <c r="C35" s="35" t="s">
        <v>101</v>
      </c>
      <c r="D35" s="35" t="s">
        <v>25</v>
      </c>
      <c r="E35" s="33" t="s">
        <v>71</v>
      </c>
      <c r="F35" s="38">
        <f t="shared" ref="F35:F36" si="6">SUM(I35+L35)</f>
        <v>4800</v>
      </c>
      <c r="G35" s="49">
        <v>4800</v>
      </c>
      <c r="H35" s="49"/>
      <c r="I35" s="39">
        <f t="shared" si="3"/>
        <v>4800</v>
      </c>
      <c r="J35" s="49"/>
      <c r="K35" s="49"/>
      <c r="L35" s="27">
        <f t="shared" si="0"/>
        <v>0</v>
      </c>
      <c r="M35" s="49"/>
      <c r="N35" s="50"/>
      <c r="O35" s="50"/>
      <c r="P35" s="50"/>
      <c r="Q35" s="50"/>
      <c r="R35" s="28" t="s">
        <v>35</v>
      </c>
      <c r="S35" s="56"/>
      <c r="T35" s="25"/>
      <c r="U35" s="25"/>
    </row>
    <row r="36" spans="1:23" s="18" customFormat="1" ht="24" x14ac:dyDescent="0.2">
      <c r="A36" s="35" t="s">
        <v>137</v>
      </c>
      <c r="B36" s="36" t="s">
        <v>102</v>
      </c>
      <c r="C36" s="35" t="s">
        <v>103</v>
      </c>
      <c r="D36" s="35" t="s">
        <v>25</v>
      </c>
      <c r="E36" s="33" t="s">
        <v>48</v>
      </c>
      <c r="F36" s="38">
        <f t="shared" si="6"/>
        <v>5360</v>
      </c>
      <c r="G36" s="38"/>
      <c r="H36" s="38"/>
      <c r="I36" s="39">
        <f t="shared" si="3"/>
        <v>0</v>
      </c>
      <c r="J36" s="38">
        <v>5360</v>
      </c>
      <c r="K36" s="38"/>
      <c r="L36" s="27">
        <f t="shared" si="0"/>
        <v>5360</v>
      </c>
      <c r="M36" s="38"/>
      <c r="N36" s="37"/>
      <c r="O36" s="42"/>
      <c r="P36" s="37"/>
      <c r="Q36" s="42"/>
      <c r="R36" s="28" t="s">
        <v>35</v>
      </c>
      <c r="S36" s="56"/>
      <c r="T36" s="25"/>
      <c r="U36" s="25"/>
    </row>
    <row r="37" spans="1:23" s="18" customFormat="1" ht="12" x14ac:dyDescent="0.2">
      <c r="A37" s="20"/>
      <c r="B37" s="57"/>
      <c r="C37" s="58"/>
      <c r="D37" s="35"/>
      <c r="E37" s="33"/>
      <c r="F37" s="34"/>
      <c r="G37" s="34"/>
      <c r="H37" s="34"/>
      <c r="I37" s="39"/>
      <c r="J37" s="34"/>
      <c r="K37" s="34"/>
      <c r="L37" s="27"/>
      <c r="M37" s="34"/>
      <c r="N37" s="34"/>
      <c r="O37" s="34"/>
      <c r="P37" s="34"/>
      <c r="Q37" s="34"/>
      <c r="R37" s="59"/>
      <c r="S37" s="56"/>
      <c r="T37" s="25"/>
      <c r="U37" s="25"/>
    </row>
    <row r="38" spans="1:23" s="18" customFormat="1" ht="36.75" customHeight="1" x14ac:dyDescent="0.2">
      <c r="A38" s="1368" t="s">
        <v>104</v>
      </c>
      <c r="B38" s="1368"/>
      <c r="C38" s="47"/>
      <c r="D38" s="60"/>
      <c r="E38" s="47"/>
      <c r="F38" s="61"/>
      <c r="G38" s="47"/>
      <c r="H38" s="47"/>
      <c r="I38" s="39"/>
      <c r="J38" s="47"/>
      <c r="K38" s="47"/>
      <c r="L38" s="27"/>
      <c r="M38" s="47"/>
      <c r="N38" s="47"/>
      <c r="O38" s="47"/>
      <c r="P38" s="47"/>
      <c r="Q38" s="47"/>
      <c r="R38" s="28"/>
      <c r="T38" s="25"/>
      <c r="U38" s="25"/>
    </row>
    <row r="39" spans="1:23" s="18" customFormat="1" ht="12" x14ac:dyDescent="0.2">
      <c r="A39" s="1365" t="s">
        <v>21</v>
      </c>
      <c r="B39" s="1366"/>
      <c r="C39" s="1366"/>
      <c r="D39" s="1366"/>
      <c r="E39" s="1367"/>
      <c r="F39" s="62">
        <f>SUM(F40)</f>
        <v>1536614</v>
      </c>
      <c r="G39" s="62">
        <f t="shared" ref="G39:Q39" si="7">SUM(G40)</f>
        <v>751970</v>
      </c>
      <c r="H39" s="62">
        <f t="shared" si="7"/>
        <v>0</v>
      </c>
      <c r="I39" s="29">
        <f t="shared" si="3"/>
        <v>751970</v>
      </c>
      <c r="J39" s="62">
        <f>SUM(J40)</f>
        <v>784644</v>
      </c>
      <c r="K39" s="62">
        <f>SUM(K40)</f>
        <v>0</v>
      </c>
      <c r="L39" s="23">
        <f t="shared" si="0"/>
        <v>784644</v>
      </c>
      <c r="M39" s="62"/>
      <c r="N39" s="63">
        <f t="shared" si="7"/>
        <v>0</v>
      </c>
      <c r="O39" s="64">
        <f t="shared" si="7"/>
        <v>1505494</v>
      </c>
      <c r="P39" s="63">
        <f t="shared" si="7"/>
        <v>0</v>
      </c>
      <c r="Q39" s="64">
        <f t="shared" si="7"/>
        <v>1505194</v>
      </c>
      <c r="R39" s="28"/>
      <c r="T39" s="25"/>
      <c r="U39" s="25"/>
    </row>
    <row r="40" spans="1:23" s="18" customFormat="1" ht="12" x14ac:dyDescent="0.2">
      <c r="A40" s="20">
        <v>1</v>
      </c>
      <c r="B40" s="51" t="s">
        <v>105</v>
      </c>
      <c r="C40" s="52"/>
      <c r="D40" s="52"/>
      <c r="E40" s="48"/>
      <c r="F40" s="53">
        <f>SUM(F41:F41)</f>
        <v>1536614</v>
      </c>
      <c r="G40" s="53">
        <f>SUM(G41:G41)</f>
        <v>751970</v>
      </c>
      <c r="H40" s="53">
        <f>SUM(H41:H41)</f>
        <v>0</v>
      </c>
      <c r="I40" s="29">
        <f t="shared" si="3"/>
        <v>751970</v>
      </c>
      <c r="J40" s="53">
        <f>SUM(J41:J41)</f>
        <v>784644</v>
      </c>
      <c r="K40" s="53">
        <f>SUM(K41:K41)</f>
        <v>0</v>
      </c>
      <c r="L40" s="23">
        <f t="shared" si="0"/>
        <v>784644</v>
      </c>
      <c r="M40" s="53"/>
      <c r="N40" s="54"/>
      <c r="O40" s="54">
        <f>SUM(O41:O41)</f>
        <v>1505494</v>
      </c>
      <c r="P40" s="54"/>
      <c r="Q40" s="54">
        <f>SUM(Q41:Q41)</f>
        <v>1505194</v>
      </c>
      <c r="R40" s="28"/>
      <c r="T40" s="25"/>
      <c r="U40" s="25"/>
    </row>
    <row r="41" spans="1:23" s="18" customFormat="1" ht="39" customHeight="1" x14ac:dyDescent="0.2">
      <c r="A41" s="35" t="s">
        <v>120</v>
      </c>
      <c r="B41" s="47" t="s">
        <v>106</v>
      </c>
      <c r="C41" s="35" t="s">
        <v>107</v>
      </c>
      <c r="D41" s="35" t="s">
        <v>108</v>
      </c>
      <c r="E41" s="33" t="s">
        <v>109</v>
      </c>
      <c r="F41" s="38">
        <f t="shared" ref="F41" si="8">SUM(I41+L41)</f>
        <v>1536614</v>
      </c>
      <c r="G41" s="38">
        <v>751970</v>
      </c>
      <c r="H41" s="38"/>
      <c r="I41" s="39">
        <f t="shared" si="3"/>
        <v>751970</v>
      </c>
      <c r="J41" s="38">
        <f>984644-200000</f>
        <v>784644</v>
      </c>
      <c r="K41" s="38"/>
      <c r="L41" s="27">
        <f t="shared" si="0"/>
        <v>784644</v>
      </c>
      <c r="M41" s="38"/>
      <c r="N41" s="35" t="s">
        <v>107</v>
      </c>
      <c r="O41" s="42">
        <v>1505494</v>
      </c>
      <c r="P41" s="35" t="s">
        <v>107</v>
      </c>
      <c r="Q41" s="42">
        <v>1505194</v>
      </c>
      <c r="R41" s="28" t="s">
        <v>35</v>
      </c>
      <c r="T41" s="25"/>
      <c r="U41" s="25"/>
    </row>
    <row r="42" spans="1:23" ht="16.5" customHeight="1" x14ac:dyDescent="0.25">
      <c r="A42" s="65" t="s">
        <v>110</v>
      </c>
      <c r="B42" s="66"/>
      <c r="C42" s="47"/>
      <c r="D42" s="60"/>
      <c r="E42" s="47"/>
      <c r="F42" s="61"/>
      <c r="G42" s="47"/>
      <c r="H42" s="47"/>
      <c r="I42" s="39"/>
      <c r="J42" s="47"/>
      <c r="K42" s="47"/>
      <c r="L42" s="27"/>
      <c r="M42" s="47"/>
      <c r="N42" s="47"/>
      <c r="O42" s="47"/>
      <c r="P42" s="47"/>
      <c r="Q42" s="47"/>
      <c r="R42" s="28"/>
      <c r="T42" s="25"/>
      <c r="U42" s="25"/>
    </row>
    <row r="43" spans="1:23" ht="13.5" customHeight="1" x14ac:dyDescent="0.25">
      <c r="A43" s="1362" t="s">
        <v>21</v>
      </c>
      <c r="B43" s="1363"/>
      <c r="C43" s="1363"/>
      <c r="D43" s="1363"/>
      <c r="E43" s="1364"/>
      <c r="F43" s="62">
        <f t="shared" ref="F43:Q43" si="9">SUM(F44:F44)</f>
        <v>770234</v>
      </c>
      <c r="G43" s="62">
        <f t="shared" si="9"/>
        <v>243000</v>
      </c>
      <c r="H43" s="62">
        <f t="shared" si="9"/>
        <v>0</v>
      </c>
      <c r="I43" s="29">
        <f t="shared" si="3"/>
        <v>243000</v>
      </c>
      <c r="J43" s="62">
        <f t="shared" si="9"/>
        <v>527234</v>
      </c>
      <c r="K43" s="62">
        <f t="shared" si="9"/>
        <v>0</v>
      </c>
      <c r="L43" s="23">
        <f t="shared" si="0"/>
        <v>527234</v>
      </c>
      <c r="M43" s="62"/>
      <c r="N43" s="62">
        <f t="shared" si="9"/>
        <v>0</v>
      </c>
      <c r="O43" s="62">
        <f t="shared" si="9"/>
        <v>0</v>
      </c>
      <c r="P43" s="62">
        <f t="shared" si="9"/>
        <v>0</v>
      </c>
      <c r="Q43" s="62">
        <f t="shared" si="9"/>
        <v>0</v>
      </c>
      <c r="R43" s="28"/>
      <c r="T43" s="25"/>
      <c r="U43" s="25"/>
    </row>
    <row r="44" spans="1:23" ht="24" x14ac:dyDescent="0.25">
      <c r="A44" s="35">
        <v>1</v>
      </c>
      <c r="B44" s="36" t="s">
        <v>111</v>
      </c>
      <c r="C44" s="32"/>
      <c r="D44" s="32"/>
      <c r="E44" s="33"/>
      <c r="F44" s="38">
        <f t="shared" ref="F44" si="10">SUM(I44+L44)</f>
        <v>770234</v>
      </c>
      <c r="G44" s="38">
        <v>243000</v>
      </c>
      <c r="H44" s="38"/>
      <c r="I44" s="39">
        <f t="shared" si="3"/>
        <v>243000</v>
      </c>
      <c r="J44" s="38">
        <v>527234</v>
      </c>
      <c r="K44" s="38"/>
      <c r="L44" s="27">
        <f>J44+K44</f>
        <v>527234</v>
      </c>
      <c r="M44" s="38"/>
      <c r="N44" s="42"/>
      <c r="O44" s="42"/>
      <c r="P44" s="42"/>
      <c r="Q44" s="42"/>
      <c r="R44" s="28"/>
      <c r="T44" s="25"/>
      <c r="U44" s="25"/>
    </row>
    <row r="45" spans="1:23" x14ac:dyDescent="0.25">
      <c r="A45" s="67" t="s">
        <v>112</v>
      </c>
    </row>
    <row r="46" spans="1:23" x14ac:dyDescent="0.25">
      <c r="A46" s="70" t="s">
        <v>113</v>
      </c>
      <c r="B46" s="70"/>
      <c r="C46" s="70"/>
      <c r="D46" s="71"/>
      <c r="E46" s="71"/>
      <c r="F46" s="72"/>
    </row>
    <row r="47" spans="1:23" x14ac:dyDescent="0.25">
      <c r="A47" s="70"/>
      <c r="B47" s="70" t="s">
        <v>114</v>
      </c>
      <c r="C47" s="70"/>
      <c r="D47" s="71"/>
      <c r="E47" s="71"/>
      <c r="F47" s="72"/>
    </row>
    <row r="48" spans="1:23" s="8" customFormat="1" x14ac:dyDescent="0.25">
      <c r="A48" s="73"/>
      <c r="B48" s="70" t="s">
        <v>115</v>
      </c>
      <c r="C48" s="70"/>
      <c r="D48" s="74"/>
      <c r="E48" s="74"/>
      <c r="F48" s="74"/>
      <c r="G48" s="69"/>
      <c r="H48" s="69"/>
      <c r="I48" s="69"/>
      <c r="N48" s="5"/>
      <c r="O48" s="5"/>
      <c r="P48" s="5"/>
      <c r="Q48" s="5"/>
      <c r="R48" s="5"/>
      <c r="S48" s="5"/>
      <c r="T48" s="5"/>
      <c r="U48" s="5"/>
      <c r="V48" s="5"/>
      <c r="W48" s="5"/>
    </row>
    <row r="49" spans="1:23" s="8" customFormat="1" x14ac:dyDescent="0.25">
      <c r="A49" s="70"/>
      <c r="B49" s="70" t="s">
        <v>116</v>
      </c>
      <c r="C49" s="70"/>
      <c r="D49" s="71"/>
      <c r="E49" s="71"/>
      <c r="F49" s="72"/>
      <c r="G49" s="69"/>
      <c r="H49" s="69"/>
      <c r="I49" s="69"/>
      <c r="N49" s="5"/>
      <c r="O49" s="5"/>
      <c r="P49" s="5"/>
      <c r="Q49" s="5"/>
      <c r="R49" s="5"/>
      <c r="S49" s="5"/>
      <c r="T49" s="5"/>
      <c r="U49" s="5"/>
      <c r="V49" s="5"/>
      <c r="W49" s="5"/>
    </row>
    <row r="50" spans="1:23" s="8" customFormat="1" x14ac:dyDescent="0.25">
      <c r="A50" s="70"/>
      <c r="B50" s="70" t="s">
        <v>117</v>
      </c>
      <c r="C50" s="75"/>
      <c r="D50" s="73"/>
      <c r="E50" s="73"/>
      <c r="F50" s="73"/>
      <c r="G50" s="69"/>
      <c r="H50" s="69"/>
      <c r="I50" s="69"/>
      <c r="N50" s="5"/>
      <c r="O50" s="5"/>
      <c r="P50" s="5"/>
      <c r="Q50" s="5"/>
      <c r="R50" s="5"/>
      <c r="S50" s="5"/>
      <c r="T50" s="5"/>
      <c r="U50" s="5"/>
      <c r="V50" s="5"/>
      <c r="W50" s="5"/>
    </row>
    <row r="51" spans="1:23" s="8" customFormat="1" x14ac:dyDescent="0.25">
      <c r="A51" s="70"/>
      <c r="B51" s="70" t="s">
        <v>118</v>
      </c>
      <c r="C51" s="70"/>
      <c r="D51" s="71"/>
      <c r="E51" s="71"/>
      <c r="F51" s="72"/>
      <c r="G51" s="69"/>
      <c r="H51" s="69"/>
      <c r="I51" s="69"/>
      <c r="N51" s="5"/>
      <c r="O51" s="5"/>
      <c r="P51" s="5"/>
      <c r="Q51" s="5"/>
      <c r="R51" s="5"/>
      <c r="S51" s="5"/>
      <c r="T51" s="5"/>
      <c r="U51" s="5"/>
      <c r="V51" s="5"/>
      <c r="W51" s="5"/>
    </row>
    <row r="52" spans="1:23" s="8" customFormat="1" x14ac:dyDescent="0.25">
      <c r="A52" s="70"/>
      <c r="B52" s="70" t="s">
        <v>119</v>
      </c>
      <c r="C52" s="75"/>
      <c r="D52" s="75"/>
      <c r="E52" s="75"/>
      <c r="F52" s="75"/>
      <c r="G52" s="75"/>
      <c r="H52" s="75"/>
      <c r="I52" s="75"/>
      <c r="N52" s="5"/>
      <c r="O52" s="5"/>
      <c r="P52" s="5"/>
      <c r="Q52" s="5"/>
      <c r="R52" s="5"/>
      <c r="S52" s="5"/>
      <c r="T52" s="5"/>
      <c r="U52" s="5"/>
      <c r="V52" s="5"/>
      <c r="W52" s="5"/>
    </row>
  </sheetData>
  <sheetProtection algorithmName="SHA-512" hashValue="yi8S7snMs9ua0T83GNPVNSw/sUMllCsuoT3RGw+6mV5Z2Ej0IvuRbGyM98VEKHj0nsiXzlxn+/Fx2mALRljjdg==" saltValue="sDdSWXJvBbUiR2V2RWgDWA==" spinCount="100000" sheet="1" objects="1" scenarios="1" formatCells="0"/>
  <mergeCells count="25">
    <mergeCell ref="O3:P3"/>
    <mergeCell ref="C4:P4"/>
    <mergeCell ref="A6:A7"/>
    <mergeCell ref="B6:B7"/>
    <mergeCell ref="C6:C7"/>
    <mergeCell ref="D6:D7"/>
    <mergeCell ref="E6:E7"/>
    <mergeCell ref="G6:I6"/>
    <mergeCell ref="J6:L6"/>
    <mergeCell ref="M6:M7"/>
    <mergeCell ref="N6:O6"/>
    <mergeCell ref="P6:Q6"/>
    <mergeCell ref="A10:E10"/>
    <mergeCell ref="R6:R7"/>
    <mergeCell ref="C8:E8"/>
    <mergeCell ref="A9:B9"/>
    <mergeCell ref="A43:E43"/>
    <mergeCell ref="A39:E39"/>
    <mergeCell ref="A38:B38"/>
    <mergeCell ref="A19:A20"/>
    <mergeCell ref="B19:B20"/>
    <mergeCell ref="C19:C20"/>
    <mergeCell ref="D19:D20"/>
    <mergeCell ref="A31:A33"/>
    <mergeCell ref="B31:B33"/>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5.pielikums Jūrmalas pilsētas domes
2020.gada 23.aprīļa saistošajiem noteikumiem Nr.11
(protokols Nr.6, 21.punkts)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9"/>
  <sheetViews>
    <sheetView showGridLines="0" view="pageLayout" zoomScaleNormal="100" workbookViewId="0">
      <selection activeCell="S1" sqref="S1"/>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1281</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1172</v>
      </c>
      <c r="D3" s="1284"/>
      <c r="E3" s="1284"/>
      <c r="F3" s="1284"/>
      <c r="G3" s="1284"/>
      <c r="H3" s="1284"/>
      <c r="I3" s="1284"/>
      <c r="J3" s="1284"/>
      <c r="K3" s="1284"/>
      <c r="L3" s="1284"/>
      <c r="M3" s="1284"/>
      <c r="N3" s="1284"/>
      <c r="O3" s="1284"/>
      <c r="P3" s="1285"/>
      <c r="Q3" s="765"/>
    </row>
    <row r="4" spans="1:17" ht="12.75" customHeight="1" x14ac:dyDescent="0.25">
      <c r="A4" s="470" t="s">
        <v>142</v>
      </c>
      <c r="B4" s="471"/>
      <c r="C4" s="1284" t="s">
        <v>1173</v>
      </c>
      <c r="D4" s="1284"/>
      <c r="E4" s="1284"/>
      <c r="F4" s="1284"/>
      <c r="G4" s="1284"/>
      <c r="H4" s="1284"/>
      <c r="I4" s="1284"/>
      <c r="J4" s="1284"/>
      <c r="K4" s="1284"/>
      <c r="L4" s="1284"/>
      <c r="M4" s="1284"/>
      <c r="N4" s="1284"/>
      <c r="O4" s="1284"/>
      <c r="P4" s="1285"/>
      <c r="Q4" s="765"/>
    </row>
    <row r="5" spans="1:17" ht="12.75" customHeight="1" x14ac:dyDescent="0.25">
      <c r="A5" s="472" t="s">
        <v>144</v>
      </c>
      <c r="B5" s="473"/>
      <c r="C5" s="1289" t="s">
        <v>1174</v>
      </c>
      <c r="D5" s="1289"/>
      <c r="E5" s="1289"/>
      <c r="F5" s="1289"/>
      <c r="G5" s="1289"/>
      <c r="H5" s="1289"/>
      <c r="I5" s="1289"/>
      <c r="J5" s="1289"/>
      <c r="K5" s="1289"/>
      <c r="L5" s="1289"/>
      <c r="M5" s="1289"/>
      <c r="N5" s="1289"/>
      <c r="O5" s="1289"/>
      <c r="P5" s="1290"/>
      <c r="Q5" s="765"/>
    </row>
    <row r="6" spans="1:17" ht="12.75" customHeight="1" x14ac:dyDescent="0.25">
      <c r="A6" s="472" t="s">
        <v>146</v>
      </c>
      <c r="B6" s="473"/>
      <c r="C6" s="1289" t="s">
        <v>1167</v>
      </c>
      <c r="D6" s="1289"/>
      <c r="E6" s="1289"/>
      <c r="F6" s="1289"/>
      <c r="G6" s="1289"/>
      <c r="H6" s="1289"/>
      <c r="I6" s="1289"/>
      <c r="J6" s="1289"/>
      <c r="K6" s="1289"/>
      <c r="L6" s="1289"/>
      <c r="M6" s="1289"/>
      <c r="N6" s="1289"/>
      <c r="O6" s="1289"/>
      <c r="P6" s="1290"/>
      <c r="Q6" s="765"/>
    </row>
    <row r="7" spans="1:17" x14ac:dyDescent="0.25">
      <c r="A7" s="472" t="s">
        <v>148</v>
      </c>
      <c r="B7" s="473"/>
      <c r="C7" s="1284" t="s">
        <v>1168</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t="s">
        <v>1175</v>
      </c>
      <c r="D9" s="1289"/>
      <c r="E9" s="1289"/>
      <c r="F9" s="1289"/>
      <c r="G9" s="1289"/>
      <c r="H9" s="1289"/>
      <c r="I9" s="1289"/>
      <c r="J9" s="1289"/>
      <c r="K9" s="1289"/>
      <c r="L9" s="1289"/>
      <c r="M9" s="1289"/>
      <c r="N9" s="1289"/>
      <c r="O9" s="1289"/>
      <c r="P9" s="1290"/>
      <c r="Q9" s="765"/>
    </row>
    <row r="10" spans="1:17" ht="12.75" customHeight="1" x14ac:dyDescent="0.25">
      <c r="A10" s="472"/>
      <c r="B10" s="473" t="s">
        <v>153</v>
      </c>
      <c r="C10" s="1289" t="s">
        <v>1176</v>
      </c>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1152"/>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202726</v>
      </c>
      <c r="D20" s="497">
        <f t="shared" ref="D20:E20" si="0">SUM(D21,D24,D25,D41,D43)</f>
        <v>187459</v>
      </c>
      <c r="E20" s="498">
        <f t="shared" si="0"/>
        <v>0</v>
      </c>
      <c r="F20" s="499">
        <f>SUM(F21,F24,F25,F41,F43)</f>
        <v>187459</v>
      </c>
      <c r="G20" s="497">
        <f t="shared" ref="G20:H20" si="1">SUM(G21,G24,G43)</f>
        <v>26267</v>
      </c>
      <c r="H20" s="498">
        <f t="shared" si="1"/>
        <v>-11000</v>
      </c>
      <c r="I20" s="499">
        <f>SUM(I21,I24,I43)</f>
        <v>15267</v>
      </c>
      <c r="J20" s="500">
        <f t="shared" ref="J20:K20" si="2">SUM(J21,J26,J43)</f>
        <v>0</v>
      </c>
      <c r="K20" s="498">
        <f t="shared" si="2"/>
        <v>0</v>
      </c>
      <c r="L20" s="499">
        <f>SUM(L21,L26,L43)</f>
        <v>0</v>
      </c>
      <c r="M20" s="497">
        <f t="shared" ref="M20:O20" si="3">SUM(M21,M45)</f>
        <v>0</v>
      </c>
      <c r="N20" s="498">
        <f t="shared" si="3"/>
        <v>0</v>
      </c>
      <c r="O20" s="499">
        <f t="shared" si="3"/>
        <v>0</v>
      </c>
      <c r="P20" s="501"/>
    </row>
    <row r="21" spans="1:17" ht="12.75" hidden="1" thickTop="1" x14ac:dyDescent="0.25">
      <c r="A21" s="502"/>
      <c r="B21" s="503" t="s">
        <v>176</v>
      </c>
      <c r="C21" s="769">
        <f t="shared" ref="C21:C84" si="4">F21+I21+L21+O21</f>
        <v>0</v>
      </c>
      <c r="D21" s="504">
        <f t="shared" ref="D21:E21" si="5">SUM(D22:D23)</f>
        <v>0</v>
      </c>
      <c r="E21" s="505">
        <f t="shared" si="5"/>
        <v>0</v>
      </c>
      <c r="F21" s="506">
        <f>SUM(F22:F23)</f>
        <v>0</v>
      </c>
      <c r="G21" s="504">
        <f t="shared" ref="G21:H21" si="6">SUM(G22:G23)</f>
        <v>0</v>
      </c>
      <c r="H21" s="505">
        <f t="shared" si="6"/>
        <v>0</v>
      </c>
      <c r="I21" s="506">
        <f>SUM(I22:I23)</f>
        <v>0</v>
      </c>
      <c r="J21" s="507">
        <f t="shared" ref="J21:K21" si="7">SUM(J22:J23)</f>
        <v>0</v>
      </c>
      <c r="K21" s="505">
        <f t="shared" si="7"/>
        <v>0</v>
      </c>
      <c r="L21" s="506">
        <f>SUM(L22:L23)</f>
        <v>0</v>
      </c>
      <c r="M21" s="504">
        <f t="shared" ref="M21:O21" si="8">SUM(M22:M23)</f>
        <v>0</v>
      </c>
      <c r="N21" s="505">
        <f t="shared" si="8"/>
        <v>0</v>
      </c>
      <c r="O21" s="506">
        <f t="shared" si="8"/>
        <v>0</v>
      </c>
      <c r="P21" s="508"/>
    </row>
    <row r="22" spans="1:17" ht="12.75" hidden="1" thickTop="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ht="12.75" hidden="1" thickTop="1" x14ac:dyDescent="0.25">
      <c r="A23" s="516"/>
      <c r="B23" s="517" t="s">
        <v>178</v>
      </c>
      <c r="C23" s="771">
        <f t="shared" si="4"/>
        <v>0</v>
      </c>
      <c r="D23" s="518"/>
      <c r="E23" s="519"/>
      <c r="F23" s="520">
        <f t="shared" ref="F23:F25" si="9">D23+E23</f>
        <v>0</v>
      </c>
      <c r="G23" s="518"/>
      <c r="H23" s="519"/>
      <c r="I23" s="520">
        <f t="shared" ref="I23:I24" si="10">G23+H23</f>
        <v>0</v>
      </c>
      <c r="J23" s="521"/>
      <c r="K23" s="519"/>
      <c r="L23" s="520">
        <f>J23+K23</f>
        <v>0</v>
      </c>
      <c r="M23" s="518"/>
      <c r="N23" s="519"/>
      <c r="O23" s="520">
        <f>M23+N23</f>
        <v>0</v>
      </c>
      <c r="P23" s="982"/>
    </row>
    <row r="24" spans="1:17" s="494" customFormat="1" ht="37.5" thickTop="1" thickBot="1" x14ac:dyDescent="0.3">
      <c r="A24" s="523">
        <v>19300</v>
      </c>
      <c r="B24" s="523" t="s">
        <v>179</v>
      </c>
      <c r="C24" s="772">
        <f>F24+I24</f>
        <v>202726</v>
      </c>
      <c r="D24" s="524">
        <v>187459</v>
      </c>
      <c r="E24" s="525"/>
      <c r="F24" s="526">
        <f t="shared" si="9"/>
        <v>187459</v>
      </c>
      <c r="G24" s="524">
        <v>26267</v>
      </c>
      <c r="H24" s="525">
        <v>-11000</v>
      </c>
      <c r="I24" s="526">
        <f t="shared" si="10"/>
        <v>15267</v>
      </c>
      <c r="J24" s="527" t="s">
        <v>180</v>
      </c>
      <c r="K24" s="528" t="s">
        <v>180</v>
      </c>
      <c r="L24" s="531" t="s">
        <v>180</v>
      </c>
      <c r="M24" s="529" t="s">
        <v>180</v>
      </c>
      <c r="N24" s="530" t="s">
        <v>180</v>
      </c>
      <c r="O24" s="531" t="s">
        <v>180</v>
      </c>
      <c r="P24" s="1221" t="s">
        <v>1171</v>
      </c>
    </row>
    <row r="25" spans="1:17" s="494" customFormat="1" ht="24.75" hidden="1" thickTop="1" x14ac:dyDescent="0.25">
      <c r="A25" s="533"/>
      <c r="B25" s="534" t="s">
        <v>181</v>
      </c>
      <c r="C25" s="773">
        <f>F25</f>
        <v>0</v>
      </c>
      <c r="D25" s="535"/>
      <c r="E25" s="536"/>
      <c r="F25" s="537">
        <f t="shared" si="9"/>
        <v>0</v>
      </c>
      <c r="G25" s="538" t="s">
        <v>180</v>
      </c>
      <c r="H25" s="539" t="s">
        <v>180</v>
      </c>
      <c r="I25" s="540" t="s">
        <v>180</v>
      </c>
      <c r="J25" s="541" t="s">
        <v>180</v>
      </c>
      <c r="K25" s="542" t="s">
        <v>180</v>
      </c>
      <c r="L25" s="540" t="s">
        <v>180</v>
      </c>
      <c r="M25" s="543" t="s">
        <v>180</v>
      </c>
      <c r="N25" s="542" t="s">
        <v>180</v>
      </c>
      <c r="O25" s="540" t="s">
        <v>180</v>
      </c>
      <c r="P25" s="544"/>
    </row>
    <row r="26" spans="1:17" s="494" customFormat="1" ht="36.75" hidden="1" thickTop="1" x14ac:dyDescent="0.25">
      <c r="A26" s="534">
        <v>21300</v>
      </c>
      <c r="B26" s="534" t="s">
        <v>182</v>
      </c>
      <c r="C26" s="773">
        <f>L26</f>
        <v>0</v>
      </c>
      <c r="D26" s="543" t="s">
        <v>180</v>
      </c>
      <c r="E26" s="542" t="s">
        <v>180</v>
      </c>
      <c r="F26" s="540" t="s">
        <v>180</v>
      </c>
      <c r="G26" s="543" t="s">
        <v>180</v>
      </c>
      <c r="H26" s="542" t="s">
        <v>180</v>
      </c>
      <c r="I26" s="540" t="s">
        <v>180</v>
      </c>
      <c r="J26" s="541">
        <f t="shared" ref="J26:K26" si="11">SUM(J27,J31,J33,J36)</f>
        <v>0</v>
      </c>
      <c r="K26" s="542">
        <f t="shared" si="11"/>
        <v>0</v>
      </c>
      <c r="L26" s="648">
        <f>SUM(L27,L31,L33,L36)</f>
        <v>0</v>
      </c>
      <c r="M26" s="543" t="s">
        <v>180</v>
      </c>
      <c r="N26" s="542" t="s">
        <v>180</v>
      </c>
      <c r="O26" s="540" t="s">
        <v>180</v>
      </c>
      <c r="P26" s="544"/>
    </row>
    <row r="27" spans="1:17" s="494" customFormat="1" ht="24.75" hidden="1" thickTop="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t="12.75" hidden="1" thickTop="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t="12.75" hidden="1" thickTop="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75" hidden="1" thickTop="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75" hidden="1" thickTop="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75" hidden="1" thickTop="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t="12.75" hidden="1" thickTop="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t="12.75" hidden="1" thickTop="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75" hidden="1" thickTop="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hidden="1" customHeight="1" x14ac:dyDescent="0.25">
      <c r="A36" s="545">
        <v>21390</v>
      </c>
      <c r="B36" s="534" t="s">
        <v>192</v>
      </c>
      <c r="C36" s="773">
        <f t="shared" si="13"/>
        <v>0</v>
      </c>
      <c r="D36" s="543" t="s">
        <v>180</v>
      </c>
      <c r="E36" s="542" t="s">
        <v>180</v>
      </c>
      <c r="F36" s="540" t="s">
        <v>180</v>
      </c>
      <c r="G36" s="543" t="s">
        <v>180</v>
      </c>
      <c r="H36" s="542" t="s">
        <v>180</v>
      </c>
      <c r="I36" s="540" t="s">
        <v>180</v>
      </c>
      <c r="J36" s="541">
        <f t="shared" ref="J36:K36" si="18">SUM(J37:J40)</f>
        <v>0</v>
      </c>
      <c r="K36" s="542">
        <f t="shared" si="18"/>
        <v>0</v>
      </c>
      <c r="L36" s="648">
        <f>SUM(L37:L40)</f>
        <v>0</v>
      </c>
      <c r="M36" s="543" t="s">
        <v>180</v>
      </c>
      <c r="N36" s="542" t="s">
        <v>180</v>
      </c>
      <c r="O36" s="540" t="s">
        <v>180</v>
      </c>
      <c r="P36" s="544"/>
    </row>
    <row r="37" spans="1:16" ht="24.75" hidden="1" thickTop="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t="12.75" hidden="1" thickTop="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t="12.75" hidden="1" thickTop="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75" hidden="1" thickTop="1" x14ac:dyDescent="0.25">
      <c r="A40" s="571">
        <v>21399</v>
      </c>
      <c r="B40" s="572" t="s">
        <v>196</v>
      </c>
      <c r="C40" s="777">
        <f t="shared" si="13"/>
        <v>0</v>
      </c>
      <c r="D40" s="573" t="s">
        <v>180</v>
      </c>
      <c r="E40" s="574" t="s">
        <v>180</v>
      </c>
      <c r="F40" s="575" t="s">
        <v>180</v>
      </c>
      <c r="G40" s="573" t="s">
        <v>180</v>
      </c>
      <c r="H40" s="574" t="s">
        <v>180</v>
      </c>
      <c r="I40" s="575" t="s">
        <v>180</v>
      </c>
      <c r="J40" s="576"/>
      <c r="K40" s="577"/>
      <c r="L40" s="689">
        <f t="shared" si="19"/>
        <v>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75" hidden="1" thickTop="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75" hidden="1" thickTop="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75" hidden="1" thickTop="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75" hidden="1" thickTop="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t="12.75" hidden="1" thickTop="1" x14ac:dyDescent="0.25">
      <c r="A48" s="612"/>
      <c r="B48" s="608"/>
      <c r="C48" s="781"/>
      <c r="D48" s="613"/>
      <c r="E48" s="614"/>
      <c r="F48" s="585"/>
      <c r="G48" s="588"/>
      <c r="H48" s="587"/>
      <c r="I48" s="585"/>
      <c r="J48" s="586"/>
      <c r="K48" s="587"/>
      <c r="L48" s="584"/>
      <c r="M48" s="582"/>
      <c r="N48" s="583"/>
      <c r="O48" s="584"/>
      <c r="P48" s="611"/>
    </row>
    <row r="49" spans="1:16" s="494" customFormat="1" ht="12.75" hidden="1" thickTop="1" x14ac:dyDescent="0.25">
      <c r="A49" s="615"/>
      <c r="B49" s="616" t="s">
        <v>204</v>
      </c>
      <c r="C49" s="782"/>
      <c r="D49" s="617"/>
      <c r="E49" s="618"/>
      <c r="F49" s="619"/>
      <c r="G49" s="617"/>
      <c r="H49" s="618"/>
      <c r="I49" s="619"/>
      <c r="J49" s="620"/>
      <c r="K49" s="618"/>
      <c r="L49" s="619"/>
      <c r="M49" s="617"/>
      <c r="N49" s="618"/>
      <c r="O49" s="619"/>
      <c r="P49" s="229"/>
    </row>
    <row r="50" spans="1:16" s="494" customFormat="1" ht="13.5" thickTop="1" thickBot="1" x14ac:dyDescent="0.3">
      <c r="A50" s="621"/>
      <c r="B50" s="495" t="s">
        <v>205</v>
      </c>
      <c r="C50" s="783">
        <f t="shared" si="4"/>
        <v>202726</v>
      </c>
      <c r="D50" s="622">
        <f t="shared" ref="D50:E50" si="26">SUM(D51,D269)</f>
        <v>187459</v>
      </c>
      <c r="E50" s="623">
        <f t="shared" si="26"/>
        <v>0</v>
      </c>
      <c r="F50" s="624">
        <f>SUM(F51,F269)</f>
        <v>187459</v>
      </c>
      <c r="G50" s="622">
        <f t="shared" ref="G50:O50" si="27">SUM(G51,G269)</f>
        <v>26267</v>
      </c>
      <c r="H50" s="623">
        <f t="shared" si="27"/>
        <v>-11000</v>
      </c>
      <c r="I50" s="624">
        <f t="shared" si="27"/>
        <v>15267</v>
      </c>
      <c r="J50" s="625">
        <f t="shared" si="27"/>
        <v>0</v>
      </c>
      <c r="K50" s="623">
        <f t="shared" si="27"/>
        <v>0</v>
      </c>
      <c r="L50" s="624">
        <f t="shared" si="27"/>
        <v>0</v>
      </c>
      <c r="M50" s="622">
        <f t="shared" si="27"/>
        <v>0</v>
      </c>
      <c r="N50" s="623">
        <f t="shared" si="27"/>
        <v>0</v>
      </c>
      <c r="O50" s="624">
        <f t="shared" si="27"/>
        <v>0</v>
      </c>
      <c r="P50" s="626"/>
    </row>
    <row r="51" spans="1:16" s="494" customFormat="1" ht="36.75" thickTop="1" x14ac:dyDescent="0.25">
      <c r="A51" s="627"/>
      <c r="B51" s="628" t="s">
        <v>206</v>
      </c>
      <c r="C51" s="784">
        <f t="shared" si="4"/>
        <v>202726</v>
      </c>
      <c r="D51" s="629">
        <f t="shared" ref="D51:E51" si="28">SUM(D52,D181)</f>
        <v>187459</v>
      </c>
      <c r="E51" s="630">
        <f t="shared" si="28"/>
        <v>0</v>
      </c>
      <c r="F51" s="631">
        <f>SUM(F52,F181)</f>
        <v>187459</v>
      </c>
      <c r="G51" s="629">
        <f t="shared" ref="G51:H51" si="29">SUM(G52,G181)</f>
        <v>26267</v>
      </c>
      <c r="H51" s="630">
        <f t="shared" si="29"/>
        <v>-11000</v>
      </c>
      <c r="I51" s="631">
        <f>SUM(I52,I181)</f>
        <v>15267</v>
      </c>
      <c r="J51" s="632">
        <f t="shared" ref="J51:K51" si="30">SUM(J52,J181)</f>
        <v>0</v>
      </c>
      <c r="K51" s="630">
        <f t="shared" si="30"/>
        <v>0</v>
      </c>
      <c r="L51" s="631">
        <f>SUM(L52,L181)</f>
        <v>0</v>
      </c>
      <c r="M51" s="629">
        <f t="shared" ref="M51:O51" si="31">SUM(M52,M181)</f>
        <v>0</v>
      </c>
      <c r="N51" s="630">
        <f t="shared" si="31"/>
        <v>0</v>
      </c>
      <c r="O51" s="631">
        <f t="shared" si="31"/>
        <v>0</v>
      </c>
      <c r="P51" s="633"/>
    </row>
    <row r="52" spans="1:16" s="494" customFormat="1" ht="24" x14ac:dyDescent="0.25">
      <c r="A52" s="634"/>
      <c r="B52" s="485" t="s">
        <v>207</v>
      </c>
      <c r="C52" s="785">
        <f t="shared" si="4"/>
        <v>202726</v>
      </c>
      <c r="D52" s="635">
        <f t="shared" ref="D52:E52" si="32">SUM(D53,D75,D160,D174)</f>
        <v>187459</v>
      </c>
      <c r="E52" s="636">
        <f t="shared" si="32"/>
        <v>0</v>
      </c>
      <c r="F52" s="637">
        <f>SUM(F53,F75,F160,F174)</f>
        <v>187459</v>
      </c>
      <c r="G52" s="635">
        <f t="shared" ref="G52:H52" si="33">SUM(G53,G75,G160,G174)</f>
        <v>26267</v>
      </c>
      <c r="H52" s="636">
        <f t="shared" si="33"/>
        <v>-11000</v>
      </c>
      <c r="I52" s="637">
        <f>SUM(I53,I75,I160,I174)</f>
        <v>15267</v>
      </c>
      <c r="J52" s="638">
        <f t="shared" ref="J52:K52" si="34">SUM(J53,J75,J160,J174)</f>
        <v>0</v>
      </c>
      <c r="K52" s="636">
        <f t="shared" si="34"/>
        <v>0</v>
      </c>
      <c r="L52" s="637">
        <f>SUM(L53,L75,L160,L174)</f>
        <v>0</v>
      </c>
      <c r="M52" s="635">
        <f t="shared" ref="M52:O52" si="35">SUM(M53,M75,M160,M174)</f>
        <v>0</v>
      </c>
      <c r="N52" s="636">
        <f t="shared" si="35"/>
        <v>0</v>
      </c>
      <c r="O52" s="637">
        <f t="shared" si="35"/>
        <v>0</v>
      </c>
      <c r="P52" s="639"/>
    </row>
    <row r="53" spans="1:16" s="494" customFormat="1" hidden="1" x14ac:dyDescent="0.25">
      <c r="A53" s="640">
        <v>1000</v>
      </c>
      <c r="B53" s="640" t="s">
        <v>208</v>
      </c>
      <c r="C53" s="786">
        <f t="shared" si="4"/>
        <v>0</v>
      </c>
      <c r="D53" s="641">
        <f t="shared" ref="D53:E53" si="36">SUM(D54,D67)</f>
        <v>0</v>
      </c>
      <c r="E53" s="642">
        <f t="shared" si="36"/>
        <v>0</v>
      </c>
      <c r="F53" s="643">
        <f>SUM(F54,F67)</f>
        <v>0</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hidden="1" x14ac:dyDescent="0.25">
      <c r="A54" s="534">
        <v>1100</v>
      </c>
      <c r="B54" s="645" t="s">
        <v>209</v>
      </c>
      <c r="C54" s="773">
        <f t="shared" si="4"/>
        <v>0</v>
      </c>
      <c r="D54" s="646">
        <f t="shared" ref="D54:E54" si="40">SUM(D55,D58,D66)</f>
        <v>0</v>
      </c>
      <c r="E54" s="647">
        <f t="shared" si="40"/>
        <v>0</v>
      </c>
      <c r="F54" s="648">
        <f>SUM(F55,F58,F66)</f>
        <v>0</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hidden="1" x14ac:dyDescent="0.25">
      <c r="A55" s="651">
        <v>1110</v>
      </c>
      <c r="B55" s="608" t="s">
        <v>210</v>
      </c>
      <c r="C55" s="781">
        <f t="shared" si="4"/>
        <v>0</v>
      </c>
      <c r="D55" s="613">
        <f t="shared" ref="D55:E55" si="44">SUM(D56:D57)</f>
        <v>0</v>
      </c>
      <c r="E55" s="614">
        <f t="shared" si="44"/>
        <v>0</v>
      </c>
      <c r="F55" s="652">
        <f>SUM(F56:F57)</f>
        <v>0</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4" hidden="1" customHeight="1" x14ac:dyDescent="0.25">
      <c r="A57" s="517">
        <v>1119</v>
      </c>
      <c r="B57" s="554" t="s">
        <v>212</v>
      </c>
      <c r="C57" s="775">
        <f t="shared" si="4"/>
        <v>0</v>
      </c>
      <c r="D57" s="660"/>
      <c r="E57" s="661"/>
      <c r="F57" s="662">
        <f t="shared" si="48"/>
        <v>0</v>
      </c>
      <c r="G57" s="660"/>
      <c r="H57" s="661"/>
      <c r="I57" s="662">
        <f t="shared" si="49"/>
        <v>0</v>
      </c>
      <c r="J57" s="663"/>
      <c r="K57" s="661"/>
      <c r="L57" s="662">
        <f t="shared" si="50"/>
        <v>0</v>
      </c>
      <c r="M57" s="660"/>
      <c r="N57" s="661"/>
      <c r="O57" s="662">
        <f t="shared" si="51"/>
        <v>0</v>
      </c>
      <c r="P57" s="669"/>
    </row>
    <row r="58" spans="1:16" hidden="1" x14ac:dyDescent="0.25">
      <c r="A58" s="665">
        <v>1140</v>
      </c>
      <c r="B58" s="554" t="s">
        <v>213</v>
      </c>
      <c r="C58" s="775">
        <f t="shared" si="4"/>
        <v>0</v>
      </c>
      <c r="D58" s="666">
        <f t="shared" ref="D58:E58" si="52">SUM(D59:D65)</f>
        <v>0</v>
      </c>
      <c r="E58" s="667">
        <f t="shared" si="52"/>
        <v>0</v>
      </c>
      <c r="F58" s="662">
        <f>SUM(F59:F65)</f>
        <v>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hidden="1" x14ac:dyDescent="0.25">
      <c r="A63" s="517">
        <v>1147</v>
      </c>
      <c r="B63" s="554" t="s">
        <v>218</v>
      </c>
      <c r="C63" s="775">
        <f t="shared" si="4"/>
        <v>0</v>
      </c>
      <c r="D63" s="660"/>
      <c r="E63" s="661"/>
      <c r="F63" s="662">
        <f t="shared" si="56"/>
        <v>0</v>
      </c>
      <c r="G63" s="660"/>
      <c r="H63" s="661"/>
      <c r="I63" s="662">
        <f t="shared" si="57"/>
        <v>0</v>
      </c>
      <c r="J63" s="663"/>
      <c r="K63" s="661"/>
      <c r="L63" s="662">
        <f t="shared" si="58"/>
        <v>0</v>
      </c>
      <c r="M63" s="660"/>
      <c r="N63" s="661"/>
      <c r="O63" s="662">
        <f t="shared" si="59"/>
        <v>0</v>
      </c>
      <c r="P63" s="669"/>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hidden="1" x14ac:dyDescent="0.25">
      <c r="A66" s="651">
        <v>1150</v>
      </c>
      <c r="B66" s="608" t="s">
        <v>221</v>
      </c>
      <c r="C66" s="781">
        <f t="shared" si="4"/>
        <v>0</v>
      </c>
      <c r="D66" s="670"/>
      <c r="E66" s="671"/>
      <c r="F66" s="652">
        <f t="shared" si="56"/>
        <v>0</v>
      </c>
      <c r="G66" s="670"/>
      <c r="H66" s="671"/>
      <c r="I66" s="652">
        <f t="shared" si="57"/>
        <v>0</v>
      </c>
      <c r="J66" s="672"/>
      <c r="K66" s="671"/>
      <c r="L66" s="652">
        <f t="shared" si="58"/>
        <v>0</v>
      </c>
      <c r="M66" s="670"/>
      <c r="N66" s="671"/>
      <c r="O66" s="652">
        <f t="shared" si="59"/>
        <v>0</v>
      </c>
      <c r="P66" s="654"/>
    </row>
    <row r="67" spans="1:16" ht="36" hidden="1" x14ac:dyDescent="0.25">
      <c r="A67" s="534">
        <v>1200</v>
      </c>
      <c r="B67" s="645" t="s">
        <v>222</v>
      </c>
      <c r="C67" s="773">
        <f t="shared" si="4"/>
        <v>0</v>
      </c>
      <c r="D67" s="646">
        <f t="shared" ref="D67:E67" si="60">SUM(D68:D69)</f>
        <v>0</v>
      </c>
      <c r="E67" s="647">
        <f t="shared" si="60"/>
        <v>0</v>
      </c>
      <c r="F67" s="648">
        <f>SUM(F68:F69)</f>
        <v>0</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hidden="1" x14ac:dyDescent="0.25">
      <c r="A68" s="1217">
        <v>1210</v>
      </c>
      <c r="B68" s="546" t="s">
        <v>223</v>
      </c>
      <c r="C68" s="774">
        <f t="shared" si="4"/>
        <v>0</v>
      </c>
      <c r="D68" s="655"/>
      <c r="E68" s="656"/>
      <c r="F68" s="657">
        <f>D68+E68</f>
        <v>0</v>
      </c>
      <c r="G68" s="655"/>
      <c r="H68" s="656"/>
      <c r="I68" s="657">
        <f>G68+H68</f>
        <v>0</v>
      </c>
      <c r="J68" s="658"/>
      <c r="K68" s="656"/>
      <c r="L68" s="657">
        <f>J68+K68</f>
        <v>0</v>
      </c>
      <c r="M68" s="655"/>
      <c r="N68" s="656"/>
      <c r="O68" s="657">
        <f t="shared" ref="O68" si="64">M68+N68</f>
        <v>0</v>
      </c>
      <c r="P68" s="659"/>
    </row>
    <row r="69" spans="1:16" ht="24" hidden="1" x14ac:dyDescent="0.25">
      <c r="A69" s="665">
        <v>1220</v>
      </c>
      <c r="B69" s="554" t="s">
        <v>224</v>
      </c>
      <c r="C69" s="775">
        <f t="shared" si="4"/>
        <v>0</v>
      </c>
      <c r="D69" s="666">
        <f t="shared" ref="D69:E69" si="65">SUM(D70:D74)</f>
        <v>0</v>
      </c>
      <c r="E69" s="667">
        <f t="shared" si="65"/>
        <v>0</v>
      </c>
      <c r="F69" s="662">
        <f>SUM(F70:F74)</f>
        <v>0</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hidden="1" x14ac:dyDescent="0.25">
      <c r="A70" s="517">
        <v>1221</v>
      </c>
      <c r="B70" s="554" t="s">
        <v>225</v>
      </c>
      <c r="C70" s="775">
        <f t="shared" si="4"/>
        <v>0</v>
      </c>
      <c r="D70" s="660"/>
      <c r="E70" s="661"/>
      <c r="F70" s="662">
        <f t="shared" ref="F70:F74" si="69">D70+E70</f>
        <v>0</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hidden="1" x14ac:dyDescent="0.25">
      <c r="A73" s="517">
        <v>1227</v>
      </c>
      <c r="B73" s="554" t="s">
        <v>228</v>
      </c>
      <c r="C73" s="775">
        <f t="shared" si="4"/>
        <v>0</v>
      </c>
      <c r="D73" s="660"/>
      <c r="E73" s="661"/>
      <c r="F73" s="662">
        <f t="shared" si="69"/>
        <v>0</v>
      </c>
      <c r="G73" s="660"/>
      <c r="H73" s="661"/>
      <c r="I73" s="662">
        <f t="shared" si="70"/>
        <v>0</v>
      </c>
      <c r="J73" s="663"/>
      <c r="K73" s="661"/>
      <c r="L73" s="662">
        <f t="shared" si="71"/>
        <v>0</v>
      </c>
      <c r="M73" s="660"/>
      <c r="N73" s="661"/>
      <c r="O73" s="662">
        <f t="shared" si="72"/>
        <v>0</v>
      </c>
      <c r="P73" s="669"/>
    </row>
    <row r="74" spans="1:16" ht="60" hidden="1" x14ac:dyDescent="0.25">
      <c r="A74" s="517">
        <v>1228</v>
      </c>
      <c r="B74" s="554" t="s">
        <v>229</v>
      </c>
      <c r="C74" s="775">
        <f t="shared" si="4"/>
        <v>0</v>
      </c>
      <c r="D74" s="660"/>
      <c r="E74" s="661"/>
      <c r="F74" s="662">
        <f t="shared" si="69"/>
        <v>0</v>
      </c>
      <c r="G74" s="660"/>
      <c r="H74" s="661"/>
      <c r="I74" s="662">
        <f t="shared" si="70"/>
        <v>0</v>
      </c>
      <c r="J74" s="663"/>
      <c r="K74" s="661"/>
      <c r="L74" s="662">
        <f t="shared" si="71"/>
        <v>0</v>
      </c>
      <c r="M74" s="660"/>
      <c r="N74" s="661"/>
      <c r="O74" s="662">
        <f t="shared" si="72"/>
        <v>0</v>
      </c>
      <c r="P74" s="669"/>
    </row>
    <row r="75" spans="1:16" x14ac:dyDescent="0.25">
      <c r="A75" s="640">
        <v>2000</v>
      </c>
      <c r="B75" s="640" t="s">
        <v>230</v>
      </c>
      <c r="C75" s="786">
        <f t="shared" si="4"/>
        <v>202726</v>
      </c>
      <c r="D75" s="641">
        <f t="shared" ref="D75:O75" si="73">SUM(D76,D83,D120,D151,D152)</f>
        <v>187459</v>
      </c>
      <c r="E75" s="642">
        <f t="shared" si="73"/>
        <v>0</v>
      </c>
      <c r="F75" s="643">
        <f t="shared" si="73"/>
        <v>187459</v>
      </c>
      <c r="G75" s="641">
        <f t="shared" si="73"/>
        <v>26267</v>
      </c>
      <c r="H75" s="642">
        <f t="shared" si="73"/>
        <v>-11000</v>
      </c>
      <c r="I75" s="643">
        <f t="shared" si="73"/>
        <v>15267</v>
      </c>
      <c r="J75" s="644">
        <f t="shared" si="73"/>
        <v>0</v>
      </c>
      <c r="K75" s="642">
        <f t="shared" si="73"/>
        <v>0</v>
      </c>
      <c r="L75" s="643">
        <f t="shared" si="73"/>
        <v>0</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1217">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hidden="1" x14ac:dyDescent="0.25">
      <c r="A83" s="534">
        <v>2200</v>
      </c>
      <c r="B83" s="645" t="s">
        <v>236</v>
      </c>
      <c r="C83" s="773">
        <f t="shared" si="4"/>
        <v>0</v>
      </c>
      <c r="D83" s="646">
        <f t="shared" ref="D83:E83" si="94">SUM(D84,D85,D91,D99,D107,D108,D114,D119)</f>
        <v>0</v>
      </c>
      <c r="E83" s="647">
        <f t="shared" si="94"/>
        <v>0</v>
      </c>
      <c r="F83" s="648">
        <f>SUM(F84,F85,F91,F99,F107,F108,F114,F119)</f>
        <v>0</v>
      </c>
      <c r="G83" s="646">
        <f t="shared" ref="G83:H83" si="95">SUM(G84,G85,G91,G99,G107,G108,G114,G119)</f>
        <v>0</v>
      </c>
      <c r="H83" s="647">
        <f t="shared" si="95"/>
        <v>0</v>
      </c>
      <c r="I83" s="648">
        <f>SUM(I84,I85,I91,I99,I107,I108,I114,I119)</f>
        <v>0</v>
      </c>
      <c r="J83" s="649">
        <f t="shared" ref="J83:K83" si="96">SUM(J84,J85,J91,J99,J107,J108,J114,J119)</f>
        <v>0</v>
      </c>
      <c r="K83" s="647">
        <f t="shared" si="96"/>
        <v>0</v>
      </c>
      <c r="L83" s="648">
        <f>SUM(L84,L85,L91,L99,L107,L108,L114,L119)</f>
        <v>0</v>
      </c>
      <c r="M83" s="646">
        <f t="shared" ref="M83:O83" si="97">SUM(M84,M85,M91,M99,M107,M108,M114,M119)</f>
        <v>0</v>
      </c>
      <c r="N83" s="647">
        <f t="shared" si="97"/>
        <v>0</v>
      </c>
      <c r="O83" s="648">
        <f t="shared" si="97"/>
        <v>0</v>
      </c>
      <c r="P83" s="678"/>
    </row>
    <row r="84" spans="1:16" hidden="1" x14ac:dyDescent="0.25">
      <c r="A84" s="651">
        <v>2210</v>
      </c>
      <c r="B84" s="608" t="s">
        <v>237</v>
      </c>
      <c r="C84" s="781">
        <f t="shared" si="4"/>
        <v>0</v>
      </c>
      <c r="D84" s="670"/>
      <c r="E84" s="671"/>
      <c r="F84" s="652">
        <f>D84+E84</f>
        <v>0</v>
      </c>
      <c r="G84" s="670"/>
      <c r="H84" s="671"/>
      <c r="I84" s="652">
        <f>G84+H84</f>
        <v>0</v>
      </c>
      <c r="J84" s="672"/>
      <c r="K84" s="671"/>
      <c r="L84" s="652">
        <f>J84+K84</f>
        <v>0</v>
      </c>
      <c r="M84" s="670"/>
      <c r="N84" s="671"/>
      <c r="O84" s="652">
        <f t="shared" ref="O84" si="98">M84+N84</f>
        <v>0</v>
      </c>
      <c r="P84" s="654"/>
    </row>
    <row r="85" spans="1:16" ht="24" hidden="1" x14ac:dyDescent="0.25">
      <c r="A85" s="665">
        <v>2220</v>
      </c>
      <c r="B85" s="554" t="s">
        <v>238</v>
      </c>
      <c r="C85" s="775">
        <f t="shared" ref="C85:C148" si="99">F85+I85+L85+O85</f>
        <v>0</v>
      </c>
      <c r="D85" s="666">
        <f t="shared" ref="D85:E85" si="100">SUM(D86:D90)</f>
        <v>0</v>
      </c>
      <c r="E85" s="667">
        <f t="shared" si="100"/>
        <v>0</v>
      </c>
      <c r="F85" s="662">
        <f>SUM(F86:F90)</f>
        <v>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hidden="1" x14ac:dyDescent="0.25">
      <c r="A87" s="517">
        <v>2222</v>
      </c>
      <c r="B87" s="554" t="s">
        <v>240</v>
      </c>
      <c r="C87" s="775">
        <f t="shared" si="99"/>
        <v>0</v>
      </c>
      <c r="D87" s="660"/>
      <c r="E87" s="661"/>
      <c r="F87" s="662">
        <f t="shared" si="104"/>
        <v>0</v>
      </c>
      <c r="G87" s="660"/>
      <c r="H87" s="661"/>
      <c r="I87" s="662">
        <f t="shared" si="105"/>
        <v>0</v>
      </c>
      <c r="J87" s="663"/>
      <c r="K87" s="661"/>
      <c r="L87" s="662">
        <f t="shared" si="106"/>
        <v>0</v>
      </c>
      <c r="M87" s="660"/>
      <c r="N87" s="661"/>
      <c r="O87" s="662">
        <f t="shared" si="107"/>
        <v>0</v>
      </c>
      <c r="P87" s="669"/>
    </row>
    <row r="88" spans="1:16" hidden="1" x14ac:dyDescent="0.25">
      <c r="A88" s="517">
        <v>2223</v>
      </c>
      <c r="B88" s="554" t="s">
        <v>241</v>
      </c>
      <c r="C88" s="775">
        <f t="shared" si="99"/>
        <v>0</v>
      </c>
      <c r="D88" s="660"/>
      <c r="E88" s="661"/>
      <c r="F88" s="662">
        <f t="shared" si="104"/>
        <v>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hidden="1" x14ac:dyDescent="0.25">
      <c r="A91" s="665">
        <v>2230</v>
      </c>
      <c r="B91" s="554" t="s">
        <v>244</v>
      </c>
      <c r="C91" s="775">
        <f t="shared" si="99"/>
        <v>0</v>
      </c>
      <c r="D91" s="666">
        <f t="shared" ref="D91:E91" si="108">SUM(D92:D98)</f>
        <v>0</v>
      </c>
      <c r="E91" s="667">
        <f t="shared" si="108"/>
        <v>0</v>
      </c>
      <c r="F91" s="662">
        <f>SUM(F92:F98)</f>
        <v>0</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hidden="1" x14ac:dyDescent="0.25">
      <c r="A92" s="517">
        <v>2231</v>
      </c>
      <c r="B92" s="554" t="s">
        <v>245</v>
      </c>
      <c r="C92" s="775">
        <f t="shared" si="99"/>
        <v>0</v>
      </c>
      <c r="D92" s="660"/>
      <c r="E92" s="661"/>
      <c r="F92" s="662">
        <f t="shared" ref="F92:F98" si="112">D92+E92</f>
        <v>0</v>
      </c>
      <c r="G92" s="660"/>
      <c r="H92" s="661"/>
      <c r="I92" s="662">
        <f t="shared" ref="I92:I98" si="113">G92+H92</f>
        <v>0</v>
      </c>
      <c r="J92" s="663"/>
      <c r="K92" s="661"/>
      <c r="L92" s="662">
        <f t="shared" ref="L92:L98" si="114">J92+K92</f>
        <v>0</v>
      </c>
      <c r="M92" s="660"/>
      <c r="N92" s="661"/>
      <c r="O92" s="662">
        <f t="shared" ref="O92:O98" si="115">M92+N92</f>
        <v>0</v>
      </c>
      <c r="P92" s="669"/>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hidden="1" x14ac:dyDescent="0.25">
      <c r="A98" s="517">
        <v>2239</v>
      </c>
      <c r="B98" s="554" t="s">
        <v>251</v>
      </c>
      <c r="C98" s="775">
        <f t="shared" si="99"/>
        <v>0</v>
      </c>
      <c r="D98" s="660"/>
      <c r="E98" s="661"/>
      <c r="F98" s="662">
        <f t="shared" si="112"/>
        <v>0</v>
      </c>
      <c r="G98" s="660"/>
      <c r="H98" s="661"/>
      <c r="I98" s="662">
        <f t="shared" si="113"/>
        <v>0</v>
      </c>
      <c r="J98" s="663"/>
      <c r="K98" s="661"/>
      <c r="L98" s="662">
        <f t="shared" si="114"/>
        <v>0</v>
      </c>
      <c r="M98" s="660"/>
      <c r="N98" s="661"/>
      <c r="O98" s="662">
        <f t="shared" si="115"/>
        <v>0</v>
      </c>
      <c r="P98" s="669"/>
    </row>
    <row r="99" spans="1:16" ht="36" hidden="1" x14ac:dyDescent="0.25">
      <c r="A99" s="665">
        <v>2240</v>
      </c>
      <c r="B99" s="554" t="s">
        <v>252</v>
      </c>
      <c r="C99" s="775">
        <f t="shared" si="99"/>
        <v>0</v>
      </c>
      <c r="D99" s="666">
        <f t="shared" ref="D99:E99" si="116">SUM(D100:D106)</f>
        <v>0</v>
      </c>
      <c r="E99" s="667">
        <f t="shared" si="116"/>
        <v>0</v>
      </c>
      <c r="F99" s="662">
        <f>SUM(F100:F106)</f>
        <v>0</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hidden="1" x14ac:dyDescent="0.25">
      <c r="A102" s="517">
        <v>2243</v>
      </c>
      <c r="B102" s="554" t="s">
        <v>256</v>
      </c>
      <c r="C102" s="775">
        <f t="shared" si="99"/>
        <v>0</v>
      </c>
      <c r="D102" s="660"/>
      <c r="E102" s="661"/>
      <c r="F102" s="662">
        <f t="shared" si="120"/>
        <v>0</v>
      </c>
      <c r="G102" s="660"/>
      <c r="H102" s="661"/>
      <c r="I102" s="662">
        <f t="shared" si="121"/>
        <v>0</v>
      </c>
      <c r="J102" s="663"/>
      <c r="K102" s="661"/>
      <c r="L102" s="662">
        <f t="shared" si="122"/>
        <v>0</v>
      </c>
      <c r="M102" s="660"/>
      <c r="N102" s="661"/>
      <c r="O102" s="662">
        <f t="shared" si="123"/>
        <v>0</v>
      </c>
      <c r="P102" s="669"/>
    </row>
    <row r="103" spans="1:16" hidden="1" x14ac:dyDescent="0.25">
      <c r="A103" s="517">
        <v>2244</v>
      </c>
      <c r="B103" s="554" t="s">
        <v>257</v>
      </c>
      <c r="C103" s="775">
        <f t="shared" si="99"/>
        <v>0</v>
      </c>
      <c r="D103" s="660"/>
      <c r="E103" s="661"/>
      <c r="F103" s="662">
        <f t="shared" si="120"/>
        <v>0</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hidden="1" x14ac:dyDescent="0.25">
      <c r="A107" s="665">
        <v>2250</v>
      </c>
      <c r="B107" s="554" t="s">
        <v>262</v>
      </c>
      <c r="C107" s="775">
        <f t="shared" si="99"/>
        <v>0</v>
      </c>
      <c r="D107" s="660"/>
      <c r="E107" s="661"/>
      <c r="F107" s="662">
        <f t="shared" si="120"/>
        <v>0</v>
      </c>
      <c r="G107" s="660"/>
      <c r="H107" s="661"/>
      <c r="I107" s="662">
        <f t="shared" si="121"/>
        <v>0</v>
      </c>
      <c r="J107" s="663"/>
      <c r="K107" s="661"/>
      <c r="L107" s="662">
        <f t="shared" si="122"/>
        <v>0</v>
      </c>
      <c r="M107" s="660"/>
      <c r="N107" s="661"/>
      <c r="O107" s="662">
        <f t="shared" si="123"/>
        <v>0</v>
      </c>
      <c r="P107" s="669"/>
    </row>
    <row r="108" spans="1:16" hidden="1" x14ac:dyDescent="0.25">
      <c r="A108" s="665">
        <v>2260</v>
      </c>
      <c r="B108" s="554" t="s">
        <v>263</v>
      </c>
      <c r="C108" s="775">
        <f t="shared" si="99"/>
        <v>0</v>
      </c>
      <c r="D108" s="666">
        <f t="shared" ref="D108:E108" si="124">SUM(D109:D113)</f>
        <v>0</v>
      </c>
      <c r="E108" s="667">
        <f t="shared" si="124"/>
        <v>0</v>
      </c>
      <c r="F108" s="662">
        <f>SUM(F109:F113)</f>
        <v>0</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c r="E117" s="661"/>
      <c r="F117" s="662">
        <f t="shared" si="136"/>
        <v>0</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customHeight="1" x14ac:dyDescent="0.25">
      <c r="A120" s="603">
        <v>2300</v>
      </c>
      <c r="B120" s="572" t="s">
        <v>275</v>
      </c>
      <c r="C120" s="777">
        <f t="shared" si="99"/>
        <v>202726</v>
      </c>
      <c r="D120" s="687">
        <f t="shared" ref="D120:E120" si="140">SUM(D121,D126,D130,D131,D134,D138,D146,D147,D150)</f>
        <v>187459</v>
      </c>
      <c r="E120" s="688">
        <f t="shared" si="140"/>
        <v>0</v>
      </c>
      <c r="F120" s="689">
        <f>SUM(F121,F126,F130,F131,F134,F138,F146,F147,F150)</f>
        <v>187459</v>
      </c>
      <c r="G120" s="687">
        <f t="shared" ref="G120:H120" si="141">SUM(G121,G126,G130,G131,G134,G138,G146,G147,G150)</f>
        <v>26267</v>
      </c>
      <c r="H120" s="688">
        <f t="shared" si="141"/>
        <v>-11000</v>
      </c>
      <c r="I120" s="689">
        <f>SUM(I121,I126,I130,I131,I134,I138,I146,I147,I150)</f>
        <v>15267</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4" hidden="1" x14ac:dyDescent="0.25">
      <c r="A121" s="1217">
        <v>2310</v>
      </c>
      <c r="B121" s="546" t="s">
        <v>276</v>
      </c>
      <c r="C121" s="774">
        <f t="shared" si="99"/>
        <v>0</v>
      </c>
      <c r="D121" s="675">
        <f t="shared" ref="D121:O121" si="144">SUM(D122:D125)</f>
        <v>0</v>
      </c>
      <c r="E121" s="676">
        <f t="shared" si="144"/>
        <v>0</v>
      </c>
      <c r="F121" s="657">
        <f t="shared" si="144"/>
        <v>0</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hidden="1" x14ac:dyDescent="0.25">
      <c r="A122" s="517">
        <v>2311</v>
      </c>
      <c r="B122" s="554" t="s">
        <v>277</v>
      </c>
      <c r="C122" s="775">
        <f t="shared" si="99"/>
        <v>0</v>
      </c>
      <c r="D122" s="660"/>
      <c r="E122" s="661"/>
      <c r="F122" s="662">
        <f t="shared" ref="F122:F125" si="145">D122+E122</f>
        <v>0</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hidden="1" x14ac:dyDescent="0.25">
      <c r="A123" s="517">
        <v>2312</v>
      </c>
      <c r="B123" s="554" t="s">
        <v>278</v>
      </c>
      <c r="C123" s="775">
        <f t="shared" si="99"/>
        <v>0</v>
      </c>
      <c r="D123" s="660"/>
      <c r="E123" s="661"/>
      <c r="F123" s="662">
        <f t="shared" si="145"/>
        <v>0</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hidden="1" customHeight="1" x14ac:dyDescent="0.25">
      <c r="A125" s="517">
        <v>2314</v>
      </c>
      <c r="B125" s="554" t="s">
        <v>280</v>
      </c>
      <c r="C125" s="775">
        <f t="shared" si="99"/>
        <v>0</v>
      </c>
      <c r="D125" s="660"/>
      <c r="E125" s="661"/>
      <c r="F125" s="662">
        <f t="shared" si="145"/>
        <v>0</v>
      </c>
      <c r="G125" s="660"/>
      <c r="H125" s="661"/>
      <c r="I125" s="662">
        <f t="shared" si="146"/>
        <v>0</v>
      </c>
      <c r="J125" s="663"/>
      <c r="K125" s="661"/>
      <c r="L125" s="662">
        <f t="shared" si="147"/>
        <v>0</v>
      </c>
      <c r="M125" s="660"/>
      <c r="N125" s="661"/>
      <c r="O125" s="662">
        <f t="shared" si="148"/>
        <v>0</v>
      </c>
      <c r="P125" s="669"/>
    </row>
    <row r="126" spans="1:16" hidden="1" x14ac:dyDescent="0.25">
      <c r="A126" s="665">
        <v>2320</v>
      </c>
      <c r="B126" s="554" t="s">
        <v>281</v>
      </c>
      <c r="C126" s="775">
        <f t="shared" si="99"/>
        <v>0</v>
      </c>
      <c r="D126" s="666">
        <f t="shared" ref="D126:E126" si="149">SUM(D127:D129)</f>
        <v>0</v>
      </c>
      <c r="E126" s="667">
        <f t="shared" si="149"/>
        <v>0</v>
      </c>
      <c r="F126" s="662">
        <f>SUM(F127:F129)</f>
        <v>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idden="1" x14ac:dyDescent="0.25">
      <c r="A128" s="517">
        <v>2322</v>
      </c>
      <c r="B128" s="554" t="s">
        <v>283</v>
      </c>
      <c r="C128" s="775">
        <f t="shared" si="99"/>
        <v>0</v>
      </c>
      <c r="D128" s="660"/>
      <c r="E128" s="661"/>
      <c r="F128" s="662">
        <f t="shared" si="153"/>
        <v>0</v>
      </c>
      <c r="G128" s="660"/>
      <c r="H128" s="661"/>
      <c r="I128" s="662">
        <f t="shared" si="154"/>
        <v>0</v>
      </c>
      <c r="J128" s="663"/>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hidden="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idden="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hidden="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idden="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hidden="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x14ac:dyDescent="0.25">
      <c r="A138" s="665">
        <v>2360</v>
      </c>
      <c r="B138" s="554" t="s">
        <v>293</v>
      </c>
      <c r="C138" s="775">
        <f t="shared" si="99"/>
        <v>202726</v>
      </c>
      <c r="D138" s="666">
        <f t="shared" ref="D138:E138" si="173">SUM(D139:D145)</f>
        <v>187459</v>
      </c>
      <c r="E138" s="667">
        <f t="shared" si="173"/>
        <v>0</v>
      </c>
      <c r="F138" s="662">
        <f>SUM(F139:F145)</f>
        <v>187459</v>
      </c>
      <c r="G138" s="666">
        <f t="shared" ref="G138:H138" si="174">SUM(G139:G145)</f>
        <v>26267</v>
      </c>
      <c r="H138" s="667">
        <f t="shared" si="174"/>
        <v>-11000</v>
      </c>
      <c r="I138" s="662">
        <f>SUM(I139:I145)</f>
        <v>15267</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idden="1" x14ac:dyDescent="0.25">
      <c r="A139" s="516">
        <v>2361</v>
      </c>
      <c r="B139" s="554" t="s">
        <v>294</v>
      </c>
      <c r="C139" s="775">
        <f t="shared" si="99"/>
        <v>0</v>
      </c>
      <c r="D139" s="660"/>
      <c r="E139" s="661"/>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t="16.899999999999999" customHeight="1" x14ac:dyDescent="0.25">
      <c r="A141" s="516">
        <v>2363</v>
      </c>
      <c r="B141" s="554" t="s">
        <v>296</v>
      </c>
      <c r="C141" s="775">
        <f t="shared" si="99"/>
        <v>202726</v>
      </c>
      <c r="D141" s="660">
        <v>187459</v>
      </c>
      <c r="E141" s="661"/>
      <c r="F141" s="662">
        <f t="shared" si="177"/>
        <v>187459</v>
      </c>
      <c r="G141" s="660">
        <v>26267</v>
      </c>
      <c r="H141" s="661">
        <v>-11000</v>
      </c>
      <c r="I141" s="662">
        <f t="shared" si="178"/>
        <v>15267</v>
      </c>
      <c r="J141" s="663"/>
      <c r="K141" s="661"/>
      <c r="L141" s="662">
        <f t="shared" si="179"/>
        <v>0</v>
      </c>
      <c r="M141" s="660"/>
      <c r="N141" s="661"/>
      <c r="O141" s="662">
        <f t="shared" si="180"/>
        <v>0</v>
      </c>
      <c r="P141" s="1067" t="s">
        <v>1171</v>
      </c>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idden="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hidden="1" x14ac:dyDescent="0.25">
      <c r="A152" s="534">
        <v>2500</v>
      </c>
      <c r="B152" s="645" t="s">
        <v>307</v>
      </c>
      <c r="C152" s="773">
        <f t="shared" si="189"/>
        <v>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hidden="1" x14ac:dyDescent="0.25">
      <c r="A153" s="1217">
        <v>2510</v>
      </c>
      <c r="B153" s="546" t="s">
        <v>308</v>
      </c>
      <c r="C153" s="774">
        <f t="shared" si="189"/>
        <v>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hidden="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1217">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1217">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1217">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1217">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hidden="1" x14ac:dyDescent="0.25">
      <c r="A181" s="711"/>
      <c r="B181" s="486" t="s">
        <v>336</v>
      </c>
      <c r="C181" s="785">
        <f t="shared" si="189"/>
        <v>0</v>
      </c>
      <c r="D181" s="635">
        <f t="shared" ref="D181:O181" si="245">SUM(D182,D211,D252,D265)</f>
        <v>0</v>
      </c>
      <c r="E181" s="636">
        <f t="shared" si="245"/>
        <v>0</v>
      </c>
      <c r="F181" s="637">
        <f t="shared" si="245"/>
        <v>0</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hidden="1" x14ac:dyDescent="0.25">
      <c r="A182" s="640">
        <v>5000</v>
      </c>
      <c r="B182" s="640" t="s">
        <v>337</v>
      </c>
      <c r="C182" s="786">
        <f t="shared" si="189"/>
        <v>0</v>
      </c>
      <c r="D182" s="641">
        <f t="shared" ref="D182:E182" si="246">D183+D187</f>
        <v>0</v>
      </c>
      <c r="E182" s="642">
        <f t="shared" si="246"/>
        <v>0</v>
      </c>
      <c r="F182" s="643">
        <f>F183+F187</f>
        <v>0</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1217">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hidden="1" x14ac:dyDescent="0.25">
      <c r="A187" s="534">
        <v>5200</v>
      </c>
      <c r="B187" s="645" t="s">
        <v>342</v>
      </c>
      <c r="C187" s="773">
        <f t="shared" si="189"/>
        <v>0</v>
      </c>
      <c r="D187" s="646">
        <f t="shared" ref="D187:E187" si="258">D188+D198+D199+D206+D207+D208+D210</f>
        <v>0</v>
      </c>
      <c r="E187" s="647">
        <f t="shared" si="258"/>
        <v>0</v>
      </c>
      <c r="F187" s="648">
        <f>F188+F198+F199+F206+F207+F208+F210</f>
        <v>0</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hidden="1" x14ac:dyDescent="0.25">
      <c r="A199" s="665">
        <v>5230</v>
      </c>
      <c r="B199" s="554" t="s">
        <v>354</v>
      </c>
      <c r="C199" s="775">
        <f t="shared" si="189"/>
        <v>0</v>
      </c>
      <c r="D199" s="666">
        <f t="shared" ref="D199:E199" si="270">SUM(D200:D205)</f>
        <v>0</v>
      </c>
      <c r="E199" s="667">
        <f t="shared" si="270"/>
        <v>0</v>
      </c>
      <c r="F199" s="662">
        <f>SUM(F200:F205)</f>
        <v>0</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hidden="1" x14ac:dyDescent="0.25">
      <c r="A204" s="517">
        <v>5238</v>
      </c>
      <c r="B204" s="554" t="s">
        <v>359</v>
      </c>
      <c r="C204" s="775">
        <f t="shared" si="189"/>
        <v>0</v>
      </c>
      <c r="D204" s="660"/>
      <c r="E204" s="661"/>
      <c r="F204" s="662">
        <f t="shared" si="274"/>
        <v>0</v>
      </c>
      <c r="G204" s="660"/>
      <c r="H204" s="661"/>
      <c r="I204" s="662">
        <f t="shared" si="275"/>
        <v>0</v>
      </c>
      <c r="J204" s="663"/>
      <c r="K204" s="661"/>
      <c r="L204" s="662">
        <f t="shared" si="276"/>
        <v>0</v>
      </c>
      <c r="M204" s="660"/>
      <c r="N204" s="661"/>
      <c r="O204" s="662">
        <f t="shared" si="277"/>
        <v>0</v>
      </c>
      <c r="P204" s="669"/>
    </row>
    <row r="205" spans="1:16" ht="24" hidden="1" x14ac:dyDescent="0.25">
      <c r="A205" s="517">
        <v>5239</v>
      </c>
      <c r="B205" s="554" t="s">
        <v>360</v>
      </c>
      <c r="C205" s="775">
        <f t="shared" si="189"/>
        <v>0</v>
      </c>
      <c r="D205" s="660"/>
      <c r="E205" s="661"/>
      <c r="F205" s="662">
        <f t="shared" si="274"/>
        <v>0</v>
      </c>
      <c r="G205" s="660"/>
      <c r="H205" s="661"/>
      <c r="I205" s="662">
        <f t="shared" si="275"/>
        <v>0</v>
      </c>
      <c r="J205" s="663"/>
      <c r="K205" s="661"/>
      <c r="L205" s="662">
        <f t="shared" si="276"/>
        <v>0</v>
      </c>
      <c r="M205" s="660"/>
      <c r="N205" s="661"/>
      <c r="O205" s="662">
        <f t="shared" si="277"/>
        <v>0</v>
      </c>
      <c r="P205" s="669"/>
    </row>
    <row r="206" spans="1:16" ht="24" hidden="1" x14ac:dyDescent="0.25">
      <c r="A206" s="665">
        <v>5240</v>
      </c>
      <c r="B206" s="554" t="s">
        <v>361</v>
      </c>
      <c r="C206" s="775">
        <f t="shared" si="189"/>
        <v>0</v>
      </c>
      <c r="D206" s="660"/>
      <c r="E206" s="661"/>
      <c r="F206" s="662">
        <f t="shared" si="274"/>
        <v>0</v>
      </c>
      <c r="G206" s="660"/>
      <c r="H206" s="661"/>
      <c r="I206" s="662">
        <f t="shared" si="275"/>
        <v>0</v>
      </c>
      <c r="J206" s="663"/>
      <c r="K206" s="661"/>
      <c r="L206" s="662">
        <f t="shared" si="276"/>
        <v>0</v>
      </c>
      <c r="M206" s="660"/>
      <c r="N206" s="661"/>
      <c r="O206" s="662">
        <f t="shared" si="277"/>
        <v>0</v>
      </c>
      <c r="P206" s="669"/>
    </row>
    <row r="207" spans="1:16" hidden="1" x14ac:dyDescent="0.25">
      <c r="A207" s="665">
        <v>5250</v>
      </c>
      <c r="B207" s="554" t="s">
        <v>362</v>
      </c>
      <c r="C207" s="775">
        <f t="shared" si="189"/>
        <v>0</v>
      </c>
      <c r="D207" s="660"/>
      <c r="E207" s="661"/>
      <c r="F207" s="662">
        <f t="shared" si="274"/>
        <v>0</v>
      </c>
      <c r="G207" s="660"/>
      <c r="H207" s="661"/>
      <c r="I207" s="662">
        <f t="shared" si="275"/>
        <v>0</v>
      </c>
      <c r="J207" s="663"/>
      <c r="K207" s="661"/>
      <c r="L207" s="662">
        <f t="shared" si="276"/>
        <v>0</v>
      </c>
      <c r="M207" s="660"/>
      <c r="N207" s="661"/>
      <c r="O207" s="662">
        <f t="shared" si="277"/>
        <v>0</v>
      </c>
      <c r="P207" s="669"/>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1217">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1217">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1217">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1216">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1217">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hidden="1" x14ac:dyDescent="0.25">
      <c r="A252" s="721">
        <v>7000</v>
      </c>
      <c r="B252" s="721" t="s">
        <v>407</v>
      </c>
      <c r="C252" s="790">
        <f t="shared" si="291"/>
        <v>0</v>
      </c>
      <c r="D252" s="722">
        <f t="shared" ref="D252:E252" si="343">SUM(D253,D263)</f>
        <v>0</v>
      </c>
      <c r="E252" s="723">
        <f t="shared" si="343"/>
        <v>0</v>
      </c>
      <c r="F252" s="724">
        <f>SUM(F253,F263)</f>
        <v>0</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hidden="1" x14ac:dyDescent="0.25">
      <c r="A253" s="534">
        <v>7200</v>
      </c>
      <c r="B253" s="645" t="s">
        <v>408</v>
      </c>
      <c r="C253" s="773">
        <f t="shared" si="291"/>
        <v>0</v>
      </c>
      <c r="D253" s="646">
        <f t="shared" ref="D253:O253" si="347">SUM(D254,D255,D256,D257,D261,D262)</f>
        <v>0</v>
      </c>
      <c r="E253" s="647">
        <f t="shared" si="347"/>
        <v>0</v>
      </c>
      <c r="F253" s="648">
        <f t="shared" si="347"/>
        <v>0</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1217">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hidden="1" x14ac:dyDescent="0.25">
      <c r="A256" s="665">
        <v>7230</v>
      </c>
      <c r="B256" s="554" t="s">
        <v>179</v>
      </c>
      <c r="C256" s="775">
        <f t="shared" si="291"/>
        <v>0</v>
      </c>
      <c r="D256" s="660"/>
      <c r="E256" s="661"/>
      <c r="F256" s="662">
        <f t="shared" si="348"/>
        <v>0</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202726</v>
      </c>
      <c r="D272" s="737">
        <f>SUM(D269,D265,D252,D211,D182,D174,D160,D75,D53)</f>
        <v>187459</v>
      </c>
      <c r="E272" s="738">
        <f t="shared" ref="E272:O272" si="371">SUM(E269,E265,E252,E211,E182,E174,E160,E75,E53)</f>
        <v>0</v>
      </c>
      <c r="F272" s="739">
        <f t="shared" si="371"/>
        <v>187459</v>
      </c>
      <c r="G272" s="737">
        <f t="shared" si="371"/>
        <v>26267</v>
      </c>
      <c r="H272" s="738">
        <f t="shared" si="371"/>
        <v>-11000</v>
      </c>
      <c r="I272" s="739">
        <f t="shared" si="371"/>
        <v>15267</v>
      </c>
      <c r="J272" s="740">
        <f t="shared" si="371"/>
        <v>0</v>
      </c>
      <c r="K272" s="738">
        <f t="shared" si="371"/>
        <v>0</v>
      </c>
      <c r="L272" s="739">
        <f t="shared" si="371"/>
        <v>0</v>
      </c>
      <c r="M272" s="737">
        <f t="shared" si="371"/>
        <v>0</v>
      </c>
      <c r="N272" s="738">
        <f t="shared" si="371"/>
        <v>0</v>
      </c>
      <c r="O272" s="739">
        <f t="shared" si="371"/>
        <v>0</v>
      </c>
      <c r="P272" s="741"/>
    </row>
    <row r="273" spans="1:16" s="494" customFormat="1" ht="13.5" hidden="1" thickTop="1" thickBot="1" x14ac:dyDescent="0.3">
      <c r="A273" s="1321" t="s">
        <v>429</v>
      </c>
      <c r="B273" s="1322"/>
      <c r="C273" s="793">
        <f t="shared" si="291"/>
        <v>0</v>
      </c>
      <c r="D273" s="742">
        <f>SUM(D24,D25,D41,D43)-D51</f>
        <v>0</v>
      </c>
      <c r="E273" s="743">
        <f t="shared" ref="E273:F273" si="372">SUM(E24,E25,E41,E43)-E51</f>
        <v>0</v>
      </c>
      <c r="F273" s="744">
        <f t="shared" si="372"/>
        <v>0</v>
      </c>
      <c r="G273" s="742">
        <f>SUM(G24,G25,G43)-G51</f>
        <v>0</v>
      </c>
      <c r="H273" s="743">
        <f t="shared" ref="H273:I273" si="373">SUM(H24,H25,H43)-H51</f>
        <v>0</v>
      </c>
      <c r="I273" s="744">
        <f t="shared" si="373"/>
        <v>0</v>
      </c>
      <c r="J273" s="745">
        <f t="shared" ref="J273:K273" si="374">(J26+J43)-J51</f>
        <v>0</v>
      </c>
      <c r="K273" s="743">
        <f t="shared" si="374"/>
        <v>0</v>
      </c>
      <c r="L273" s="744">
        <f>(L26+L43)-L51</f>
        <v>0</v>
      </c>
      <c r="M273" s="742">
        <f t="shared" ref="M273:O273" si="375">M45-M51</f>
        <v>0</v>
      </c>
      <c r="N273" s="743">
        <f t="shared" si="375"/>
        <v>0</v>
      </c>
      <c r="O273" s="744">
        <f t="shared" si="375"/>
        <v>0</v>
      </c>
      <c r="P273" s="746"/>
    </row>
    <row r="274" spans="1:16" s="494" customFormat="1" ht="12.75" hidden="1" thickTop="1" x14ac:dyDescent="0.25">
      <c r="A274" s="1323" t="s">
        <v>430</v>
      </c>
      <c r="B274" s="1324"/>
      <c r="C274" s="794">
        <f t="shared" si="291"/>
        <v>0</v>
      </c>
      <c r="D274" s="747">
        <f t="shared" ref="D274:O274" si="376">SUM(D275,D276)-D283+D284</f>
        <v>0</v>
      </c>
      <c r="E274" s="748">
        <f t="shared" si="376"/>
        <v>0</v>
      </c>
      <c r="F274" s="749">
        <f t="shared" si="376"/>
        <v>0</v>
      </c>
      <c r="G274" s="747">
        <f t="shared" si="376"/>
        <v>0</v>
      </c>
      <c r="H274" s="748">
        <f t="shared" si="376"/>
        <v>0</v>
      </c>
      <c r="I274" s="749">
        <f t="shared" si="376"/>
        <v>0</v>
      </c>
      <c r="J274" s="750">
        <f t="shared" si="376"/>
        <v>0</v>
      </c>
      <c r="K274" s="748">
        <f t="shared" si="376"/>
        <v>0</v>
      </c>
      <c r="L274" s="749">
        <f t="shared" si="376"/>
        <v>0</v>
      </c>
      <c r="M274" s="747">
        <f t="shared" si="376"/>
        <v>0</v>
      </c>
      <c r="N274" s="748">
        <f t="shared" si="376"/>
        <v>0</v>
      </c>
      <c r="O274" s="749">
        <f t="shared" si="376"/>
        <v>0</v>
      </c>
      <c r="P274" s="751"/>
    </row>
    <row r="275" spans="1:16" s="494" customFormat="1" ht="13.5" hidden="1" thickTop="1" thickBot="1" x14ac:dyDescent="0.3">
      <c r="A275" s="621" t="s">
        <v>431</v>
      </c>
      <c r="B275" s="621" t="s">
        <v>432</v>
      </c>
      <c r="C275" s="783">
        <f t="shared" si="291"/>
        <v>0</v>
      </c>
      <c r="D275" s="622">
        <f>D21-D269</f>
        <v>0</v>
      </c>
      <c r="E275" s="622">
        <f t="shared" ref="E275:O275" si="377">E21-E269</f>
        <v>0</v>
      </c>
      <c r="F275" s="622">
        <f t="shared" si="377"/>
        <v>0</v>
      </c>
      <c r="G275" s="622">
        <f t="shared" si="377"/>
        <v>0</v>
      </c>
      <c r="H275" s="622">
        <f t="shared" si="377"/>
        <v>0</v>
      </c>
      <c r="I275" s="622">
        <f t="shared" si="377"/>
        <v>0</v>
      </c>
      <c r="J275" s="622">
        <f t="shared" si="377"/>
        <v>0</v>
      </c>
      <c r="K275" s="622">
        <f t="shared" si="377"/>
        <v>0</v>
      </c>
      <c r="L275" s="783">
        <f t="shared" si="377"/>
        <v>0</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row r="298" spans="1:16" x14ac:dyDescent="0.25">
      <c r="A298" s="469"/>
      <c r="B298" s="469"/>
      <c r="C298" s="469"/>
      <c r="D298" s="469"/>
      <c r="E298" s="469"/>
      <c r="F298" s="469"/>
      <c r="G298" s="469"/>
      <c r="H298" s="469"/>
      <c r="I298" s="469"/>
      <c r="J298" s="469"/>
      <c r="K298" s="469"/>
      <c r="L298" s="469"/>
      <c r="M298" s="469"/>
      <c r="N298" s="469"/>
      <c r="O298" s="469"/>
      <c r="P298" s="469"/>
    </row>
    <row r="299" spans="1:16" x14ac:dyDescent="0.25">
      <c r="A299" s="469"/>
      <c r="B299" s="469"/>
      <c r="C299" s="469"/>
      <c r="D299" s="469"/>
      <c r="E299" s="469"/>
      <c r="F299" s="469"/>
      <c r="G299" s="469"/>
      <c r="H299" s="469"/>
      <c r="I299" s="469"/>
      <c r="J299" s="469"/>
      <c r="K299" s="469"/>
      <c r="L299" s="469"/>
      <c r="M299" s="469"/>
      <c r="N299" s="469"/>
      <c r="O299" s="469"/>
      <c r="P299" s="469"/>
    </row>
  </sheetData>
  <sheetProtection algorithmName="SHA-512" hashValue="7qa0aBi2MBbehub1cDj6Y8lEHCxGTlYe32PknxETKDKm7WIAhVfACO41N7IKbhaKNEwZzrrWa6duQAm+8BcqlA==" saltValue="5fmJ9rYIhfUFp5zSae2UeQ==" spinCount="100000" sheet="1" objects="1" scenarios="1" formatCells="0" formatColumns="0" formatRows="0" sort="0"/>
  <autoFilter ref="A18:P284">
    <filterColumn colId="2">
      <filters>
        <filter val="202 726"/>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36.pielikums Jūrmalas pilsētas domes
2020.gada 23.aprīļa saistošajiem noteikumiem Nr.11
(protokols Nr.6, 21.punkts)
 </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9"/>
  <sheetViews>
    <sheetView showGridLines="0" view="pageLayout" zoomScaleNormal="100" workbookViewId="0">
      <selection activeCell="R10" sqref="R10"/>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1157</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1147</v>
      </c>
      <c r="D3" s="1284"/>
      <c r="E3" s="1284"/>
      <c r="F3" s="1284"/>
      <c r="G3" s="1284"/>
      <c r="H3" s="1284"/>
      <c r="I3" s="1284"/>
      <c r="J3" s="1284"/>
      <c r="K3" s="1284"/>
      <c r="L3" s="1284"/>
      <c r="M3" s="1284"/>
      <c r="N3" s="1284"/>
      <c r="O3" s="1284"/>
      <c r="P3" s="1285"/>
      <c r="Q3" s="765"/>
    </row>
    <row r="4" spans="1:17" ht="12.75" customHeight="1" x14ac:dyDescent="0.25">
      <c r="A4" s="470" t="s">
        <v>142</v>
      </c>
      <c r="B4" s="471"/>
      <c r="C4" s="1284" t="s">
        <v>1148</v>
      </c>
      <c r="D4" s="1284"/>
      <c r="E4" s="1284"/>
      <c r="F4" s="1284"/>
      <c r="G4" s="1284"/>
      <c r="H4" s="1284"/>
      <c r="I4" s="1284"/>
      <c r="J4" s="1284"/>
      <c r="K4" s="1284"/>
      <c r="L4" s="1284"/>
      <c r="M4" s="1284"/>
      <c r="N4" s="1284"/>
      <c r="O4" s="1284"/>
      <c r="P4" s="1285"/>
      <c r="Q4" s="765"/>
    </row>
    <row r="5" spans="1:17" ht="12.75" customHeight="1" x14ac:dyDescent="0.25">
      <c r="A5" s="472" t="s">
        <v>144</v>
      </c>
      <c r="B5" s="473"/>
      <c r="C5" s="1289" t="s">
        <v>1149</v>
      </c>
      <c r="D5" s="1289"/>
      <c r="E5" s="1289"/>
      <c r="F5" s="1289"/>
      <c r="G5" s="1289"/>
      <c r="H5" s="1289"/>
      <c r="I5" s="1289"/>
      <c r="J5" s="1289"/>
      <c r="K5" s="1289"/>
      <c r="L5" s="1289"/>
      <c r="M5" s="1289"/>
      <c r="N5" s="1289"/>
      <c r="O5" s="1289"/>
      <c r="P5" s="1290"/>
      <c r="Q5" s="765"/>
    </row>
    <row r="6" spans="1:17" ht="12.75" customHeight="1" x14ac:dyDescent="0.25">
      <c r="A6" s="472" t="s">
        <v>146</v>
      </c>
      <c r="B6" s="473"/>
      <c r="C6" s="1289" t="s">
        <v>732</v>
      </c>
      <c r="D6" s="1289"/>
      <c r="E6" s="1289"/>
      <c r="F6" s="1289"/>
      <c r="G6" s="1289"/>
      <c r="H6" s="1289"/>
      <c r="I6" s="1289"/>
      <c r="J6" s="1289"/>
      <c r="K6" s="1289"/>
      <c r="L6" s="1289"/>
      <c r="M6" s="1289"/>
      <c r="N6" s="1289"/>
      <c r="O6" s="1289"/>
      <c r="P6" s="1290"/>
      <c r="Q6" s="765"/>
    </row>
    <row r="7" spans="1:17" ht="25.15" customHeight="1" x14ac:dyDescent="0.25">
      <c r="A7" s="472" t="s">
        <v>148</v>
      </c>
      <c r="B7" s="473"/>
      <c r="C7" s="1284" t="s">
        <v>983</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t="s">
        <v>1150</v>
      </c>
      <c r="D9" s="1289"/>
      <c r="E9" s="1289"/>
      <c r="F9" s="1289"/>
      <c r="G9" s="1289"/>
      <c r="H9" s="1289"/>
      <c r="I9" s="1289"/>
      <c r="J9" s="1289"/>
      <c r="K9" s="1289"/>
      <c r="L9" s="1289"/>
      <c r="M9" s="1289"/>
      <c r="N9" s="1289"/>
      <c r="O9" s="1289"/>
      <c r="P9" s="1290"/>
      <c r="Q9" s="765"/>
    </row>
    <row r="10" spans="1:17" ht="12.75" customHeight="1" x14ac:dyDescent="0.25">
      <c r="A10" s="472"/>
      <c r="B10" s="473" t="s">
        <v>153</v>
      </c>
      <c r="C10" s="1289" t="s">
        <v>1151</v>
      </c>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89" t="s">
        <v>1152</v>
      </c>
      <c r="D11" s="1289"/>
      <c r="E11" s="1289"/>
      <c r="F11" s="1289"/>
      <c r="G11" s="1289"/>
      <c r="H11" s="1289"/>
      <c r="I11" s="1289"/>
      <c r="J11" s="1289"/>
      <c r="K11" s="1289"/>
      <c r="L11" s="1289"/>
      <c r="M11" s="1289"/>
      <c r="N11" s="1289"/>
      <c r="O11" s="1289"/>
      <c r="P11" s="1290"/>
      <c r="Q11" s="765"/>
    </row>
    <row r="12" spans="1:17" ht="12.75" customHeight="1" x14ac:dyDescent="0.25">
      <c r="A12" s="472"/>
      <c r="B12" s="473" t="s">
        <v>155</v>
      </c>
      <c r="C12" s="1289" t="s">
        <v>1153</v>
      </c>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1152"/>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910971</v>
      </c>
      <c r="D20" s="497">
        <f t="shared" ref="D20:E20" si="0">SUM(D21,D24,D25,D41,D43)</f>
        <v>38778</v>
      </c>
      <c r="E20" s="498">
        <f t="shared" si="0"/>
        <v>135</v>
      </c>
      <c r="F20" s="499">
        <f>SUM(F21,F24,F25,F41,F43)</f>
        <v>38913</v>
      </c>
      <c r="G20" s="497">
        <f t="shared" ref="G20:H20" si="1">SUM(G21,G24,G43)</f>
        <v>867790</v>
      </c>
      <c r="H20" s="498">
        <f t="shared" si="1"/>
        <v>0</v>
      </c>
      <c r="I20" s="499">
        <f>SUM(I21,I24,I43)</f>
        <v>867790</v>
      </c>
      <c r="J20" s="500">
        <f t="shared" ref="J20:K20" si="2">SUM(J21,J26,J43)</f>
        <v>4268</v>
      </c>
      <c r="K20" s="498">
        <f t="shared" si="2"/>
        <v>0</v>
      </c>
      <c r="L20" s="499">
        <f>SUM(L21,L26,L43)</f>
        <v>4268</v>
      </c>
      <c r="M20" s="497">
        <f t="shared" ref="M20:O20" si="3">SUM(M21,M45)</f>
        <v>0</v>
      </c>
      <c r="N20" s="498">
        <f t="shared" si="3"/>
        <v>0</v>
      </c>
      <c r="O20" s="499">
        <f t="shared" si="3"/>
        <v>0</v>
      </c>
      <c r="P20" s="501"/>
    </row>
    <row r="21" spans="1:17" ht="12.75" thickTop="1" x14ac:dyDescent="0.25">
      <c r="A21" s="502"/>
      <c r="B21" s="503" t="s">
        <v>176</v>
      </c>
      <c r="C21" s="769">
        <f t="shared" ref="C21:C84" si="4">F21+I21+L21+O21</f>
        <v>2095</v>
      </c>
      <c r="D21" s="504">
        <f t="shared" ref="D21:E21" si="5">SUM(D22:D23)</f>
        <v>0</v>
      </c>
      <c r="E21" s="505">
        <f t="shared" si="5"/>
        <v>0</v>
      </c>
      <c r="F21" s="506">
        <f>SUM(F22:F23)</f>
        <v>0</v>
      </c>
      <c r="G21" s="504">
        <f t="shared" ref="G21:H21" si="6">SUM(G22:G23)</f>
        <v>0</v>
      </c>
      <c r="H21" s="505">
        <f t="shared" si="6"/>
        <v>0</v>
      </c>
      <c r="I21" s="506">
        <f>SUM(I22:I23)</f>
        <v>0</v>
      </c>
      <c r="J21" s="507">
        <f t="shared" ref="J21:K21" si="7">SUM(J22:J23)</f>
        <v>2095</v>
      </c>
      <c r="K21" s="505">
        <f t="shared" si="7"/>
        <v>0</v>
      </c>
      <c r="L21" s="506">
        <f>SUM(L22:L23)</f>
        <v>2095</v>
      </c>
      <c r="M21" s="504">
        <f t="shared" ref="M21:O21" si="8">SUM(M22:M23)</f>
        <v>0</v>
      </c>
      <c r="N21" s="505">
        <f t="shared" si="8"/>
        <v>0</v>
      </c>
      <c r="O21" s="506">
        <f t="shared" si="8"/>
        <v>0</v>
      </c>
      <c r="P21" s="508"/>
    </row>
    <row r="22" spans="1:17" hidden="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x14ac:dyDescent="0.25">
      <c r="A23" s="516"/>
      <c r="B23" s="517" t="s">
        <v>178</v>
      </c>
      <c r="C23" s="771">
        <f t="shared" si="4"/>
        <v>2095</v>
      </c>
      <c r="D23" s="518"/>
      <c r="E23" s="519"/>
      <c r="F23" s="520">
        <f t="shared" ref="F23:F25" si="9">D23+E23</f>
        <v>0</v>
      </c>
      <c r="G23" s="518"/>
      <c r="H23" s="519"/>
      <c r="I23" s="520">
        <f t="shared" ref="I23:I24" si="10">G23+H23</f>
        <v>0</v>
      </c>
      <c r="J23" s="521">
        <v>2095</v>
      </c>
      <c r="K23" s="519">
        <v>0</v>
      </c>
      <c r="L23" s="520">
        <f>J23+K23</f>
        <v>2095</v>
      </c>
      <c r="M23" s="518"/>
      <c r="N23" s="519"/>
      <c r="O23" s="520">
        <f>M23+N23</f>
        <v>0</v>
      </c>
      <c r="P23" s="982" t="s">
        <v>958</v>
      </c>
    </row>
    <row r="24" spans="1:17" s="494" customFormat="1" ht="36.6" customHeight="1" thickBot="1" x14ac:dyDescent="0.3">
      <c r="A24" s="523">
        <v>19300</v>
      </c>
      <c r="B24" s="523" t="s">
        <v>179</v>
      </c>
      <c r="C24" s="772">
        <f>F24+I24</f>
        <v>906703</v>
      </c>
      <c r="D24" s="524">
        <v>38778</v>
      </c>
      <c r="E24" s="525">
        <f>100+35</f>
        <v>135</v>
      </c>
      <c r="F24" s="526">
        <f t="shared" si="9"/>
        <v>38913</v>
      </c>
      <c r="G24" s="524">
        <v>867790</v>
      </c>
      <c r="H24" s="525"/>
      <c r="I24" s="526">
        <f t="shared" si="10"/>
        <v>867790</v>
      </c>
      <c r="J24" s="527" t="s">
        <v>180</v>
      </c>
      <c r="K24" s="528" t="s">
        <v>180</v>
      </c>
      <c r="L24" s="531" t="s">
        <v>180</v>
      </c>
      <c r="M24" s="529" t="s">
        <v>180</v>
      </c>
      <c r="N24" s="530" t="s">
        <v>180</v>
      </c>
      <c r="O24" s="531" t="s">
        <v>180</v>
      </c>
      <c r="P24" s="1136" t="s">
        <v>1154</v>
      </c>
    </row>
    <row r="25" spans="1:17" s="494" customFormat="1" ht="24.75" hidden="1" thickTop="1" x14ac:dyDescent="0.25">
      <c r="A25" s="533"/>
      <c r="B25" s="534" t="s">
        <v>181</v>
      </c>
      <c r="C25" s="773">
        <f>F25</f>
        <v>0</v>
      </c>
      <c r="D25" s="535"/>
      <c r="E25" s="536"/>
      <c r="F25" s="537">
        <f t="shared" si="9"/>
        <v>0</v>
      </c>
      <c r="G25" s="538" t="s">
        <v>180</v>
      </c>
      <c r="H25" s="539" t="s">
        <v>180</v>
      </c>
      <c r="I25" s="540" t="s">
        <v>180</v>
      </c>
      <c r="J25" s="541" t="s">
        <v>180</v>
      </c>
      <c r="K25" s="542" t="s">
        <v>180</v>
      </c>
      <c r="L25" s="540" t="s">
        <v>180</v>
      </c>
      <c r="M25" s="543" t="s">
        <v>180</v>
      </c>
      <c r="N25" s="542" t="s">
        <v>180</v>
      </c>
      <c r="O25" s="540" t="s">
        <v>180</v>
      </c>
      <c r="P25" s="544"/>
    </row>
    <row r="26" spans="1:17" s="494" customFormat="1" ht="36.75" thickTop="1" x14ac:dyDescent="0.25">
      <c r="A26" s="534">
        <v>21300</v>
      </c>
      <c r="B26" s="534" t="s">
        <v>182</v>
      </c>
      <c r="C26" s="773">
        <f>L26</f>
        <v>2107</v>
      </c>
      <c r="D26" s="543" t="s">
        <v>180</v>
      </c>
      <c r="E26" s="542" t="s">
        <v>180</v>
      </c>
      <c r="F26" s="540" t="s">
        <v>180</v>
      </c>
      <c r="G26" s="543" t="s">
        <v>180</v>
      </c>
      <c r="H26" s="542" t="s">
        <v>180</v>
      </c>
      <c r="I26" s="540" t="s">
        <v>180</v>
      </c>
      <c r="J26" s="541">
        <f t="shared" ref="J26:K26" si="11">SUM(J27,J31,J33,J36)</f>
        <v>2107</v>
      </c>
      <c r="K26" s="542">
        <f t="shared" si="11"/>
        <v>0</v>
      </c>
      <c r="L26" s="648">
        <f>SUM(L27,L31,L33,L36)</f>
        <v>2107</v>
      </c>
      <c r="M26" s="543" t="s">
        <v>180</v>
      </c>
      <c r="N26" s="542" t="s">
        <v>180</v>
      </c>
      <c r="O26" s="540" t="s">
        <v>180</v>
      </c>
      <c r="P26" s="544"/>
    </row>
    <row r="27" spans="1:17" s="494" customFormat="1" ht="24" hidden="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idden="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idden="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 hidden="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 hidden="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 hidden="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x14ac:dyDescent="0.25">
      <c r="A33" s="545">
        <v>21380</v>
      </c>
      <c r="B33" s="534" t="s">
        <v>189</v>
      </c>
      <c r="C33" s="773">
        <f t="shared" si="13"/>
        <v>497</v>
      </c>
      <c r="D33" s="543" t="s">
        <v>180</v>
      </c>
      <c r="E33" s="542" t="s">
        <v>180</v>
      </c>
      <c r="F33" s="540" t="s">
        <v>180</v>
      </c>
      <c r="G33" s="543" t="s">
        <v>180</v>
      </c>
      <c r="H33" s="542" t="s">
        <v>180</v>
      </c>
      <c r="I33" s="540" t="s">
        <v>180</v>
      </c>
      <c r="J33" s="541">
        <f t="shared" ref="J33:K33" si="16">SUM(J34:J35)</f>
        <v>497</v>
      </c>
      <c r="K33" s="542">
        <f t="shared" si="16"/>
        <v>0</v>
      </c>
      <c r="L33" s="648">
        <f>SUM(L34:L35)</f>
        <v>497</v>
      </c>
      <c r="M33" s="543" t="s">
        <v>180</v>
      </c>
      <c r="N33" s="542" t="s">
        <v>180</v>
      </c>
      <c r="O33" s="540" t="s">
        <v>180</v>
      </c>
      <c r="P33" s="544"/>
    </row>
    <row r="34" spans="1:16" x14ac:dyDescent="0.25">
      <c r="A34" s="510">
        <v>21381</v>
      </c>
      <c r="B34" s="546" t="s">
        <v>190</v>
      </c>
      <c r="C34" s="774">
        <f t="shared" si="13"/>
        <v>497</v>
      </c>
      <c r="D34" s="547" t="s">
        <v>180</v>
      </c>
      <c r="E34" s="548" t="s">
        <v>180</v>
      </c>
      <c r="F34" s="549" t="s">
        <v>180</v>
      </c>
      <c r="G34" s="547" t="s">
        <v>180</v>
      </c>
      <c r="H34" s="548" t="s">
        <v>180</v>
      </c>
      <c r="I34" s="549" t="s">
        <v>180</v>
      </c>
      <c r="J34" s="550">
        <v>497</v>
      </c>
      <c r="K34" s="551"/>
      <c r="L34" s="657">
        <f t="shared" ref="L34:L35" si="17">J34+K34</f>
        <v>497</v>
      </c>
      <c r="M34" s="552" t="s">
        <v>180</v>
      </c>
      <c r="N34" s="551" t="s">
        <v>180</v>
      </c>
      <c r="O34" s="549" t="s">
        <v>180</v>
      </c>
      <c r="P34" s="553"/>
    </row>
    <row r="35" spans="1:16" ht="24" hidden="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customHeight="1" x14ac:dyDescent="0.25">
      <c r="A36" s="545">
        <v>21390</v>
      </c>
      <c r="B36" s="534" t="s">
        <v>192</v>
      </c>
      <c r="C36" s="773">
        <f t="shared" si="13"/>
        <v>1610</v>
      </c>
      <c r="D36" s="543" t="s">
        <v>180</v>
      </c>
      <c r="E36" s="542" t="s">
        <v>180</v>
      </c>
      <c r="F36" s="540" t="s">
        <v>180</v>
      </c>
      <c r="G36" s="543" t="s">
        <v>180</v>
      </c>
      <c r="H36" s="542" t="s">
        <v>180</v>
      </c>
      <c r="I36" s="540" t="s">
        <v>180</v>
      </c>
      <c r="J36" s="541">
        <f t="shared" ref="J36:K36" si="18">SUM(J37:J40)</f>
        <v>1610</v>
      </c>
      <c r="K36" s="542">
        <f t="shared" si="18"/>
        <v>0</v>
      </c>
      <c r="L36" s="648">
        <f>SUM(L37:L40)</f>
        <v>1610</v>
      </c>
      <c r="M36" s="543" t="s">
        <v>180</v>
      </c>
      <c r="N36" s="542" t="s">
        <v>180</v>
      </c>
      <c r="O36" s="540" t="s">
        <v>180</v>
      </c>
      <c r="P36" s="544"/>
    </row>
    <row r="37" spans="1:16" ht="24" hidden="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idden="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idden="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 x14ac:dyDescent="0.25">
      <c r="A40" s="571">
        <v>21399</v>
      </c>
      <c r="B40" s="572" t="s">
        <v>196</v>
      </c>
      <c r="C40" s="777">
        <f t="shared" si="13"/>
        <v>1610</v>
      </c>
      <c r="D40" s="573" t="s">
        <v>180</v>
      </c>
      <c r="E40" s="574" t="s">
        <v>180</v>
      </c>
      <c r="F40" s="575" t="s">
        <v>180</v>
      </c>
      <c r="G40" s="573" t="s">
        <v>180</v>
      </c>
      <c r="H40" s="574" t="s">
        <v>180</v>
      </c>
      <c r="I40" s="575" t="s">
        <v>180</v>
      </c>
      <c r="J40" s="576">
        <v>1610</v>
      </c>
      <c r="K40" s="577"/>
      <c r="L40" s="689">
        <f t="shared" si="19"/>
        <v>1610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 x14ac:dyDescent="0.25">
      <c r="A43" s="545">
        <v>21490</v>
      </c>
      <c r="B43" s="534" t="s">
        <v>199</v>
      </c>
      <c r="C43" s="779">
        <f>F43+I43+L43</f>
        <v>66</v>
      </c>
      <c r="D43" s="596">
        <f t="shared" ref="D43:E43" si="21">D44</f>
        <v>0</v>
      </c>
      <c r="E43" s="597">
        <f t="shared" si="21"/>
        <v>0</v>
      </c>
      <c r="F43" s="537">
        <f>F44</f>
        <v>0</v>
      </c>
      <c r="G43" s="596">
        <f t="shared" ref="G43:L43" si="22">G44</f>
        <v>0</v>
      </c>
      <c r="H43" s="597">
        <f t="shared" si="22"/>
        <v>0</v>
      </c>
      <c r="I43" s="537">
        <f t="shared" si="22"/>
        <v>0</v>
      </c>
      <c r="J43" s="598">
        <f t="shared" si="22"/>
        <v>66</v>
      </c>
      <c r="K43" s="597">
        <f t="shared" si="22"/>
        <v>0</v>
      </c>
      <c r="L43" s="537">
        <f t="shared" si="22"/>
        <v>66</v>
      </c>
      <c r="M43" s="543" t="s">
        <v>180</v>
      </c>
      <c r="N43" s="542" t="s">
        <v>180</v>
      </c>
      <c r="O43" s="540" t="s">
        <v>180</v>
      </c>
      <c r="P43" s="544"/>
    </row>
    <row r="44" spans="1:16" s="494" customFormat="1" ht="24" x14ac:dyDescent="0.25">
      <c r="A44" s="517">
        <v>21499</v>
      </c>
      <c r="B44" s="554" t="s">
        <v>200</v>
      </c>
      <c r="C44" s="780">
        <f>F44+I44+L44</f>
        <v>66</v>
      </c>
      <c r="D44" s="599"/>
      <c r="E44" s="600"/>
      <c r="F44" s="513">
        <f>D44+E44</f>
        <v>0</v>
      </c>
      <c r="G44" s="511"/>
      <c r="H44" s="512"/>
      <c r="I44" s="513">
        <f>G44+H44</f>
        <v>0</v>
      </c>
      <c r="J44" s="550">
        <v>66</v>
      </c>
      <c r="K44" s="551"/>
      <c r="L44" s="513">
        <f>J44+K44</f>
        <v>66</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 hidden="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 hidden="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idden="1" x14ac:dyDescent="0.25">
      <c r="A48" s="612"/>
      <c r="B48" s="608"/>
      <c r="C48" s="781"/>
      <c r="D48" s="613"/>
      <c r="E48" s="614"/>
      <c r="F48" s="585"/>
      <c r="G48" s="588"/>
      <c r="H48" s="587"/>
      <c r="I48" s="585"/>
      <c r="J48" s="586"/>
      <c r="K48" s="587"/>
      <c r="L48" s="584"/>
      <c r="M48" s="582"/>
      <c r="N48" s="583"/>
      <c r="O48" s="584"/>
      <c r="P48" s="611"/>
    </row>
    <row r="49" spans="1:16" s="494" customFormat="1" hidden="1" x14ac:dyDescent="0.25">
      <c r="A49" s="615"/>
      <c r="B49" s="616" t="s">
        <v>204</v>
      </c>
      <c r="C49" s="782"/>
      <c r="D49" s="617"/>
      <c r="E49" s="618"/>
      <c r="F49" s="619"/>
      <c r="G49" s="617"/>
      <c r="H49" s="618"/>
      <c r="I49" s="619"/>
      <c r="J49" s="620"/>
      <c r="K49" s="618"/>
      <c r="L49" s="619"/>
      <c r="M49" s="617"/>
      <c r="N49" s="618"/>
      <c r="O49" s="619"/>
      <c r="P49" s="229"/>
    </row>
    <row r="50" spans="1:16" s="494" customFormat="1" ht="12.75" thickBot="1" x14ac:dyDescent="0.3">
      <c r="A50" s="621"/>
      <c r="B50" s="495" t="s">
        <v>205</v>
      </c>
      <c r="C50" s="783">
        <f t="shared" si="4"/>
        <v>910971</v>
      </c>
      <c r="D50" s="622">
        <f t="shared" ref="D50:E50" si="26">SUM(D51,D269)</f>
        <v>38778</v>
      </c>
      <c r="E50" s="623">
        <f t="shared" si="26"/>
        <v>135</v>
      </c>
      <c r="F50" s="624">
        <f>SUM(F51,F269)</f>
        <v>38913</v>
      </c>
      <c r="G50" s="622">
        <f t="shared" ref="G50:O50" si="27">SUM(G51,G269)</f>
        <v>867790</v>
      </c>
      <c r="H50" s="623">
        <f t="shared" si="27"/>
        <v>0</v>
      </c>
      <c r="I50" s="624">
        <f t="shared" si="27"/>
        <v>867790</v>
      </c>
      <c r="J50" s="625">
        <f t="shared" si="27"/>
        <v>4268</v>
      </c>
      <c r="K50" s="623">
        <f t="shared" si="27"/>
        <v>0</v>
      </c>
      <c r="L50" s="624">
        <f t="shared" si="27"/>
        <v>4268</v>
      </c>
      <c r="M50" s="622">
        <f t="shared" si="27"/>
        <v>0</v>
      </c>
      <c r="N50" s="623">
        <f t="shared" si="27"/>
        <v>0</v>
      </c>
      <c r="O50" s="624">
        <f t="shared" si="27"/>
        <v>0</v>
      </c>
      <c r="P50" s="626"/>
    </row>
    <row r="51" spans="1:16" s="494" customFormat="1" ht="36.75" thickTop="1" x14ac:dyDescent="0.25">
      <c r="A51" s="627"/>
      <c r="B51" s="628" t="s">
        <v>206</v>
      </c>
      <c r="C51" s="784">
        <f t="shared" si="4"/>
        <v>910971</v>
      </c>
      <c r="D51" s="629">
        <f t="shared" ref="D51:E51" si="28">SUM(D52,D181)</f>
        <v>38778</v>
      </c>
      <c r="E51" s="630">
        <f t="shared" si="28"/>
        <v>135</v>
      </c>
      <c r="F51" s="631">
        <f>SUM(F52,F181)</f>
        <v>38913</v>
      </c>
      <c r="G51" s="629">
        <f t="shared" ref="G51:H51" si="29">SUM(G52,G181)</f>
        <v>867790</v>
      </c>
      <c r="H51" s="630">
        <f t="shared" si="29"/>
        <v>0</v>
      </c>
      <c r="I51" s="631">
        <f>SUM(I52,I181)</f>
        <v>867790</v>
      </c>
      <c r="J51" s="632">
        <f t="shared" ref="J51:K51" si="30">SUM(J52,J181)</f>
        <v>4268</v>
      </c>
      <c r="K51" s="630">
        <f t="shared" si="30"/>
        <v>0</v>
      </c>
      <c r="L51" s="631">
        <f>SUM(L52,L181)</f>
        <v>4268</v>
      </c>
      <c r="M51" s="629">
        <f t="shared" ref="M51:O51" si="31">SUM(M52,M181)</f>
        <v>0</v>
      </c>
      <c r="N51" s="630">
        <f t="shared" si="31"/>
        <v>0</v>
      </c>
      <c r="O51" s="631">
        <f t="shared" si="31"/>
        <v>0</v>
      </c>
      <c r="P51" s="633"/>
    </row>
    <row r="52" spans="1:16" s="494" customFormat="1" ht="24" x14ac:dyDescent="0.25">
      <c r="A52" s="634"/>
      <c r="B52" s="485" t="s">
        <v>207</v>
      </c>
      <c r="C52" s="785">
        <f t="shared" si="4"/>
        <v>905398</v>
      </c>
      <c r="D52" s="635">
        <f t="shared" ref="D52:E52" si="32">SUM(D53,D75,D160,D174)</f>
        <v>38778</v>
      </c>
      <c r="E52" s="636">
        <f t="shared" si="32"/>
        <v>135</v>
      </c>
      <c r="F52" s="637">
        <f>SUM(F53,F75,F160,F174)</f>
        <v>38913</v>
      </c>
      <c r="G52" s="635">
        <f t="shared" ref="G52:H52" si="33">SUM(G53,G75,G160,G174)</f>
        <v>862217</v>
      </c>
      <c r="H52" s="636">
        <f t="shared" si="33"/>
        <v>0</v>
      </c>
      <c r="I52" s="637">
        <f>SUM(I53,I75,I160,I174)</f>
        <v>862217</v>
      </c>
      <c r="J52" s="638">
        <f t="shared" ref="J52:K52" si="34">SUM(J53,J75,J160,J174)</f>
        <v>4268</v>
      </c>
      <c r="K52" s="636">
        <f t="shared" si="34"/>
        <v>0</v>
      </c>
      <c r="L52" s="637">
        <f>SUM(L53,L75,L160,L174)</f>
        <v>4268</v>
      </c>
      <c r="M52" s="635">
        <f t="shared" ref="M52:O52" si="35">SUM(M53,M75,M160,M174)</f>
        <v>0</v>
      </c>
      <c r="N52" s="636">
        <f t="shared" si="35"/>
        <v>0</v>
      </c>
      <c r="O52" s="637">
        <f t="shared" si="35"/>
        <v>0</v>
      </c>
      <c r="P52" s="639"/>
    </row>
    <row r="53" spans="1:16" s="494" customFormat="1" x14ac:dyDescent="0.25">
      <c r="A53" s="640">
        <v>1000</v>
      </c>
      <c r="B53" s="640" t="s">
        <v>208</v>
      </c>
      <c r="C53" s="786">
        <f t="shared" si="4"/>
        <v>770744</v>
      </c>
      <c r="D53" s="641">
        <f t="shared" ref="D53:E53" si="36">SUM(D54,D67)</f>
        <v>38778</v>
      </c>
      <c r="E53" s="642">
        <f t="shared" si="36"/>
        <v>0</v>
      </c>
      <c r="F53" s="643">
        <f>SUM(F54,F67)</f>
        <v>38778</v>
      </c>
      <c r="G53" s="641">
        <f t="shared" ref="G53:H53" si="37">SUM(G54,G67)</f>
        <v>731966</v>
      </c>
      <c r="H53" s="642">
        <f t="shared" si="37"/>
        <v>0</v>
      </c>
      <c r="I53" s="643">
        <f>SUM(I54,I67)</f>
        <v>731966</v>
      </c>
      <c r="J53" s="644">
        <f t="shared" ref="J53:K53" si="38">SUM(J54,J67)</f>
        <v>0</v>
      </c>
      <c r="K53" s="642">
        <f t="shared" si="38"/>
        <v>0</v>
      </c>
      <c r="L53" s="643">
        <f>SUM(L54,L67)</f>
        <v>0</v>
      </c>
      <c r="M53" s="641">
        <f t="shared" ref="M53:O53" si="39">SUM(M54,M67)</f>
        <v>0</v>
      </c>
      <c r="N53" s="642">
        <f t="shared" si="39"/>
        <v>0</v>
      </c>
      <c r="O53" s="643">
        <f t="shared" si="39"/>
        <v>0</v>
      </c>
      <c r="P53" s="249"/>
    </row>
    <row r="54" spans="1:16" x14ac:dyDescent="0.25">
      <c r="A54" s="534">
        <v>1100</v>
      </c>
      <c r="B54" s="645" t="s">
        <v>209</v>
      </c>
      <c r="C54" s="773">
        <f t="shared" si="4"/>
        <v>583734</v>
      </c>
      <c r="D54" s="646">
        <f t="shared" ref="D54:E54" si="40">SUM(D55,D58,D66)</f>
        <v>4012</v>
      </c>
      <c r="E54" s="647">
        <f t="shared" si="40"/>
        <v>0</v>
      </c>
      <c r="F54" s="648">
        <f>SUM(F55,F58,F66)</f>
        <v>4012</v>
      </c>
      <c r="G54" s="646">
        <f t="shared" ref="G54:H54" si="41">SUM(G55,G58,G66)</f>
        <v>579722</v>
      </c>
      <c r="H54" s="647">
        <f t="shared" si="41"/>
        <v>0</v>
      </c>
      <c r="I54" s="648">
        <f>SUM(I55,I58,I66)</f>
        <v>579722</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x14ac:dyDescent="0.25">
      <c r="A55" s="651">
        <v>1110</v>
      </c>
      <c r="B55" s="608" t="s">
        <v>210</v>
      </c>
      <c r="C55" s="781">
        <f t="shared" si="4"/>
        <v>518828</v>
      </c>
      <c r="D55" s="613">
        <f t="shared" ref="D55:E55" si="44">SUM(D56:D57)</f>
        <v>0</v>
      </c>
      <c r="E55" s="614">
        <f t="shared" si="44"/>
        <v>0</v>
      </c>
      <c r="F55" s="652">
        <f>SUM(F56:F57)</f>
        <v>0</v>
      </c>
      <c r="G55" s="613">
        <f t="shared" ref="G55:H55" si="45">SUM(G56:G57)</f>
        <v>518828</v>
      </c>
      <c r="H55" s="614">
        <f t="shared" si="45"/>
        <v>0</v>
      </c>
      <c r="I55" s="652">
        <f>SUM(I56:I57)</f>
        <v>518828</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18.600000000000001" customHeight="1" x14ac:dyDescent="0.25">
      <c r="A57" s="517">
        <v>1119</v>
      </c>
      <c r="B57" s="554" t="s">
        <v>212</v>
      </c>
      <c r="C57" s="775">
        <f t="shared" si="4"/>
        <v>518828</v>
      </c>
      <c r="D57" s="660"/>
      <c r="E57" s="661"/>
      <c r="F57" s="662">
        <f t="shared" si="48"/>
        <v>0</v>
      </c>
      <c r="G57" s="660">
        <v>518828</v>
      </c>
      <c r="H57" s="661"/>
      <c r="I57" s="662">
        <f t="shared" si="49"/>
        <v>518828</v>
      </c>
      <c r="J57" s="663"/>
      <c r="K57" s="661"/>
      <c r="L57" s="662">
        <f t="shared" si="50"/>
        <v>0</v>
      </c>
      <c r="M57" s="660"/>
      <c r="N57" s="661"/>
      <c r="O57" s="662">
        <f t="shared" si="51"/>
        <v>0</v>
      </c>
      <c r="P57" s="669"/>
    </row>
    <row r="58" spans="1:16" x14ac:dyDescent="0.25">
      <c r="A58" s="665">
        <v>1140</v>
      </c>
      <c r="B58" s="554" t="s">
        <v>213</v>
      </c>
      <c r="C58" s="775">
        <f t="shared" si="4"/>
        <v>64556</v>
      </c>
      <c r="D58" s="666">
        <f t="shared" ref="D58:E58" si="52">SUM(D59:D65)</f>
        <v>4012</v>
      </c>
      <c r="E58" s="667">
        <f t="shared" si="52"/>
        <v>0</v>
      </c>
      <c r="F58" s="662">
        <f>SUM(F59:F65)</f>
        <v>4012</v>
      </c>
      <c r="G58" s="666">
        <f t="shared" ref="G58:H58" si="53">SUM(G59:G65)</f>
        <v>60544</v>
      </c>
      <c r="H58" s="667">
        <f t="shared" si="53"/>
        <v>0</v>
      </c>
      <c r="I58" s="662">
        <f>SUM(I59:I65)</f>
        <v>60544</v>
      </c>
      <c r="J58" s="668">
        <f t="shared" ref="J58:K58" si="54">SUM(J59:J65)</f>
        <v>0</v>
      </c>
      <c r="K58" s="667">
        <f t="shared" si="54"/>
        <v>0</v>
      </c>
      <c r="L58" s="662">
        <f>SUM(L59:L65)</f>
        <v>0</v>
      </c>
      <c r="M58" s="666">
        <f t="shared" ref="M58:O58" si="55">SUM(M59:M65)</f>
        <v>0</v>
      </c>
      <c r="N58" s="667">
        <f t="shared" si="55"/>
        <v>0</v>
      </c>
      <c r="O58" s="662">
        <f t="shared" si="55"/>
        <v>0</v>
      </c>
      <c r="P58" s="669"/>
    </row>
    <row r="59" spans="1:16" x14ac:dyDescent="0.25">
      <c r="A59" s="517">
        <v>1141</v>
      </c>
      <c r="B59" s="554" t="s">
        <v>214</v>
      </c>
      <c r="C59" s="775">
        <f t="shared" si="4"/>
        <v>1290</v>
      </c>
      <c r="D59" s="660"/>
      <c r="E59" s="661"/>
      <c r="F59" s="662">
        <f t="shared" ref="F59:F66" si="56">D59+E59</f>
        <v>0</v>
      </c>
      <c r="G59" s="660">
        <v>1290</v>
      </c>
      <c r="H59" s="661"/>
      <c r="I59" s="662">
        <f t="shared" ref="I59:I66" si="57">G59+H59</f>
        <v>1290</v>
      </c>
      <c r="J59" s="663"/>
      <c r="K59" s="661"/>
      <c r="L59" s="662">
        <f t="shared" ref="L59:L66" si="58">J59+K59</f>
        <v>0</v>
      </c>
      <c r="M59" s="660"/>
      <c r="N59" s="661"/>
      <c r="O59" s="662">
        <f t="shared" ref="O59:O66" si="59">M59+N59</f>
        <v>0</v>
      </c>
      <c r="P59" s="669"/>
    </row>
    <row r="60" spans="1:16" ht="24.75" customHeight="1" x14ac:dyDescent="0.25">
      <c r="A60" s="517">
        <v>1142</v>
      </c>
      <c r="B60" s="554" t="s">
        <v>215</v>
      </c>
      <c r="C60" s="775">
        <f t="shared" si="4"/>
        <v>1444</v>
      </c>
      <c r="D60" s="660"/>
      <c r="E60" s="661"/>
      <c r="F60" s="662">
        <f t="shared" si="56"/>
        <v>0</v>
      </c>
      <c r="G60" s="660">
        <v>1444</v>
      </c>
      <c r="H60" s="661"/>
      <c r="I60" s="662">
        <f t="shared" si="57"/>
        <v>1444</v>
      </c>
      <c r="J60" s="663"/>
      <c r="K60" s="661"/>
      <c r="L60" s="662">
        <f t="shared" si="58"/>
        <v>0</v>
      </c>
      <c r="M60" s="660"/>
      <c r="N60" s="661"/>
      <c r="O60" s="662">
        <f t="shared" si="59"/>
        <v>0</v>
      </c>
      <c r="P60" s="669"/>
    </row>
    <row r="61" spans="1:16" ht="24" x14ac:dyDescent="0.25">
      <c r="A61" s="517">
        <v>1145</v>
      </c>
      <c r="B61" s="554" t="s">
        <v>216</v>
      </c>
      <c r="C61" s="775">
        <f t="shared" si="4"/>
        <v>52818</v>
      </c>
      <c r="D61" s="660"/>
      <c r="E61" s="661"/>
      <c r="F61" s="662">
        <f t="shared" si="56"/>
        <v>0</v>
      </c>
      <c r="G61" s="660">
        <v>52818</v>
      </c>
      <c r="H61" s="661"/>
      <c r="I61" s="662">
        <f t="shared" si="57"/>
        <v>52818</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x14ac:dyDescent="0.25">
      <c r="A63" s="517">
        <v>1147</v>
      </c>
      <c r="B63" s="554" t="s">
        <v>218</v>
      </c>
      <c r="C63" s="775">
        <f t="shared" si="4"/>
        <v>2502</v>
      </c>
      <c r="D63" s="660"/>
      <c r="E63" s="661"/>
      <c r="F63" s="662">
        <f t="shared" si="56"/>
        <v>0</v>
      </c>
      <c r="G63" s="660">
        <v>2502</v>
      </c>
      <c r="H63" s="661"/>
      <c r="I63" s="662">
        <f t="shared" si="57"/>
        <v>2502</v>
      </c>
      <c r="J63" s="663"/>
      <c r="K63" s="661"/>
      <c r="L63" s="662">
        <f t="shared" si="58"/>
        <v>0</v>
      </c>
      <c r="M63" s="660"/>
      <c r="N63" s="661"/>
      <c r="O63" s="662">
        <f t="shared" si="59"/>
        <v>0</v>
      </c>
      <c r="P63" s="669"/>
    </row>
    <row r="64" spans="1:16" x14ac:dyDescent="0.25">
      <c r="A64" s="517">
        <v>1148</v>
      </c>
      <c r="B64" s="554" t="s">
        <v>219</v>
      </c>
      <c r="C64" s="775">
        <f t="shared" si="4"/>
        <v>4012</v>
      </c>
      <c r="D64" s="660">
        <v>4012</v>
      </c>
      <c r="E64" s="661"/>
      <c r="F64" s="662">
        <f t="shared" si="56"/>
        <v>4012</v>
      </c>
      <c r="G64" s="660"/>
      <c r="H64" s="661"/>
      <c r="I64" s="662">
        <f t="shared" si="57"/>
        <v>0</v>
      </c>
      <c r="J64" s="663"/>
      <c r="K64" s="661"/>
      <c r="L64" s="662">
        <f t="shared" si="58"/>
        <v>0</v>
      </c>
      <c r="M64" s="660"/>
      <c r="N64" s="661"/>
      <c r="O64" s="662">
        <f t="shared" si="59"/>
        <v>0</v>
      </c>
      <c r="P64" s="669"/>
    </row>
    <row r="65" spans="1:16" ht="24" customHeight="1" x14ac:dyDescent="0.25">
      <c r="A65" s="517">
        <v>1149</v>
      </c>
      <c r="B65" s="554" t="s">
        <v>220</v>
      </c>
      <c r="C65" s="775">
        <f t="shared" si="4"/>
        <v>2490</v>
      </c>
      <c r="D65" s="660"/>
      <c r="E65" s="661"/>
      <c r="F65" s="662">
        <f t="shared" si="56"/>
        <v>0</v>
      </c>
      <c r="G65" s="660">
        <v>2490</v>
      </c>
      <c r="H65" s="661"/>
      <c r="I65" s="662">
        <f t="shared" si="57"/>
        <v>2490</v>
      </c>
      <c r="J65" s="663"/>
      <c r="K65" s="661"/>
      <c r="L65" s="662">
        <f t="shared" si="58"/>
        <v>0</v>
      </c>
      <c r="M65" s="660"/>
      <c r="N65" s="661"/>
      <c r="O65" s="662">
        <f t="shared" si="59"/>
        <v>0</v>
      </c>
      <c r="P65" s="669"/>
    </row>
    <row r="66" spans="1:16" ht="36" x14ac:dyDescent="0.25">
      <c r="A66" s="651">
        <v>1150</v>
      </c>
      <c r="B66" s="608" t="s">
        <v>221</v>
      </c>
      <c r="C66" s="781">
        <f t="shared" si="4"/>
        <v>350</v>
      </c>
      <c r="D66" s="670"/>
      <c r="E66" s="671"/>
      <c r="F66" s="652">
        <f t="shared" si="56"/>
        <v>0</v>
      </c>
      <c r="G66" s="670">
        <v>350</v>
      </c>
      <c r="H66" s="671"/>
      <c r="I66" s="652">
        <f t="shared" si="57"/>
        <v>350</v>
      </c>
      <c r="J66" s="672"/>
      <c r="K66" s="671"/>
      <c r="L66" s="652">
        <f t="shared" si="58"/>
        <v>0</v>
      </c>
      <c r="M66" s="670"/>
      <c r="N66" s="671"/>
      <c r="O66" s="652">
        <f t="shared" si="59"/>
        <v>0</v>
      </c>
      <c r="P66" s="654"/>
    </row>
    <row r="67" spans="1:16" ht="36" x14ac:dyDescent="0.25">
      <c r="A67" s="534">
        <v>1200</v>
      </c>
      <c r="B67" s="645" t="s">
        <v>222</v>
      </c>
      <c r="C67" s="773">
        <f t="shared" si="4"/>
        <v>187010</v>
      </c>
      <c r="D67" s="646">
        <f t="shared" ref="D67:E67" si="60">SUM(D68:D69)</f>
        <v>34766</v>
      </c>
      <c r="E67" s="647">
        <f t="shared" si="60"/>
        <v>0</v>
      </c>
      <c r="F67" s="648">
        <f>SUM(F68:F69)</f>
        <v>34766</v>
      </c>
      <c r="G67" s="646">
        <f t="shared" ref="G67:H67" si="61">SUM(G68:G69)</f>
        <v>152244</v>
      </c>
      <c r="H67" s="647">
        <f t="shared" si="61"/>
        <v>0</v>
      </c>
      <c r="I67" s="648">
        <f>SUM(I68:I69)</f>
        <v>152244</v>
      </c>
      <c r="J67" s="649">
        <f t="shared" ref="J67:K67" si="62">SUM(J68:J69)</f>
        <v>0</v>
      </c>
      <c r="K67" s="647">
        <f t="shared" si="62"/>
        <v>0</v>
      </c>
      <c r="L67" s="648">
        <f>SUM(L68:L69)</f>
        <v>0</v>
      </c>
      <c r="M67" s="646">
        <f t="shared" ref="M67:O67" si="63">SUM(M68:M69)</f>
        <v>0</v>
      </c>
      <c r="N67" s="647">
        <f t="shared" si="63"/>
        <v>0</v>
      </c>
      <c r="O67" s="648">
        <f t="shared" si="63"/>
        <v>0</v>
      </c>
      <c r="P67" s="673"/>
    </row>
    <row r="68" spans="1:16" ht="24" x14ac:dyDescent="0.25">
      <c r="A68" s="1217">
        <v>1210</v>
      </c>
      <c r="B68" s="546" t="s">
        <v>223</v>
      </c>
      <c r="C68" s="774">
        <f t="shared" si="4"/>
        <v>147965</v>
      </c>
      <c r="D68" s="655">
        <v>5917</v>
      </c>
      <c r="E68" s="656"/>
      <c r="F68" s="657">
        <f>D68+E68</f>
        <v>5917</v>
      </c>
      <c r="G68" s="655">
        <v>142048</v>
      </c>
      <c r="H68" s="656"/>
      <c r="I68" s="657">
        <f>G68+H68</f>
        <v>142048</v>
      </c>
      <c r="J68" s="658"/>
      <c r="K68" s="656"/>
      <c r="L68" s="657">
        <f>J68+K68</f>
        <v>0</v>
      </c>
      <c r="M68" s="655"/>
      <c r="N68" s="656"/>
      <c r="O68" s="657">
        <f t="shared" ref="O68" si="64">M68+N68</f>
        <v>0</v>
      </c>
      <c r="P68" s="659"/>
    </row>
    <row r="69" spans="1:16" ht="24" x14ac:dyDescent="0.25">
      <c r="A69" s="665">
        <v>1220</v>
      </c>
      <c r="B69" s="554" t="s">
        <v>224</v>
      </c>
      <c r="C69" s="775">
        <f t="shared" si="4"/>
        <v>39045</v>
      </c>
      <c r="D69" s="666">
        <f t="shared" ref="D69:E69" si="65">SUM(D70:D74)</f>
        <v>28849</v>
      </c>
      <c r="E69" s="667">
        <f t="shared" si="65"/>
        <v>0</v>
      </c>
      <c r="F69" s="662">
        <f>SUM(F70:F74)</f>
        <v>28849</v>
      </c>
      <c r="G69" s="666">
        <f t="shared" ref="G69:H69" si="66">SUM(G70:G74)</f>
        <v>10196</v>
      </c>
      <c r="H69" s="667">
        <f t="shared" si="66"/>
        <v>0</v>
      </c>
      <c r="I69" s="662">
        <f>SUM(I70:I74)</f>
        <v>10196</v>
      </c>
      <c r="J69" s="668">
        <f t="shared" ref="J69:K69" si="67">SUM(J70:J74)</f>
        <v>0</v>
      </c>
      <c r="K69" s="667">
        <f t="shared" si="67"/>
        <v>0</v>
      </c>
      <c r="L69" s="662">
        <f>SUM(L70:L74)</f>
        <v>0</v>
      </c>
      <c r="M69" s="666">
        <f t="shared" ref="M69:O69" si="68">SUM(M70:M74)</f>
        <v>0</v>
      </c>
      <c r="N69" s="667">
        <f t="shared" si="68"/>
        <v>0</v>
      </c>
      <c r="O69" s="662">
        <f t="shared" si="68"/>
        <v>0</v>
      </c>
      <c r="P69" s="669"/>
    </row>
    <row r="70" spans="1:16" ht="60" x14ac:dyDescent="0.25">
      <c r="A70" s="517">
        <v>1221</v>
      </c>
      <c r="B70" s="554" t="s">
        <v>225</v>
      </c>
      <c r="C70" s="775">
        <f t="shared" si="4"/>
        <v>25548</v>
      </c>
      <c r="D70" s="660">
        <v>20548</v>
      </c>
      <c r="E70" s="661"/>
      <c r="F70" s="662">
        <f t="shared" ref="F70:F74" si="69">D70+E70</f>
        <v>20548</v>
      </c>
      <c r="G70" s="660">
        <v>5000</v>
      </c>
      <c r="H70" s="661"/>
      <c r="I70" s="662">
        <f t="shared" ref="I70:I74" si="70">G70+H70</f>
        <v>5000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x14ac:dyDescent="0.25">
      <c r="A73" s="517">
        <v>1227</v>
      </c>
      <c r="B73" s="554" t="s">
        <v>228</v>
      </c>
      <c r="C73" s="775">
        <f t="shared" si="4"/>
        <v>12497</v>
      </c>
      <c r="D73" s="660">
        <v>7801</v>
      </c>
      <c r="E73" s="661"/>
      <c r="F73" s="662">
        <f t="shared" si="69"/>
        <v>7801</v>
      </c>
      <c r="G73" s="660">
        <v>4696</v>
      </c>
      <c r="H73" s="661"/>
      <c r="I73" s="662">
        <f t="shared" si="70"/>
        <v>4696</v>
      </c>
      <c r="J73" s="663"/>
      <c r="K73" s="661"/>
      <c r="L73" s="662">
        <f t="shared" si="71"/>
        <v>0</v>
      </c>
      <c r="M73" s="660"/>
      <c r="N73" s="661"/>
      <c r="O73" s="662">
        <f t="shared" si="72"/>
        <v>0</v>
      </c>
      <c r="P73" s="669"/>
    </row>
    <row r="74" spans="1:16" ht="60" x14ac:dyDescent="0.25">
      <c r="A74" s="517">
        <v>1228</v>
      </c>
      <c r="B74" s="554" t="s">
        <v>229</v>
      </c>
      <c r="C74" s="775">
        <f t="shared" si="4"/>
        <v>1000</v>
      </c>
      <c r="D74" s="660">
        <v>500</v>
      </c>
      <c r="E74" s="661"/>
      <c r="F74" s="662">
        <f t="shared" si="69"/>
        <v>500</v>
      </c>
      <c r="G74" s="660">
        <v>500</v>
      </c>
      <c r="H74" s="661"/>
      <c r="I74" s="662">
        <f t="shared" si="70"/>
        <v>500</v>
      </c>
      <c r="J74" s="663"/>
      <c r="K74" s="661"/>
      <c r="L74" s="662">
        <f t="shared" si="71"/>
        <v>0</v>
      </c>
      <c r="M74" s="660"/>
      <c r="N74" s="661"/>
      <c r="O74" s="662">
        <f t="shared" si="72"/>
        <v>0</v>
      </c>
      <c r="P74" s="669"/>
    </row>
    <row r="75" spans="1:16" x14ac:dyDescent="0.25">
      <c r="A75" s="640">
        <v>2000</v>
      </c>
      <c r="B75" s="640" t="s">
        <v>230</v>
      </c>
      <c r="C75" s="786">
        <f t="shared" si="4"/>
        <v>134654</v>
      </c>
      <c r="D75" s="641">
        <f t="shared" ref="D75:O75" si="73">SUM(D76,D83,D120,D151,D152)</f>
        <v>0</v>
      </c>
      <c r="E75" s="642">
        <f t="shared" si="73"/>
        <v>135</v>
      </c>
      <c r="F75" s="643">
        <f t="shared" si="73"/>
        <v>135</v>
      </c>
      <c r="G75" s="641">
        <f t="shared" si="73"/>
        <v>130251</v>
      </c>
      <c r="H75" s="642">
        <f t="shared" si="73"/>
        <v>0</v>
      </c>
      <c r="I75" s="643">
        <f t="shared" si="73"/>
        <v>130251</v>
      </c>
      <c r="J75" s="644">
        <f t="shared" si="73"/>
        <v>4268</v>
      </c>
      <c r="K75" s="642">
        <f t="shared" si="73"/>
        <v>0</v>
      </c>
      <c r="L75" s="643">
        <f t="shared" si="73"/>
        <v>4268</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1217">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x14ac:dyDescent="0.25">
      <c r="A83" s="534">
        <v>2200</v>
      </c>
      <c r="B83" s="645" t="s">
        <v>236</v>
      </c>
      <c r="C83" s="773">
        <f t="shared" si="4"/>
        <v>42560</v>
      </c>
      <c r="D83" s="646">
        <f t="shared" ref="D83:E83" si="94">SUM(D84,D85,D91,D99,D107,D108,D114,D119)</f>
        <v>0</v>
      </c>
      <c r="E83" s="647">
        <f t="shared" si="94"/>
        <v>0</v>
      </c>
      <c r="F83" s="648">
        <f>SUM(F84,F85,F91,F99,F107,F108,F114,F119)</f>
        <v>0</v>
      </c>
      <c r="G83" s="646">
        <f t="shared" ref="G83:H83" si="95">SUM(G84,G85,G91,G99,G107,G108,G114,G119)</f>
        <v>41753</v>
      </c>
      <c r="H83" s="647">
        <f t="shared" si="95"/>
        <v>-485</v>
      </c>
      <c r="I83" s="648">
        <f>SUM(I84,I85,I91,I99,I107,I108,I114,I119)</f>
        <v>41268</v>
      </c>
      <c r="J83" s="649">
        <f t="shared" ref="J83:K83" si="96">SUM(J84,J85,J91,J99,J107,J108,J114,J119)</f>
        <v>1292</v>
      </c>
      <c r="K83" s="647">
        <f t="shared" si="96"/>
        <v>0</v>
      </c>
      <c r="L83" s="648">
        <f>SUM(L84,L85,L91,L99,L107,L108,L114,L119)</f>
        <v>1292</v>
      </c>
      <c r="M83" s="646">
        <f t="shared" ref="M83:O83" si="97">SUM(M84,M85,M91,M99,M107,M108,M114,M119)</f>
        <v>0</v>
      </c>
      <c r="N83" s="647">
        <f t="shared" si="97"/>
        <v>0</v>
      </c>
      <c r="O83" s="648">
        <f t="shared" si="97"/>
        <v>0</v>
      </c>
      <c r="P83" s="678"/>
    </row>
    <row r="84" spans="1:16" x14ac:dyDescent="0.25">
      <c r="A84" s="651">
        <v>2210</v>
      </c>
      <c r="B84" s="608" t="s">
        <v>237</v>
      </c>
      <c r="C84" s="781">
        <f t="shared" si="4"/>
        <v>1878</v>
      </c>
      <c r="D84" s="670"/>
      <c r="E84" s="671"/>
      <c r="F84" s="652">
        <f>D84+E84</f>
        <v>0</v>
      </c>
      <c r="G84" s="670">
        <v>1725</v>
      </c>
      <c r="H84" s="671"/>
      <c r="I84" s="652">
        <f>G84+H84</f>
        <v>1725</v>
      </c>
      <c r="J84" s="672">
        <v>153</v>
      </c>
      <c r="K84" s="671"/>
      <c r="L84" s="652">
        <f>J84+K84</f>
        <v>153</v>
      </c>
      <c r="M84" s="670"/>
      <c r="N84" s="671"/>
      <c r="O84" s="652">
        <f t="shared" ref="O84" si="98">M84+N84</f>
        <v>0</v>
      </c>
      <c r="P84" s="654"/>
    </row>
    <row r="85" spans="1:16" ht="24" x14ac:dyDescent="0.25">
      <c r="A85" s="665">
        <v>2220</v>
      </c>
      <c r="B85" s="554" t="s">
        <v>238</v>
      </c>
      <c r="C85" s="775">
        <f t="shared" ref="C85:C148" si="99">F85+I85+L85+O85</f>
        <v>16353</v>
      </c>
      <c r="D85" s="666">
        <f t="shared" ref="D85:E85" si="100">SUM(D86:D90)</f>
        <v>0</v>
      </c>
      <c r="E85" s="667">
        <f t="shared" si="100"/>
        <v>0</v>
      </c>
      <c r="F85" s="662">
        <f>SUM(F86:F90)</f>
        <v>0</v>
      </c>
      <c r="G85" s="666">
        <f t="shared" ref="G85:H85" si="101">SUM(G86:G90)</f>
        <v>15983</v>
      </c>
      <c r="H85" s="667">
        <f t="shared" si="101"/>
        <v>0</v>
      </c>
      <c r="I85" s="662">
        <f>SUM(I86:I90)</f>
        <v>15983</v>
      </c>
      <c r="J85" s="668">
        <f t="shared" ref="J85:K85" si="102">SUM(J86:J90)</f>
        <v>370</v>
      </c>
      <c r="K85" s="667">
        <f t="shared" si="102"/>
        <v>0</v>
      </c>
      <c r="L85" s="662">
        <f>SUM(L86:L90)</f>
        <v>370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x14ac:dyDescent="0.25">
      <c r="A87" s="517">
        <v>2222</v>
      </c>
      <c r="B87" s="554" t="s">
        <v>240</v>
      </c>
      <c r="C87" s="775">
        <f t="shared" si="99"/>
        <v>3442</v>
      </c>
      <c r="D87" s="660"/>
      <c r="E87" s="661"/>
      <c r="F87" s="662">
        <f t="shared" si="104"/>
        <v>0</v>
      </c>
      <c r="G87" s="660">
        <v>3232</v>
      </c>
      <c r="H87" s="661"/>
      <c r="I87" s="662">
        <f t="shared" si="105"/>
        <v>3232</v>
      </c>
      <c r="J87" s="663">
        <v>210</v>
      </c>
      <c r="K87" s="661"/>
      <c r="L87" s="662">
        <f t="shared" si="106"/>
        <v>210</v>
      </c>
      <c r="M87" s="660"/>
      <c r="N87" s="661"/>
      <c r="O87" s="662">
        <f t="shared" si="107"/>
        <v>0</v>
      </c>
      <c r="P87" s="669"/>
    </row>
    <row r="88" spans="1:16" x14ac:dyDescent="0.25">
      <c r="A88" s="517">
        <v>2223</v>
      </c>
      <c r="B88" s="554" t="s">
        <v>241</v>
      </c>
      <c r="C88" s="775">
        <f t="shared" si="99"/>
        <v>11721</v>
      </c>
      <c r="D88" s="660"/>
      <c r="E88" s="661"/>
      <c r="F88" s="662">
        <f t="shared" si="104"/>
        <v>0</v>
      </c>
      <c r="G88" s="660">
        <v>11721</v>
      </c>
      <c r="H88" s="661"/>
      <c r="I88" s="662">
        <f t="shared" si="105"/>
        <v>11721</v>
      </c>
      <c r="J88" s="663">
        <v>0</v>
      </c>
      <c r="K88" s="661"/>
      <c r="L88" s="662">
        <f t="shared" si="106"/>
        <v>0</v>
      </c>
      <c r="M88" s="660"/>
      <c r="N88" s="661"/>
      <c r="O88" s="662">
        <f t="shared" si="107"/>
        <v>0</v>
      </c>
      <c r="P88" s="664" t="s">
        <v>958</v>
      </c>
    </row>
    <row r="89" spans="1:16" ht="48" x14ac:dyDescent="0.25">
      <c r="A89" s="517">
        <v>2224</v>
      </c>
      <c r="B89" s="554" t="s">
        <v>242</v>
      </c>
      <c r="C89" s="775">
        <f t="shared" si="99"/>
        <v>1190</v>
      </c>
      <c r="D89" s="660"/>
      <c r="E89" s="661"/>
      <c r="F89" s="662">
        <f t="shared" si="104"/>
        <v>0</v>
      </c>
      <c r="G89" s="660">
        <v>1030</v>
      </c>
      <c r="H89" s="661"/>
      <c r="I89" s="662">
        <f t="shared" si="105"/>
        <v>1030</v>
      </c>
      <c r="J89" s="663">
        <v>160</v>
      </c>
      <c r="K89" s="661"/>
      <c r="L89" s="662">
        <f t="shared" si="106"/>
        <v>160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x14ac:dyDescent="0.25">
      <c r="A91" s="665">
        <v>2230</v>
      </c>
      <c r="B91" s="554" t="s">
        <v>244</v>
      </c>
      <c r="C91" s="775">
        <f t="shared" si="99"/>
        <v>2985</v>
      </c>
      <c r="D91" s="666">
        <f t="shared" ref="D91:E91" si="108">SUM(D92:D98)</f>
        <v>0</v>
      </c>
      <c r="E91" s="667">
        <f t="shared" si="108"/>
        <v>0</v>
      </c>
      <c r="F91" s="662">
        <f>SUM(F92:F98)</f>
        <v>0</v>
      </c>
      <c r="G91" s="666">
        <f t="shared" ref="G91:H91" si="109">SUM(G92:G98)</f>
        <v>2985</v>
      </c>
      <c r="H91" s="667">
        <f t="shared" si="109"/>
        <v>0</v>
      </c>
      <c r="I91" s="662">
        <f>SUM(I92:I98)</f>
        <v>2985</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x14ac:dyDescent="0.25">
      <c r="A92" s="517">
        <v>2231</v>
      </c>
      <c r="B92" s="554" t="s">
        <v>245</v>
      </c>
      <c r="C92" s="775">
        <f t="shared" si="99"/>
        <v>1456</v>
      </c>
      <c r="D92" s="660"/>
      <c r="E92" s="661"/>
      <c r="F92" s="662">
        <f t="shared" ref="F92:F98" si="112">D92+E92</f>
        <v>0</v>
      </c>
      <c r="G92" s="660">
        <v>1456</v>
      </c>
      <c r="H92" s="661">
        <v>0</v>
      </c>
      <c r="I92" s="662">
        <f t="shared" ref="I92:I98" si="113">G92+H92</f>
        <v>1456</v>
      </c>
      <c r="J92" s="663"/>
      <c r="K92" s="661"/>
      <c r="L92" s="662">
        <f t="shared" ref="L92:L98" si="114">J92+K92</f>
        <v>0</v>
      </c>
      <c r="M92" s="660"/>
      <c r="N92" s="661"/>
      <c r="O92" s="662">
        <f t="shared" ref="O92:O98" si="115">M92+N92</f>
        <v>0</v>
      </c>
      <c r="P92" s="664" t="s">
        <v>958</v>
      </c>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x14ac:dyDescent="0.25">
      <c r="A95" s="517">
        <v>2234</v>
      </c>
      <c r="B95" s="554" t="s">
        <v>248</v>
      </c>
      <c r="C95" s="775">
        <f t="shared" si="99"/>
        <v>38</v>
      </c>
      <c r="D95" s="660"/>
      <c r="E95" s="661"/>
      <c r="F95" s="662">
        <f t="shared" si="112"/>
        <v>0</v>
      </c>
      <c r="G95" s="660">
        <v>38</v>
      </c>
      <c r="H95" s="661"/>
      <c r="I95" s="662">
        <f t="shared" si="113"/>
        <v>38</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x14ac:dyDescent="0.25">
      <c r="A98" s="517">
        <v>2239</v>
      </c>
      <c r="B98" s="554" t="s">
        <v>251</v>
      </c>
      <c r="C98" s="775">
        <f t="shared" si="99"/>
        <v>1491</v>
      </c>
      <c r="D98" s="660"/>
      <c r="E98" s="661"/>
      <c r="F98" s="662">
        <f t="shared" si="112"/>
        <v>0</v>
      </c>
      <c r="G98" s="660">
        <v>1491</v>
      </c>
      <c r="H98" s="661"/>
      <c r="I98" s="662">
        <f t="shared" si="113"/>
        <v>1491</v>
      </c>
      <c r="J98" s="663"/>
      <c r="K98" s="661"/>
      <c r="L98" s="662">
        <f t="shared" si="114"/>
        <v>0</v>
      </c>
      <c r="M98" s="660"/>
      <c r="N98" s="661"/>
      <c r="O98" s="662">
        <f t="shared" si="115"/>
        <v>0</v>
      </c>
      <c r="P98" s="669"/>
    </row>
    <row r="99" spans="1:16" ht="36" x14ac:dyDescent="0.25">
      <c r="A99" s="665">
        <v>2240</v>
      </c>
      <c r="B99" s="554" t="s">
        <v>252</v>
      </c>
      <c r="C99" s="775">
        <f t="shared" si="99"/>
        <v>15043</v>
      </c>
      <c r="D99" s="666">
        <f t="shared" ref="D99:E99" si="116">SUM(D100:D106)</f>
        <v>0</v>
      </c>
      <c r="E99" s="667">
        <f t="shared" si="116"/>
        <v>0</v>
      </c>
      <c r="F99" s="662">
        <f>SUM(F100:F106)</f>
        <v>0</v>
      </c>
      <c r="G99" s="666">
        <f t="shared" ref="G99:H99" si="117">SUM(G100:G106)</f>
        <v>14274</v>
      </c>
      <c r="H99" s="667">
        <f t="shared" si="117"/>
        <v>0</v>
      </c>
      <c r="I99" s="662">
        <f>SUM(I100:I106)</f>
        <v>14274</v>
      </c>
      <c r="J99" s="668">
        <f t="shared" ref="J99:K99" si="118">SUM(J100:J106)</f>
        <v>769</v>
      </c>
      <c r="K99" s="667">
        <f t="shared" si="118"/>
        <v>0</v>
      </c>
      <c r="L99" s="662">
        <f>SUM(L100:L106)</f>
        <v>769</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x14ac:dyDescent="0.25">
      <c r="A101" s="517">
        <v>2242</v>
      </c>
      <c r="B101" s="554" t="s">
        <v>255</v>
      </c>
      <c r="C101" s="775">
        <f t="shared" si="99"/>
        <v>4589</v>
      </c>
      <c r="D101" s="660"/>
      <c r="E101" s="661"/>
      <c r="F101" s="662">
        <f t="shared" si="120"/>
        <v>0</v>
      </c>
      <c r="G101" s="660">
        <v>3820</v>
      </c>
      <c r="H101" s="661"/>
      <c r="I101" s="662">
        <f t="shared" si="121"/>
        <v>3820</v>
      </c>
      <c r="J101" s="663">
        <v>769</v>
      </c>
      <c r="K101" s="661"/>
      <c r="L101" s="662">
        <f t="shared" si="122"/>
        <v>769</v>
      </c>
      <c r="M101" s="660"/>
      <c r="N101" s="661"/>
      <c r="O101" s="662">
        <f t="shared" si="123"/>
        <v>0</v>
      </c>
      <c r="P101" s="669"/>
    </row>
    <row r="102" spans="1:16" ht="24" x14ac:dyDescent="0.25">
      <c r="A102" s="517">
        <v>2243</v>
      </c>
      <c r="B102" s="554" t="s">
        <v>256</v>
      </c>
      <c r="C102" s="775">
        <f t="shared" si="99"/>
        <v>1104</v>
      </c>
      <c r="D102" s="660"/>
      <c r="E102" s="661"/>
      <c r="F102" s="662">
        <f t="shared" si="120"/>
        <v>0</v>
      </c>
      <c r="G102" s="660">
        <v>1104</v>
      </c>
      <c r="H102" s="661"/>
      <c r="I102" s="662">
        <f t="shared" si="121"/>
        <v>1104</v>
      </c>
      <c r="J102" s="663"/>
      <c r="K102" s="661"/>
      <c r="L102" s="662">
        <f t="shared" si="122"/>
        <v>0</v>
      </c>
      <c r="M102" s="660"/>
      <c r="N102" s="661"/>
      <c r="O102" s="662">
        <f t="shared" si="123"/>
        <v>0</v>
      </c>
      <c r="P102" s="669"/>
    </row>
    <row r="103" spans="1:16" x14ac:dyDescent="0.25">
      <c r="A103" s="517">
        <v>2244</v>
      </c>
      <c r="B103" s="554" t="s">
        <v>257</v>
      </c>
      <c r="C103" s="775">
        <f t="shared" si="99"/>
        <v>8920</v>
      </c>
      <c r="D103" s="660"/>
      <c r="E103" s="661"/>
      <c r="F103" s="662">
        <f t="shared" si="120"/>
        <v>0</v>
      </c>
      <c r="G103" s="660">
        <v>8920</v>
      </c>
      <c r="H103" s="661"/>
      <c r="I103" s="662">
        <f t="shared" si="121"/>
        <v>8920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x14ac:dyDescent="0.25">
      <c r="A106" s="517">
        <v>2249</v>
      </c>
      <c r="B106" s="554" t="s">
        <v>261</v>
      </c>
      <c r="C106" s="775">
        <f t="shared" si="99"/>
        <v>430</v>
      </c>
      <c r="D106" s="660"/>
      <c r="E106" s="661"/>
      <c r="F106" s="662">
        <f t="shared" si="120"/>
        <v>0</v>
      </c>
      <c r="G106" s="660">
        <v>430</v>
      </c>
      <c r="H106" s="661"/>
      <c r="I106" s="662">
        <f t="shared" si="121"/>
        <v>430</v>
      </c>
      <c r="J106" s="663"/>
      <c r="K106" s="661"/>
      <c r="L106" s="662">
        <f t="shared" si="122"/>
        <v>0</v>
      </c>
      <c r="M106" s="660"/>
      <c r="N106" s="661"/>
      <c r="O106" s="662">
        <f t="shared" si="123"/>
        <v>0</v>
      </c>
      <c r="P106" s="664" t="s">
        <v>958</v>
      </c>
    </row>
    <row r="107" spans="1:16" x14ac:dyDescent="0.25">
      <c r="A107" s="665">
        <v>2250</v>
      </c>
      <c r="B107" s="554" t="s">
        <v>262</v>
      </c>
      <c r="C107" s="775">
        <f t="shared" si="99"/>
        <v>1201</v>
      </c>
      <c r="D107" s="660"/>
      <c r="E107" s="661"/>
      <c r="F107" s="662">
        <f t="shared" si="120"/>
        <v>0</v>
      </c>
      <c r="G107" s="660">
        <v>1201</v>
      </c>
      <c r="H107" s="661"/>
      <c r="I107" s="662">
        <f t="shared" si="121"/>
        <v>1201</v>
      </c>
      <c r="J107" s="663"/>
      <c r="K107" s="661"/>
      <c r="L107" s="662">
        <f t="shared" si="122"/>
        <v>0</v>
      </c>
      <c r="M107" s="660"/>
      <c r="N107" s="661"/>
      <c r="O107" s="662">
        <f t="shared" si="123"/>
        <v>0</v>
      </c>
      <c r="P107" s="669"/>
    </row>
    <row r="108" spans="1:16" x14ac:dyDescent="0.25">
      <c r="A108" s="665">
        <v>2260</v>
      </c>
      <c r="B108" s="554" t="s">
        <v>263</v>
      </c>
      <c r="C108" s="775">
        <f t="shared" si="99"/>
        <v>70</v>
      </c>
      <c r="D108" s="666">
        <f t="shared" ref="D108:E108" si="124">SUM(D109:D113)</f>
        <v>0</v>
      </c>
      <c r="E108" s="667">
        <f t="shared" si="124"/>
        <v>0</v>
      </c>
      <c r="F108" s="662">
        <f>SUM(F109:F113)</f>
        <v>0</v>
      </c>
      <c r="G108" s="666">
        <f t="shared" ref="G108:H108" si="125">SUM(G109:G113)</f>
        <v>70</v>
      </c>
      <c r="H108" s="667">
        <f t="shared" si="125"/>
        <v>0</v>
      </c>
      <c r="I108" s="662">
        <f>SUM(I109:I113)</f>
        <v>70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x14ac:dyDescent="0.25">
      <c r="A113" s="517">
        <v>2269</v>
      </c>
      <c r="B113" s="554" t="s">
        <v>268</v>
      </c>
      <c r="C113" s="775">
        <f t="shared" si="99"/>
        <v>70</v>
      </c>
      <c r="D113" s="660"/>
      <c r="E113" s="661"/>
      <c r="F113" s="662">
        <f t="shared" si="128"/>
        <v>0</v>
      </c>
      <c r="G113" s="660">
        <v>70</v>
      </c>
      <c r="H113" s="661"/>
      <c r="I113" s="662">
        <f t="shared" si="129"/>
        <v>70</v>
      </c>
      <c r="J113" s="663"/>
      <c r="K113" s="661"/>
      <c r="L113" s="662">
        <f t="shared" si="130"/>
        <v>0</v>
      </c>
      <c r="M113" s="660"/>
      <c r="N113" s="661"/>
      <c r="O113" s="662">
        <f t="shared" si="131"/>
        <v>0</v>
      </c>
      <c r="P113" s="669"/>
    </row>
    <row r="114" spans="1:16" x14ac:dyDescent="0.25">
      <c r="A114" s="665">
        <v>2270</v>
      </c>
      <c r="B114" s="554" t="s">
        <v>269</v>
      </c>
      <c r="C114" s="775">
        <f t="shared" si="99"/>
        <v>5030</v>
      </c>
      <c r="D114" s="666">
        <f t="shared" ref="D114:E114" si="132">SUM(D115:D118)</f>
        <v>0</v>
      </c>
      <c r="E114" s="667">
        <f t="shared" si="132"/>
        <v>0</v>
      </c>
      <c r="F114" s="662">
        <f>SUM(F115:F118)</f>
        <v>0</v>
      </c>
      <c r="G114" s="666">
        <f t="shared" ref="G114:H114" si="133">SUM(G115:G118)</f>
        <v>5515</v>
      </c>
      <c r="H114" s="667">
        <f t="shared" si="133"/>
        <v>-485</v>
      </c>
      <c r="I114" s="662">
        <f>SUM(I115:I118)</f>
        <v>5030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x14ac:dyDescent="0.25">
      <c r="A117" s="517">
        <v>2275</v>
      </c>
      <c r="B117" s="554" t="s">
        <v>272</v>
      </c>
      <c r="C117" s="775">
        <f t="shared" si="99"/>
        <v>5030</v>
      </c>
      <c r="D117" s="660"/>
      <c r="E117" s="661"/>
      <c r="F117" s="662">
        <f t="shared" si="136"/>
        <v>0</v>
      </c>
      <c r="G117" s="660">
        <v>5515</v>
      </c>
      <c r="H117" s="661">
        <v>-485</v>
      </c>
      <c r="I117" s="662">
        <f t="shared" si="137"/>
        <v>5030</v>
      </c>
      <c r="J117" s="663"/>
      <c r="K117" s="661"/>
      <c r="L117" s="662">
        <f t="shared" si="138"/>
        <v>0</v>
      </c>
      <c r="M117" s="660"/>
      <c r="N117" s="661"/>
      <c r="O117" s="662">
        <f t="shared" si="139"/>
        <v>0</v>
      </c>
      <c r="P117" s="669" t="s">
        <v>1155</v>
      </c>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customHeight="1" x14ac:dyDescent="0.25">
      <c r="A120" s="603">
        <v>2300</v>
      </c>
      <c r="B120" s="572" t="s">
        <v>275</v>
      </c>
      <c r="C120" s="777">
        <f t="shared" si="99"/>
        <v>91624</v>
      </c>
      <c r="D120" s="687">
        <f t="shared" ref="D120:E120" si="140">SUM(D121,D126,D130,D131,D134,D138,D146,D147,D150)</f>
        <v>0</v>
      </c>
      <c r="E120" s="688">
        <f t="shared" si="140"/>
        <v>135</v>
      </c>
      <c r="F120" s="689">
        <f>SUM(F121,F126,F130,F131,F134,F138,F146,F147,F150)</f>
        <v>135</v>
      </c>
      <c r="G120" s="687">
        <f t="shared" ref="G120:H120" si="141">SUM(G121,G126,G130,G131,G134,G138,G146,G147,G150)</f>
        <v>88028</v>
      </c>
      <c r="H120" s="688">
        <f t="shared" si="141"/>
        <v>485</v>
      </c>
      <c r="I120" s="689">
        <f>SUM(I121,I126,I130,I131,I134,I138,I146,I147,I150)</f>
        <v>88513</v>
      </c>
      <c r="J120" s="690">
        <f t="shared" ref="J120:K120" si="142">SUM(J121,J126,J130,J131,J134,J138,J146,J147,J150)</f>
        <v>2976</v>
      </c>
      <c r="K120" s="688">
        <f t="shared" si="142"/>
        <v>0</v>
      </c>
      <c r="L120" s="689">
        <f>SUM(L121,L126,L130,L131,L134,L138,L146,L147,L150)</f>
        <v>2976</v>
      </c>
      <c r="M120" s="687">
        <f t="shared" ref="M120:O120" si="143">SUM(M121,M126,M130,M131,M134,M138,M146,M147,M150)</f>
        <v>0</v>
      </c>
      <c r="N120" s="688">
        <f t="shared" si="143"/>
        <v>0</v>
      </c>
      <c r="O120" s="689">
        <f t="shared" si="143"/>
        <v>0</v>
      </c>
      <c r="P120" s="678"/>
    </row>
    <row r="121" spans="1:16" ht="24" x14ac:dyDescent="0.25">
      <c r="A121" s="1217">
        <v>2310</v>
      </c>
      <c r="B121" s="546" t="s">
        <v>276</v>
      </c>
      <c r="C121" s="774">
        <f t="shared" si="99"/>
        <v>5726</v>
      </c>
      <c r="D121" s="675">
        <f t="shared" ref="D121:O121" si="144">SUM(D122:D125)</f>
        <v>0</v>
      </c>
      <c r="E121" s="676">
        <f t="shared" si="144"/>
        <v>0</v>
      </c>
      <c r="F121" s="657">
        <f t="shared" si="144"/>
        <v>0</v>
      </c>
      <c r="G121" s="675">
        <f t="shared" si="144"/>
        <v>5726</v>
      </c>
      <c r="H121" s="676">
        <f t="shared" si="144"/>
        <v>0</v>
      </c>
      <c r="I121" s="657">
        <f t="shared" si="144"/>
        <v>5726</v>
      </c>
      <c r="J121" s="677">
        <f t="shared" si="144"/>
        <v>0</v>
      </c>
      <c r="K121" s="676">
        <f t="shared" si="144"/>
        <v>0</v>
      </c>
      <c r="L121" s="657">
        <f t="shared" si="144"/>
        <v>0</v>
      </c>
      <c r="M121" s="675">
        <f t="shared" si="144"/>
        <v>0</v>
      </c>
      <c r="N121" s="676">
        <f t="shared" si="144"/>
        <v>0</v>
      </c>
      <c r="O121" s="657">
        <f t="shared" si="144"/>
        <v>0</v>
      </c>
      <c r="P121" s="659"/>
    </row>
    <row r="122" spans="1:16" x14ac:dyDescent="0.25">
      <c r="A122" s="517">
        <v>2311</v>
      </c>
      <c r="B122" s="554" t="s">
        <v>277</v>
      </c>
      <c r="C122" s="775">
        <f t="shared" si="99"/>
        <v>1800</v>
      </c>
      <c r="D122" s="660"/>
      <c r="E122" s="661"/>
      <c r="F122" s="662">
        <f t="shared" ref="F122:F125" si="145">D122+E122</f>
        <v>0</v>
      </c>
      <c r="G122" s="660">
        <v>1800</v>
      </c>
      <c r="H122" s="661"/>
      <c r="I122" s="662">
        <f t="shared" ref="I122:I125" si="146">G122+H122</f>
        <v>1800</v>
      </c>
      <c r="J122" s="663"/>
      <c r="K122" s="661"/>
      <c r="L122" s="662">
        <f t="shared" ref="L122:L125" si="147">J122+K122</f>
        <v>0</v>
      </c>
      <c r="M122" s="660"/>
      <c r="N122" s="661"/>
      <c r="O122" s="662">
        <f t="shared" ref="O122:O125" si="148">M122+N122</f>
        <v>0</v>
      </c>
      <c r="P122" s="669"/>
    </row>
    <row r="123" spans="1:16" x14ac:dyDescent="0.25">
      <c r="A123" s="517">
        <v>2312</v>
      </c>
      <c r="B123" s="554" t="s">
        <v>278</v>
      </c>
      <c r="C123" s="775">
        <f t="shared" si="99"/>
        <v>3526</v>
      </c>
      <c r="D123" s="660"/>
      <c r="E123" s="661"/>
      <c r="F123" s="662">
        <f t="shared" si="145"/>
        <v>0</v>
      </c>
      <c r="G123" s="660">
        <v>3526</v>
      </c>
      <c r="H123" s="661"/>
      <c r="I123" s="662">
        <f t="shared" si="146"/>
        <v>3526</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customHeight="1" x14ac:dyDescent="0.25">
      <c r="A125" s="517">
        <v>2314</v>
      </c>
      <c r="B125" s="554" t="s">
        <v>280</v>
      </c>
      <c r="C125" s="775">
        <f t="shared" si="99"/>
        <v>400</v>
      </c>
      <c r="D125" s="660"/>
      <c r="E125" s="661"/>
      <c r="F125" s="662">
        <f t="shared" si="145"/>
        <v>0</v>
      </c>
      <c r="G125" s="660">
        <v>400</v>
      </c>
      <c r="H125" s="661"/>
      <c r="I125" s="662">
        <f t="shared" si="146"/>
        <v>400</v>
      </c>
      <c r="J125" s="663"/>
      <c r="K125" s="661"/>
      <c r="L125" s="662">
        <f t="shared" si="147"/>
        <v>0</v>
      </c>
      <c r="M125" s="660"/>
      <c r="N125" s="661"/>
      <c r="O125" s="662">
        <f t="shared" si="148"/>
        <v>0</v>
      </c>
      <c r="P125" s="669"/>
    </row>
    <row r="126" spans="1:16" x14ac:dyDescent="0.25">
      <c r="A126" s="665">
        <v>2320</v>
      </c>
      <c r="B126" s="554" t="s">
        <v>281</v>
      </c>
      <c r="C126" s="775">
        <f t="shared" si="99"/>
        <v>20340</v>
      </c>
      <c r="D126" s="666">
        <f t="shared" ref="D126:E126" si="149">SUM(D127:D129)</f>
        <v>0</v>
      </c>
      <c r="E126" s="667">
        <f t="shared" si="149"/>
        <v>135</v>
      </c>
      <c r="F126" s="662">
        <f>SUM(F127:F129)</f>
        <v>135</v>
      </c>
      <c r="G126" s="666">
        <f t="shared" ref="G126:H126" si="150">SUM(G127:G129)</f>
        <v>18364</v>
      </c>
      <c r="H126" s="667">
        <f t="shared" si="150"/>
        <v>0</v>
      </c>
      <c r="I126" s="662">
        <f>SUM(I127:I129)</f>
        <v>18364</v>
      </c>
      <c r="J126" s="668">
        <f t="shared" ref="J126:K126" si="151">SUM(J127:J129)</f>
        <v>1841</v>
      </c>
      <c r="K126" s="667">
        <f t="shared" si="151"/>
        <v>0</v>
      </c>
      <c r="L126" s="662">
        <f>SUM(L127:L129)</f>
        <v>1841</v>
      </c>
      <c r="M126" s="666">
        <f t="shared" ref="M126:O126" si="152">SUM(M127:M129)</f>
        <v>0</v>
      </c>
      <c r="N126" s="667">
        <f t="shared" si="152"/>
        <v>0</v>
      </c>
      <c r="O126" s="662">
        <f t="shared" si="152"/>
        <v>0</v>
      </c>
      <c r="P126" s="669"/>
    </row>
    <row r="127" spans="1:16" x14ac:dyDescent="0.25">
      <c r="A127" s="517">
        <v>2321</v>
      </c>
      <c r="B127" s="554" t="s">
        <v>282</v>
      </c>
      <c r="C127" s="775">
        <f t="shared" si="99"/>
        <v>15011</v>
      </c>
      <c r="D127" s="660"/>
      <c r="E127" s="661"/>
      <c r="F127" s="662">
        <f t="shared" ref="F127:F130" si="153">D127+E127</f>
        <v>0</v>
      </c>
      <c r="G127" s="660">
        <v>13637</v>
      </c>
      <c r="H127" s="661"/>
      <c r="I127" s="662">
        <f t="shared" ref="I127:I130" si="154">G127+H127</f>
        <v>13637</v>
      </c>
      <c r="J127" s="663">
        <v>1374</v>
      </c>
      <c r="K127" s="661">
        <v>0</v>
      </c>
      <c r="L127" s="662">
        <f t="shared" ref="L127:L130" si="155">J127+K127</f>
        <v>1374</v>
      </c>
      <c r="M127" s="660"/>
      <c r="N127" s="661"/>
      <c r="O127" s="662">
        <f t="shared" ref="O127:O130" si="156">M127+N127</f>
        <v>0</v>
      </c>
      <c r="P127" s="669" t="s">
        <v>958</v>
      </c>
    </row>
    <row r="128" spans="1:16" ht="21" customHeight="1" x14ac:dyDescent="0.25">
      <c r="A128" s="517">
        <v>2322</v>
      </c>
      <c r="B128" s="554" t="s">
        <v>283</v>
      </c>
      <c r="C128" s="775">
        <f t="shared" si="99"/>
        <v>5329</v>
      </c>
      <c r="D128" s="660"/>
      <c r="E128" s="661">
        <f>100+35</f>
        <v>135</v>
      </c>
      <c r="F128" s="662">
        <f t="shared" si="153"/>
        <v>135</v>
      </c>
      <c r="G128" s="660">
        <v>4727</v>
      </c>
      <c r="H128" s="661"/>
      <c r="I128" s="662">
        <f t="shared" si="154"/>
        <v>4727</v>
      </c>
      <c r="J128" s="663">
        <v>467</v>
      </c>
      <c r="K128" s="661"/>
      <c r="L128" s="662">
        <f t="shared" si="155"/>
        <v>467</v>
      </c>
      <c r="M128" s="660"/>
      <c r="N128" s="661"/>
      <c r="O128" s="662">
        <f t="shared" si="156"/>
        <v>0</v>
      </c>
      <c r="P128" s="1219" t="s">
        <v>1154</v>
      </c>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54"/>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x14ac:dyDescent="0.25">
      <c r="A131" s="665">
        <v>2340</v>
      </c>
      <c r="B131" s="554" t="s">
        <v>286</v>
      </c>
      <c r="C131" s="775">
        <f t="shared" si="99"/>
        <v>1420</v>
      </c>
      <c r="D131" s="666">
        <f t="shared" ref="D131:E131" si="157">SUM(D132:D133)</f>
        <v>0</v>
      </c>
      <c r="E131" s="667">
        <f t="shared" si="157"/>
        <v>0</v>
      </c>
      <c r="F131" s="662">
        <f>SUM(F132:F133)</f>
        <v>0</v>
      </c>
      <c r="G131" s="666">
        <f t="shared" ref="G131:H131" si="158">SUM(G132:G133)</f>
        <v>1420</v>
      </c>
      <c r="H131" s="667">
        <f t="shared" si="158"/>
        <v>0</v>
      </c>
      <c r="I131" s="662">
        <f>SUM(I132:I133)</f>
        <v>1420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x14ac:dyDescent="0.25">
      <c r="A132" s="517">
        <v>2341</v>
      </c>
      <c r="B132" s="554" t="s">
        <v>287</v>
      </c>
      <c r="C132" s="775">
        <f t="shared" si="99"/>
        <v>1420</v>
      </c>
      <c r="D132" s="660"/>
      <c r="E132" s="661"/>
      <c r="F132" s="662">
        <f t="shared" ref="F132:F133" si="161">D132+E132</f>
        <v>0</v>
      </c>
      <c r="G132" s="660">
        <v>1420</v>
      </c>
      <c r="H132" s="661"/>
      <c r="I132" s="662">
        <f t="shared" ref="I132:I133" si="162">G132+H132</f>
        <v>1420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x14ac:dyDescent="0.25">
      <c r="A134" s="651">
        <v>2350</v>
      </c>
      <c r="B134" s="608" t="s">
        <v>289</v>
      </c>
      <c r="C134" s="781">
        <f t="shared" si="99"/>
        <v>11193</v>
      </c>
      <c r="D134" s="613">
        <f t="shared" ref="D134:E134" si="165">SUM(D135:D137)</f>
        <v>0</v>
      </c>
      <c r="E134" s="614">
        <f t="shared" si="165"/>
        <v>0</v>
      </c>
      <c r="F134" s="652">
        <f>SUM(F135:F137)</f>
        <v>0</v>
      </c>
      <c r="G134" s="613">
        <f t="shared" ref="G134:H134" si="166">SUM(G135:G137)</f>
        <v>11039</v>
      </c>
      <c r="H134" s="614">
        <f t="shared" si="166"/>
        <v>0</v>
      </c>
      <c r="I134" s="652">
        <f>SUM(I135:I137)</f>
        <v>11039</v>
      </c>
      <c r="J134" s="653">
        <f t="shared" ref="J134:K134" si="167">SUM(J135:J137)</f>
        <v>154</v>
      </c>
      <c r="K134" s="614">
        <f t="shared" si="167"/>
        <v>0</v>
      </c>
      <c r="L134" s="652">
        <f>SUM(L135:L137)</f>
        <v>154</v>
      </c>
      <c r="M134" s="613">
        <f t="shared" ref="M134:O134" si="168">SUM(M135:M137)</f>
        <v>0</v>
      </c>
      <c r="N134" s="614">
        <f t="shared" si="168"/>
        <v>0</v>
      </c>
      <c r="O134" s="652">
        <f t="shared" si="168"/>
        <v>0</v>
      </c>
      <c r="P134" s="654"/>
    </row>
    <row r="135" spans="1:16" x14ac:dyDescent="0.25">
      <c r="A135" s="510">
        <v>2351</v>
      </c>
      <c r="B135" s="546" t="s">
        <v>290</v>
      </c>
      <c r="C135" s="774">
        <f t="shared" si="99"/>
        <v>6750</v>
      </c>
      <c r="D135" s="655"/>
      <c r="E135" s="656"/>
      <c r="F135" s="657">
        <f t="shared" ref="F135:F137" si="169">D135+E135</f>
        <v>0</v>
      </c>
      <c r="G135" s="655">
        <v>6750</v>
      </c>
      <c r="H135" s="656"/>
      <c r="I135" s="657">
        <f t="shared" ref="I135:I137" si="170">G135+H135</f>
        <v>6750</v>
      </c>
      <c r="J135" s="658"/>
      <c r="K135" s="656"/>
      <c r="L135" s="657">
        <f t="shared" ref="L135:L137" si="171">J135+K135</f>
        <v>0</v>
      </c>
      <c r="M135" s="655"/>
      <c r="N135" s="656"/>
      <c r="O135" s="657">
        <f t="shared" ref="O135:O137" si="172">M135+N135</f>
        <v>0</v>
      </c>
      <c r="P135" s="659"/>
    </row>
    <row r="136" spans="1:16" ht="24" x14ac:dyDescent="0.25">
      <c r="A136" s="517">
        <v>2352</v>
      </c>
      <c r="B136" s="554" t="s">
        <v>291</v>
      </c>
      <c r="C136" s="775">
        <f t="shared" si="99"/>
        <v>3860</v>
      </c>
      <c r="D136" s="660"/>
      <c r="E136" s="661"/>
      <c r="F136" s="662">
        <f t="shared" si="169"/>
        <v>0</v>
      </c>
      <c r="G136" s="660">
        <v>3706</v>
      </c>
      <c r="H136" s="661"/>
      <c r="I136" s="662">
        <f t="shared" si="170"/>
        <v>3706</v>
      </c>
      <c r="J136" s="663">
        <v>154</v>
      </c>
      <c r="K136" s="661"/>
      <c r="L136" s="662">
        <f t="shared" si="171"/>
        <v>154</v>
      </c>
      <c r="M136" s="660"/>
      <c r="N136" s="661"/>
      <c r="O136" s="662">
        <f t="shared" si="172"/>
        <v>0</v>
      </c>
      <c r="P136" s="669"/>
    </row>
    <row r="137" spans="1:16" ht="24" x14ac:dyDescent="0.25">
      <c r="A137" s="517">
        <v>2353</v>
      </c>
      <c r="B137" s="554" t="s">
        <v>292</v>
      </c>
      <c r="C137" s="775">
        <f t="shared" si="99"/>
        <v>583</v>
      </c>
      <c r="D137" s="660"/>
      <c r="E137" s="661"/>
      <c r="F137" s="662">
        <f t="shared" si="169"/>
        <v>0</v>
      </c>
      <c r="G137" s="660">
        <v>583</v>
      </c>
      <c r="H137" s="661"/>
      <c r="I137" s="662">
        <f t="shared" si="170"/>
        <v>583</v>
      </c>
      <c r="J137" s="663"/>
      <c r="K137" s="661"/>
      <c r="L137" s="662">
        <f t="shared" si="171"/>
        <v>0</v>
      </c>
      <c r="M137" s="660"/>
      <c r="N137" s="661"/>
      <c r="O137" s="662">
        <f t="shared" si="172"/>
        <v>0</v>
      </c>
      <c r="P137" s="669"/>
    </row>
    <row r="138" spans="1:16" ht="36" x14ac:dyDescent="0.25">
      <c r="A138" s="665">
        <v>2360</v>
      </c>
      <c r="B138" s="554" t="s">
        <v>293</v>
      </c>
      <c r="C138" s="775">
        <f t="shared" si="99"/>
        <v>48439</v>
      </c>
      <c r="D138" s="666">
        <f t="shared" ref="D138:E138" si="173">SUM(D139:D145)</f>
        <v>0</v>
      </c>
      <c r="E138" s="667">
        <f t="shared" si="173"/>
        <v>0</v>
      </c>
      <c r="F138" s="662">
        <f>SUM(F139:F145)</f>
        <v>0</v>
      </c>
      <c r="G138" s="666">
        <f t="shared" ref="G138:H138" si="174">SUM(G139:G145)</f>
        <v>46973</v>
      </c>
      <c r="H138" s="667">
        <f t="shared" si="174"/>
        <v>485</v>
      </c>
      <c r="I138" s="662">
        <f>SUM(I139:I145)</f>
        <v>47458</v>
      </c>
      <c r="J138" s="668">
        <f t="shared" ref="J138:K138" si="175">SUM(J139:J145)</f>
        <v>981</v>
      </c>
      <c r="K138" s="667">
        <f t="shared" si="175"/>
        <v>0</v>
      </c>
      <c r="L138" s="662">
        <f>SUM(L139:L145)</f>
        <v>981</v>
      </c>
      <c r="M138" s="666">
        <f t="shared" ref="M138:O138" si="176">SUM(M139:M145)</f>
        <v>0</v>
      </c>
      <c r="N138" s="667">
        <f t="shared" si="176"/>
        <v>0</v>
      </c>
      <c r="O138" s="662">
        <f t="shared" si="176"/>
        <v>0</v>
      </c>
      <c r="P138" s="669"/>
    </row>
    <row r="139" spans="1:16" x14ac:dyDescent="0.25">
      <c r="A139" s="516">
        <v>2361</v>
      </c>
      <c r="B139" s="554" t="s">
        <v>294</v>
      </c>
      <c r="C139" s="775">
        <f t="shared" si="99"/>
        <v>3500</v>
      </c>
      <c r="D139" s="660"/>
      <c r="E139" s="661"/>
      <c r="F139" s="662">
        <f t="shared" ref="F139:F146" si="177">D139+E139</f>
        <v>0</v>
      </c>
      <c r="G139" s="660">
        <v>3500</v>
      </c>
      <c r="H139" s="661"/>
      <c r="I139" s="662">
        <f t="shared" ref="I139:I146" si="178">G139+H139</f>
        <v>3500</v>
      </c>
      <c r="J139" s="663"/>
      <c r="K139" s="661"/>
      <c r="L139" s="662">
        <f t="shared" ref="L139:L146" si="179">J139+K139</f>
        <v>0</v>
      </c>
      <c r="M139" s="660"/>
      <c r="N139" s="661"/>
      <c r="O139" s="662">
        <f t="shared" ref="O139:O146" si="180">M139+N139</f>
        <v>0</v>
      </c>
      <c r="P139" s="669"/>
    </row>
    <row r="140" spans="1:16" ht="24" x14ac:dyDescent="0.25">
      <c r="A140" s="516">
        <v>2362</v>
      </c>
      <c r="B140" s="554" t="s">
        <v>295</v>
      </c>
      <c r="C140" s="775">
        <f t="shared" si="99"/>
        <v>792</v>
      </c>
      <c r="D140" s="660"/>
      <c r="E140" s="661"/>
      <c r="F140" s="662">
        <f t="shared" si="177"/>
        <v>0</v>
      </c>
      <c r="G140" s="660">
        <v>792</v>
      </c>
      <c r="H140" s="661"/>
      <c r="I140" s="662">
        <f t="shared" si="178"/>
        <v>792</v>
      </c>
      <c r="J140" s="663"/>
      <c r="K140" s="661"/>
      <c r="L140" s="662">
        <f t="shared" si="179"/>
        <v>0</v>
      </c>
      <c r="M140" s="660"/>
      <c r="N140" s="661"/>
      <c r="O140" s="662">
        <f t="shared" si="180"/>
        <v>0</v>
      </c>
      <c r="P140" s="669"/>
    </row>
    <row r="141" spans="1:16" x14ac:dyDescent="0.25">
      <c r="A141" s="516">
        <v>2363</v>
      </c>
      <c r="B141" s="554" t="s">
        <v>296</v>
      </c>
      <c r="C141" s="775">
        <f t="shared" si="99"/>
        <v>43289</v>
      </c>
      <c r="D141" s="660"/>
      <c r="E141" s="661"/>
      <c r="F141" s="662">
        <f t="shared" si="177"/>
        <v>0</v>
      </c>
      <c r="G141" s="660">
        <v>42308</v>
      </c>
      <c r="H141" s="661"/>
      <c r="I141" s="662">
        <f t="shared" si="178"/>
        <v>42308</v>
      </c>
      <c r="J141" s="663">
        <v>981</v>
      </c>
      <c r="K141" s="661"/>
      <c r="L141" s="662">
        <f t="shared" si="179"/>
        <v>981</v>
      </c>
      <c r="M141" s="660"/>
      <c r="N141" s="661"/>
      <c r="O141" s="662">
        <f t="shared" si="180"/>
        <v>0</v>
      </c>
      <c r="P141" s="669"/>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52.15" customHeight="1" x14ac:dyDescent="0.25">
      <c r="A145" s="516">
        <v>2369</v>
      </c>
      <c r="B145" s="554" t="s">
        <v>300</v>
      </c>
      <c r="C145" s="775">
        <f t="shared" si="99"/>
        <v>858</v>
      </c>
      <c r="D145" s="660"/>
      <c r="E145" s="661"/>
      <c r="F145" s="662">
        <f t="shared" si="177"/>
        <v>0</v>
      </c>
      <c r="G145" s="660">
        <v>373</v>
      </c>
      <c r="H145" s="661">
        <v>485</v>
      </c>
      <c r="I145" s="662">
        <f t="shared" si="178"/>
        <v>858</v>
      </c>
      <c r="J145" s="663"/>
      <c r="K145" s="661"/>
      <c r="L145" s="662">
        <f t="shared" si="179"/>
        <v>0</v>
      </c>
      <c r="M145" s="660"/>
      <c r="N145" s="661"/>
      <c r="O145" s="662">
        <f t="shared" si="180"/>
        <v>0</v>
      </c>
      <c r="P145" s="664" t="s">
        <v>1156</v>
      </c>
    </row>
    <row r="146" spans="1:16" x14ac:dyDescent="0.25">
      <c r="A146" s="651">
        <v>2370</v>
      </c>
      <c r="B146" s="608" t="s">
        <v>301</v>
      </c>
      <c r="C146" s="781">
        <f t="shared" si="99"/>
        <v>4506</v>
      </c>
      <c r="D146" s="670"/>
      <c r="E146" s="671"/>
      <c r="F146" s="652">
        <f t="shared" si="177"/>
        <v>0</v>
      </c>
      <c r="G146" s="670">
        <v>4506</v>
      </c>
      <c r="H146" s="671">
        <v>0</v>
      </c>
      <c r="I146" s="652">
        <f t="shared" si="178"/>
        <v>4506</v>
      </c>
      <c r="J146" s="672"/>
      <c r="K146" s="671"/>
      <c r="L146" s="652">
        <f t="shared" si="179"/>
        <v>0</v>
      </c>
      <c r="M146" s="670"/>
      <c r="N146" s="671"/>
      <c r="O146" s="652">
        <f t="shared" si="180"/>
        <v>0</v>
      </c>
      <c r="P146" s="1075" t="s">
        <v>958</v>
      </c>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x14ac:dyDescent="0.25">
      <c r="A152" s="534">
        <v>2500</v>
      </c>
      <c r="B152" s="645" t="s">
        <v>307</v>
      </c>
      <c r="C152" s="773">
        <f t="shared" si="189"/>
        <v>470</v>
      </c>
      <c r="D152" s="646">
        <f t="shared" ref="D152:E152" si="190">SUM(D153,D159)</f>
        <v>0</v>
      </c>
      <c r="E152" s="647">
        <f t="shared" si="190"/>
        <v>0</v>
      </c>
      <c r="F152" s="648">
        <f>SUM(F153,F159)</f>
        <v>0</v>
      </c>
      <c r="G152" s="646">
        <f t="shared" ref="G152:O152" si="191">SUM(G153,G159)</f>
        <v>470</v>
      </c>
      <c r="H152" s="647">
        <f t="shared" si="191"/>
        <v>0</v>
      </c>
      <c r="I152" s="648">
        <f t="shared" si="191"/>
        <v>470</v>
      </c>
      <c r="J152" s="649">
        <f t="shared" si="191"/>
        <v>0</v>
      </c>
      <c r="K152" s="647">
        <f t="shared" si="191"/>
        <v>0</v>
      </c>
      <c r="L152" s="648">
        <f t="shared" si="191"/>
        <v>0</v>
      </c>
      <c r="M152" s="646">
        <f t="shared" si="191"/>
        <v>0</v>
      </c>
      <c r="N152" s="647">
        <f t="shared" si="191"/>
        <v>0</v>
      </c>
      <c r="O152" s="648">
        <f t="shared" si="191"/>
        <v>0</v>
      </c>
      <c r="P152" s="650"/>
    </row>
    <row r="153" spans="1:16" ht="24" x14ac:dyDescent="0.25">
      <c r="A153" s="1217">
        <v>2510</v>
      </c>
      <c r="B153" s="546" t="s">
        <v>308</v>
      </c>
      <c r="C153" s="774">
        <f t="shared" si="189"/>
        <v>470</v>
      </c>
      <c r="D153" s="675">
        <f t="shared" ref="D153:E153" si="192">SUM(D154:D158)</f>
        <v>0</v>
      </c>
      <c r="E153" s="676">
        <f t="shared" si="192"/>
        <v>0</v>
      </c>
      <c r="F153" s="657">
        <f>SUM(F154:F158)</f>
        <v>0</v>
      </c>
      <c r="G153" s="675">
        <f t="shared" ref="G153:O153" si="193">SUM(G154:G158)</f>
        <v>470</v>
      </c>
      <c r="H153" s="676">
        <f t="shared" si="193"/>
        <v>0</v>
      </c>
      <c r="I153" s="657">
        <f t="shared" si="193"/>
        <v>470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x14ac:dyDescent="0.25">
      <c r="A157" s="517">
        <v>2515</v>
      </c>
      <c r="B157" s="554" t="s">
        <v>312</v>
      </c>
      <c r="C157" s="775">
        <f t="shared" si="189"/>
        <v>296</v>
      </c>
      <c r="D157" s="660"/>
      <c r="E157" s="661"/>
      <c r="F157" s="662">
        <f t="shared" si="194"/>
        <v>0</v>
      </c>
      <c r="G157" s="660">
        <v>296</v>
      </c>
      <c r="H157" s="661"/>
      <c r="I157" s="662">
        <f t="shared" si="195"/>
        <v>296</v>
      </c>
      <c r="J157" s="663"/>
      <c r="K157" s="661"/>
      <c r="L157" s="662">
        <f t="shared" si="196"/>
        <v>0</v>
      </c>
      <c r="M157" s="660"/>
      <c r="N157" s="661"/>
      <c r="O157" s="662">
        <f t="shared" si="197"/>
        <v>0</v>
      </c>
      <c r="P157" s="664" t="s">
        <v>958</v>
      </c>
    </row>
    <row r="158" spans="1:16" ht="24" x14ac:dyDescent="0.25">
      <c r="A158" s="517">
        <v>2519</v>
      </c>
      <c r="B158" s="554" t="s">
        <v>313</v>
      </c>
      <c r="C158" s="775">
        <f t="shared" si="189"/>
        <v>174</v>
      </c>
      <c r="D158" s="660"/>
      <c r="E158" s="661"/>
      <c r="F158" s="662">
        <f t="shared" si="194"/>
        <v>0</v>
      </c>
      <c r="G158" s="660">
        <v>174</v>
      </c>
      <c r="H158" s="661"/>
      <c r="I158" s="662">
        <f t="shared" si="195"/>
        <v>174</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1217">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1217">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1217">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1217">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x14ac:dyDescent="0.25">
      <c r="A181" s="711"/>
      <c r="B181" s="486" t="s">
        <v>336</v>
      </c>
      <c r="C181" s="785">
        <f t="shared" si="189"/>
        <v>5573</v>
      </c>
      <c r="D181" s="635">
        <f t="shared" ref="D181:O181" si="245">SUM(D182,D211,D252,D265)</f>
        <v>0</v>
      </c>
      <c r="E181" s="636">
        <f t="shared" si="245"/>
        <v>0</v>
      </c>
      <c r="F181" s="637">
        <f t="shared" si="245"/>
        <v>0</v>
      </c>
      <c r="G181" s="635">
        <f t="shared" si="245"/>
        <v>5573</v>
      </c>
      <c r="H181" s="636">
        <f t="shared" si="245"/>
        <v>0</v>
      </c>
      <c r="I181" s="637">
        <f t="shared" si="245"/>
        <v>5573</v>
      </c>
      <c r="J181" s="638">
        <f t="shared" si="245"/>
        <v>0</v>
      </c>
      <c r="K181" s="636">
        <f t="shared" si="245"/>
        <v>0</v>
      </c>
      <c r="L181" s="637">
        <f t="shared" si="245"/>
        <v>0</v>
      </c>
      <c r="M181" s="635">
        <f t="shared" si="245"/>
        <v>0</v>
      </c>
      <c r="N181" s="636">
        <f t="shared" si="245"/>
        <v>0</v>
      </c>
      <c r="O181" s="637">
        <f t="shared" si="245"/>
        <v>0</v>
      </c>
      <c r="P181" s="712"/>
    </row>
    <row r="182" spans="1:16" x14ac:dyDescent="0.25">
      <c r="A182" s="640">
        <v>5000</v>
      </c>
      <c r="B182" s="640" t="s">
        <v>337</v>
      </c>
      <c r="C182" s="786">
        <f t="shared" si="189"/>
        <v>5573</v>
      </c>
      <c r="D182" s="641">
        <f t="shared" ref="D182:E182" si="246">D183+D187</f>
        <v>0</v>
      </c>
      <c r="E182" s="642">
        <f t="shared" si="246"/>
        <v>0</v>
      </c>
      <c r="F182" s="643">
        <f>F183+F187</f>
        <v>0</v>
      </c>
      <c r="G182" s="641">
        <f t="shared" ref="G182:H182" si="247">G183+G187</f>
        <v>5573</v>
      </c>
      <c r="H182" s="642">
        <f t="shared" si="247"/>
        <v>0</v>
      </c>
      <c r="I182" s="643">
        <f>I183+I187</f>
        <v>5573</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1217">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x14ac:dyDescent="0.25">
      <c r="A187" s="534">
        <v>5200</v>
      </c>
      <c r="B187" s="645" t="s">
        <v>342</v>
      </c>
      <c r="C187" s="773">
        <f t="shared" si="189"/>
        <v>5573</v>
      </c>
      <c r="D187" s="646">
        <f t="shared" ref="D187:E187" si="258">D188+D198+D199+D206+D207+D208+D210</f>
        <v>0</v>
      </c>
      <c r="E187" s="647">
        <f t="shared" si="258"/>
        <v>0</v>
      </c>
      <c r="F187" s="648">
        <f>F188+F198+F199+F206+F207+F208+F210</f>
        <v>0</v>
      </c>
      <c r="G187" s="646">
        <f t="shared" ref="G187:H187" si="259">G188+G198+G199+G206+G207+G208+G210</f>
        <v>5573</v>
      </c>
      <c r="H187" s="647">
        <f t="shared" si="259"/>
        <v>0</v>
      </c>
      <c r="I187" s="648">
        <f>I188+I198+I199+I206+I207+I208+I210</f>
        <v>5573</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x14ac:dyDescent="0.25">
      <c r="A199" s="665">
        <v>5230</v>
      </c>
      <c r="B199" s="554" t="s">
        <v>354</v>
      </c>
      <c r="C199" s="775">
        <f t="shared" si="189"/>
        <v>5573</v>
      </c>
      <c r="D199" s="666">
        <f t="shared" ref="D199:E199" si="270">SUM(D200:D205)</f>
        <v>0</v>
      </c>
      <c r="E199" s="667">
        <f t="shared" si="270"/>
        <v>0</v>
      </c>
      <c r="F199" s="662">
        <f>SUM(F200:F205)</f>
        <v>0</v>
      </c>
      <c r="G199" s="666">
        <f t="shared" ref="G199:H199" si="271">SUM(G200:G205)</f>
        <v>5573</v>
      </c>
      <c r="H199" s="667">
        <f t="shared" si="271"/>
        <v>0</v>
      </c>
      <c r="I199" s="662">
        <f>SUM(I200:I205)</f>
        <v>5573</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x14ac:dyDescent="0.25">
      <c r="A201" s="517">
        <v>5233</v>
      </c>
      <c r="B201" s="554" t="s">
        <v>356</v>
      </c>
      <c r="C201" s="775">
        <f t="shared" si="189"/>
        <v>1121</v>
      </c>
      <c r="D201" s="660"/>
      <c r="E201" s="661"/>
      <c r="F201" s="662">
        <f t="shared" si="274"/>
        <v>0</v>
      </c>
      <c r="G201" s="660">
        <v>1121</v>
      </c>
      <c r="H201" s="661"/>
      <c r="I201" s="662">
        <f t="shared" si="275"/>
        <v>1121</v>
      </c>
      <c r="J201" s="663"/>
      <c r="K201" s="661"/>
      <c r="L201" s="662">
        <f t="shared" si="276"/>
        <v>0</v>
      </c>
      <c r="M201" s="660"/>
      <c r="N201" s="661"/>
      <c r="O201" s="662">
        <f t="shared" si="277"/>
        <v>0</v>
      </c>
      <c r="P201" s="664" t="s">
        <v>958</v>
      </c>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16.149999999999999" customHeight="1" x14ac:dyDescent="0.25">
      <c r="A204" s="517">
        <v>5238</v>
      </c>
      <c r="B204" s="554" t="s">
        <v>359</v>
      </c>
      <c r="C204" s="775">
        <f t="shared" si="189"/>
        <v>3852</v>
      </c>
      <c r="D204" s="660"/>
      <c r="E204" s="661"/>
      <c r="F204" s="662">
        <f t="shared" si="274"/>
        <v>0</v>
      </c>
      <c r="G204" s="660">
        <v>3852</v>
      </c>
      <c r="H204" s="661"/>
      <c r="I204" s="662">
        <f t="shared" si="275"/>
        <v>3852</v>
      </c>
      <c r="J204" s="663"/>
      <c r="K204" s="661"/>
      <c r="L204" s="662">
        <f t="shared" si="276"/>
        <v>0</v>
      </c>
      <c r="M204" s="660"/>
      <c r="N204" s="661"/>
      <c r="O204" s="662">
        <f t="shared" si="277"/>
        <v>0</v>
      </c>
      <c r="P204" s="669"/>
    </row>
    <row r="205" spans="1:16" ht="24" x14ac:dyDescent="0.25">
      <c r="A205" s="517">
        <v>5239</v>
      </c>
      <c r="B205" s="554" t="s">
        <v>360</v>
      </c>
      <c r="C205" s="775">
        <f t="shared" si="189"/>
        <v>600</v>
      </c>
      <c r="D205" s="660"/>
      <c r="E205" s="661"/>
      <c r="F205" s="662">
        <f t="shared" si="274"/>
        <v>0</v>
      </c>
      <c r="G205" s="660">
        <v>600</v>
      </c>
      <c r="H205" s="661"/>
      <c r="I205" s="662">
        <f t="shared" si="275"/>
        <v>600</v>
      </c>
      <c r="J205" s="663"/>
      <c r="K205" s="661"/>
      <c r="L205" s="662">
        <f t="shared" si="276"/>
        <v>0</v>
      </c>
      <c r="M205" s="660"/>
      <c r="N205" s="661"/>
      <c r="O205" s="662">
        <f t="shared" si="277"/>
        <v>0</v>
      </c>
      <c r="P205" s="669"/>
    </row>
    <row r="206" spans="1:16" ht="24" hidden="1" x14ac:dyDescent="0.25">
      <c r="A206" s="665">
        <v>5240</v>
      </c>
      <c r="B206" s="554" t="s">
        <v>361</v>
      </c>
      <c r="C206" s="775">
        <f t="shared" si="189"/>
        <v>0</v>
      </c>
      <c r="D206" s="660"/>
      <c r="E206" s="661"/>
      <c r="F206" s="662">
        <f t="shared" si="274"/>
        <v>0</v>
      </c>
      <c r="G206" s="660"/>
      <c r="H206" s="661"/>
      <c r="I206" s="662">
        <f t="shared" si="275"/>
        <v>0</v>
      </c>
      <c r="J206" s="663"/>
      <c r="K206" s="661"/>
      <c r="L206" s="662">
        <f t="shared" si="276"/>
        <v>0</v>
      </c>
      <c r="M206" s="660"/>
      <c r="N206" s="661"/>
      <c r="O206" s="662">
        <f t="shared" si="277"/>
        <v>0</v>
      </c>
      <c r="P206" s="669"/>
    </row>
    <row r="207" spans="1:16" hidden="1" x14ac:dyDescent="0.25">
      <c r="A207" s="665">
        <v>5250</v>
      </c>
      <c r="B207" s="554" t="s">
        <v>362</v>
      </c>
      <c r="C207" s="775">
        <f t="shared" si="189"/>
        <v>0</v>
      </c>
      <c r="D207" s="660"/>
      <c r="E207" s="661"/>
      <c r="F207" s="662">
        <f t="shared" si="274"/>
        <v>0</v>
      </c>
      <c r="G207" s="660"/>
      <c r="H207" s="661"/>
      <c r="I207" s="662">
        <f t="shared" si="275"/>
        <v>0</v>
      </c>
      <c r="J207" s="663"/>
      <c r="K207" s="661"/>
      <c r="L207" s="662">
        <f t="shared" si="276"/>
        <v>0</v>
      </c>
      <c r="M207" s="660"/>
      <c r="N207" s="661"/>
      <c r="O207" s="662">
        <f t="shared" si="277"/>
        <v>0</v>
      </c>
      <c r="P207" s="669"/>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1217">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1217">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1217">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1216">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1217">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hidden="1" x14ac:dyDescent="0.25">
      <c r="A252" s="721">
        <v>7000</v>
      </c>
      <c r="B252" s="721" t="s">
        <v>407</v>
      </c>
      <c r="C252" s="790">
        <f t="shared" si="291"/>
        <v>0</v>
      </c>
      <c r="D252" s="722">
        <f t="shared" ref="D252:E252" si="343">SUM(D253,D263)</f>
        <v>0</v>
      </c>
      <c r="E252" s="723">
        <f t="shared" si="343"/>
        <v>0</v>
      </c>
      <c r="F252" s="724">
        <f>SUM(F253,F263)</f>
        <v>0</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hidden="1" x14ac:dyDescent="0.25">
      <c r="A253" s="534">
        <v>7200</v>
      </c>
      <c r="B253" s="645" t="s">
        <v>408</v>
      </c>
      <c r="C253" s="773">
        <f t="shared" si="291"/>
        <v>0</v>
      </c>
      <c r="D253" s="646">
        <f t="shared" ref="D253:O253" si="347">SUM(D254,D255,D256,D257,D261,D262)</f>
        <v>0</v>
      </c>
      <c r="E253" s="647">
        <f t="shared" si="347"/>
        <v>0</v>
      </c>
      <c r="F253" s="648">
        <f t="shared" si="347"/>
        <v>0</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1217">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hidden="1" x14ac:dyDescent="0.25">
      <c r="A256" s="665">
        <v>7230</v>
      </c>
      <c r="B256" s="554" t="s">
        <v>179</v>
      </c>
      <c r="C256" s="775">
        <f t="shared" si="291"/>
        <v>0</v>
      </c>
      <c r="D256" s="660"/>
      <c r="E256" s="661"/>
      <c r="F256" s="662">
        <f t="shared" si="348"/>
        <v>0</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910971</v>
      </c>
      <c r="D272" s="737">
        <f>SUM(D269,D265,D252,D211,D182,D174,D160,D75,D53)</f>
        <v>38778</v>
      </c>
      <c r="E272" s="738">
        <f t="shared" ref="E272:O272" si="371">SUM(E269,E265,E252,E211,E182,E174,E160,E75,E53)</f>
        <v>135</v>
      </c>
      <c r="F272" s="739">
        <f t="shared" si="371"/>
        <v>38913</v>
      </c>
      <c r="G272" s="737">
        <f t="shared" si="371"/>
        <v>867790</v>
      </c>
      <c r="H272" s="738">
        <f t="shared" si="371"/>
        <v>0</v>
      </c>
      <c r="I272" s="739">
        <f t="shared" si="371"/>
        <v>867790</v>
      </c>
      <c r="J272" s="740">
        <f t="shared" si="371"/>
        <v>4268</v>
      </c>
      <c r="K272" s="738">
        <f t="shared" si="371"/>
        <v>0</v>
      </c>
      <c r="L272" s="739">
        <f t="shared" si="371"/>
        <v>4268</v>
      </c>
      <c r="M272" s="737">
        <f t="shared" si="371"/>
        <v>0</v>
      </c>
      <c r="N272" s="738">
        <f t="shared" si="371"/>
        <v>0</v>
      </c>
      <c r="O272" s="739">
        <f t="shared" si="371"/>
        <v>0</v>
      </c>
      <c r="P272" s="741"/>
    </row>
    <row r="273" spans="1:16" s="494" customFormat="1" ht="13.5" thickTop="1" thickBot="1" x14ac:dyDescent="0.3">
      <c r="A273" s="1321" t="s">
        <v>429</v>
      </c>
      <c r="B273" s="1322"/>
      <c r="C273" s="793">
        <f t="shared" si="291"/>
        <v>-2095</v>
      </c>
      <c r="D273" s="742">
        <f>SUM(D24,D25,D41,D43)-D51</f>
        <v>0</v>
      </c>
      <c r="E273" s="743">
        <f t="shared" ref="E273:F273" si="372">SUM(E24,E25,E41,E43)-E51</f>
        <v>0</v>
      </c>
      <c r="F273" s="744">
        <f t="shared" si="372"/>
        <v>0</v>
      </c>
      <c r="G273" s="742">
        <f>SUM(G24,G25,G43)-G51</f>
        <v>0</v>
      </c>
      <c r="H273" s="743">
        <f t="shared" ref="H273:I273" si="373">SUM(H24,H25,H43)-H51</f>
        <v>0</v>
      </c>
      <c r="I273" s="744">
        <f t="shared" si="373"/>
        <v>0</v>
      </c>
      <c r="J273" s="745">
        <f t="shared" ref="J273:K273" si="374">(J26+J43)-J51</f>
        <v>-2095</v>
      </c>
      <c r="K273" s="743">
        <f t="shared" si="374"/>
        <v>0</v>
      </c>
      <c r="L273" s="744">
        <f>(L26+L43)-L51</f>
        <v>-2095</v>
      </c>
      <c r="M273" s="742">
        <f t="shared" ref="M273:O273" si="375">M45-M51</f>
        <v>0</v>
      </c>
      <c r="N273" s="743">
        <f t="shared" si="375"/>
        <v>0</v>
      </c>
      <c r="O273" s="744">
        <f t="shared" si="375"/>
        <v>0</v>
      </c>
      <c r="P273" s="746"/>
    </row>
    <row r="274" spans="1:16" s="494" customFormat="1" ht="12.75" thickTop="1" x14ac:dyDescent="0.25">
      <c r="A274" s="1323" t="s">
        <v>430</v>
      </c>
      <c r="B274" s="1324"/>
      <c r="C274" s="794">
        <f t="shared" si="291"/>
        <v>2095</v>
      </c>
      <c r="D274" s="747">
        <f t="shared" ref="D274:O274" si="376">SUM(D275,D276)-D283+D284</f>
        <v>0</v>
      </c>
      <c r="E274" s="748">
        <f t="shared" si="376"/>
        <v>0</v>
      </c>
      <c r="F274" s="749">
        <f t="shared" si="376"/>
        <v>0</v>
      </c>
      <c r="G274" s="747">
        <f t="shared" si="376"/>
        <v>0</v>
      </c>
      <c r="H274" s="748">
        <f t="shared" si="376"/>
        <v>0</v>
      </c>
      <c r="I274" s="749">
        <f t="shared" si="376"/>
        <v>0</v>
      </c>
      <c r="J274" s="750">
        <f t="shared" si="376"/>
        <v>2095</v>
      </c>
      <c r="K274" s="748">
        <f t="shared" si="376"/>
        <v>0</v>
      </c>
      <c r="L274" s="749">
        <f t="shared" si="376"/>
        <v>2095</v>
      </c>
      <c r="M274" s="747">
        <f t="shared" si="376"/>
        <v>0</v>
      </c>
      <c r="N274" s="748">
        <f t="shared" si="376"/>
        <v>0</v>
      </c>
      <c r="O274" s="749">
        <f t="shared" si="376"/>
        <v>0</v>
      </c>
      <c r="P274" s="751"/>
    </row>
    <row r="275" spans="1:16" s="494" customFormat="1" ht="12.75" thickBot="1" x14ac:dyDescent="0.3">
      <c r="A275" s="621" t="s">
        <v>431</v>
      </c>
      <c r="B275" s="621" t="s">
        <v>432</v>
      </c>
      <c r="C275" s="783">
        <f t="shared" si="291"/>
        <v>2095</v>
      </c>
      <c r="D275" s="622">
        <f>D21-D269</f>
        <v>0</v>
      </c>
      <c r="E275" s="622">
        <f t="shared" ref="E275:O275" si="377">E21-E269</f>
        <v>0</v>
      </c>
      <c r="F275" s="622">
        <f t="shared" si="377"/>
        <v>0</v>
      </c>
      <c r="G275" s="622">
        <f t="shared" si="377"/>
        <v>0</v>
      </c>
      <c r="H275" s="622">
        <f t="shared" si="377"/>
        <v>0</v>
      </c>
      <c r="I275" s="622">
        <f t="shared" si="377"/>
        <v>0</v>
      </c>
      <c r="J275" s="622">
        <f t="shared" si="377"/>
        <v>2095</v>
      </c>
      <c r="K275" s="622">
        <f t="shared" si="377"/>
        <v>0</v>
      </c>
      <c r="L275" s="783">
        <f t="shared" si="377"/>
        <v>2095</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row r="298" spans="1:16" x14ac:dyDescent="0.25">
      <c r="A298" s="469"/>
      <c r="B298" s="469"/>
      <c r="C298" s="469"/>
      <c r="D298" s="469"/>
      <c r="E298" s="469"/>
      <c r="F298" s="469"/>
      <c r="G298" s="469"/>
      <c r="H298" s="469"/>
      <c r="I298" s="469"/>
      <c r="J298" s="469"/>
      <c r="K298" s="469"/>
      <c r="L298" s="469"/>
      <c r="M298" s="469"/>
      <c r="N298" s="469"/>
      <c r="O298" s="469"/>
      <c r="P298" s="469"/>
    </row>
    <row r="299" spans="1:16" x14ac:dyDescent="0.25">
      <c r="A299" s="469"/>
      <c r="B299" s="469"/>
      <c r="C299" s="469"/>
      <c r="D299" s="469"/>
      <c r="E299" s="469"/>
      <c r="F299" s="469"/>
      <c r="G299" s="469"/>
      <c r="H299" s="469"/>
      <c r="I299" s="469"/>
      <c r="J299" s="469"/>
      <c r="K299" s="469"/>
      <c r="L299" s="469"/>
      <c r="M299" s="469"/>
      <c r="N299" s="469"/>
      <c r="O299" s="469"/>
      <c r="P299" s="469"/>
    </row>
  </sheetData>
  <sheetProtection algorithmName="SHA-512" hashValue="PVKupsAmOSfumNkDgs1LuWCjufTktwL/ceW17GdGHxvZWyvVOdzw0wlIwomYqbOq78QwgXFgj9icpEELHKWblA==" saltValue="dGCscoJZsJ/eQDOzxMessw==" spinCount="100000" sheet="1" objects="1" scenarios="1" formatCells="0" formatColumns="0" formatRows="0" sort="0"/>
  <autoFilter ref="A18:P284">
    <filterColumn colId="2">
      <filters>
        <filter val="1 000"/>
        <filter val="1 104"/>
        <filter val="1 121"/>
        <filter val="1 190"/>
        <filter val="1 201"/>
        <filter val="1 290"/>
        <filter val="1 420"/>
        <filter val="1 444"/>
        <filter val="1 456"/>
        <filter val="1 491"/>
        <filter val="1 610"/>
        <filter val="1 800"/>
        <filter val="1 878"/>
        <filter val="11 193"/>
        <filter val="11 721"/>
        <filter val="12 497"/>
        <filter val="134 654"/>
        <filter val="147 965"/>
        <filter val="15 011"/>
        <filter val="15 043"/>
        <filter val="16 353"/>
        <filter val="174"/>
        <filter val="187 010"/>
        <filter val="2 095"/>
        <filter val="-2 095"/>
        <filter val="2 107"/>
        <filter val="2 490"/>
        <filter val="2 502"/>
        <filter val="2 985"/>
        <filter val="20 340"/>
        <filter val="25 548"/>
        <filter val="296"/>
        <filter val="3 442"/>
        <filter val="3 500"/>
        <filter val="3 526"/>
        <filter val="3 852"/>
        <filter val="3 860"/>
        <filter val="350"/>
        <filter val="38"/>
        <filter val="39 045"/>
        <filter val="4 012"/>
        <filter val="4 506"/>
        <filter val="4 589"/>
        <filter val="400"/>
        <filter val="42 560"/>
        <filter val="43 289"/>
        <filter val="430"/>
        <filter val="470"/>
        <filter val="48 439"/>
        <filter val="497"/>
        <filter val="5 030"/>
        <filter val="5 329"/>
        <filter val="5 573"/>
        <filter val="5 726"/>
        <filter val="518 828"/>
        <filter val="52 818"/>
        <filter val="583"/>
        <filter val="583 734"/>
        <filter val="6 750"/>
        <filter val="600"/>
        <filter val="64 556"/>
        <filter val="66"/>
        <filter val="70"/>
        <filter val="770 744"/>
        <filter val="792"/>
        <filter val="8 920"/>
        <filter val="858"/>
        <filter val="905 398"/>
        <filter val="906 703"/>
        <filter val="91 624"/>
        <filter val="910 971"/>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37.pielikums Jūrmalas pilsētas domes
2020.gada 23.aprīļa saistošajiem noteikumiem Nr.11
(protokols Nr.6, 21.punkts)
 </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71"/>
  <sheetViews>
    <sheetView view="pageLayout" zoomScaleNormal="100" workbookViewId="0">
      <selection activeCell="K1" sqref="K1"/>
    </sheetView>
  </sheetViews>
  <sheetFormatPr defaultColWidth="9.140625" defaultRowHeight="12.75" outlineLevelCol="1" x14ac:dyDescent="0.2"/>
  <cols>
    <col min="1" max="1" width="4.7109375" style="399" customWidth="1"/>
    <col min="2" max="2" width="21" style="399" customWidth="1"/>
    <col min="3" max="3" width="12" style="399" customWidth="1"/>
    <col min="4" max="4" width="9.85546875" style="399" customWidth="1"/>
    <col min="5" max="6" width="11.85546875" style="399" hidden="1" customWidth="1" outlineLevel="1"/>
    <col min="7" max="7" width="14.140625" style="399" customWidth="1" collapsed="1"/>
    <col min="8" max="8" width="28.7109375" style="399" hidden="1" customWidth="1" outlineLevel="1"/>
    <col min="9" max="9" width="19" style="1275" customWidth="1" collapsed="1"/>
    <col min="10" max="16384" width="9.140625" style="399"/>
  </cols>
  <sheetData>
    <row r="1" spans="1:9" x14ac:dyDescent="0.2">
      <c r="I1" s="1081" t="s">
        <v>1278</v>
      </c>
    </row>
    <row r="2" spans="1:9" x14ac:dyDescent="0.2">
      <c r="I2" s="1081" t="s">
        <v>912</v>
      </c>
    </row>
    <row r="3" spans="1:9" x14ac:dyDescent="0.2">
      <c r="A3" s="1494" t="s">
        <v>451</v>
      </c>
      <c r="B3" s="1494"/>
      <c r="C3" s="370" t="s">
        <v>141</v>
      </c>
      <c r="D3" s="370"/>
      <c r="E3" s="370"/>
      <c r="F3" s="370"/>
      <c r="G3" s="370"/>
      <c r="H3" s="370"/>
      <c r="I3" s="1223"/>
    </row>
    <row r="4" spans="1:9" x14ac:dyDescent="0.2">
      <c r="A4" s="1494" t="s">
        <v>713</v>
      </c>
      <c r="B4" s="1494"/>
      <c r="C4" s="1224">
        <v>90000056357</v>
      </c>
      <c r="D4" s="370"/>
      <c r="E4" s="370"/>
      <c r="F4" s="370"/>
      <c r="G4" s="370"/>
      <c r="H4" s="370"/>
      <c r="I4" s="1081"/>
    </row>
    <row r="5" spans="1:9" x14ac:dyDescent="0.2">
      <c r="A5" s="1224"/>
      <c r="B5" s="1224"/>
      <c r="C5" s="1224"/>
      <c r="D5" s="370"/>
      <c r="E5" s="370"/>
      <c r="F5" s="370"/>
      <c r="G5" s="370"/>
      <c r="H5" s="370"/>
      <c r="I5" s="1225"/>
    </row>
    <row r="6" spans="1:9" ht="15.75" x14ac:dyDescent="0.25">
      <c r="A6" s="1495" t="s">
        <v>1182</v>
      </c>
      <c r="B6" s="1495"/>
      <c r="C6" s="1495"/>
      <c r="D6" s="1495"/>
      <c r="E6" s="1495"/>
      <c r="F6" s="1495"/>
      <c r="G6" s="1495"/>
      <c r="H6" s="1495"/>
      <c r="I6" s="1495"/>
    </row>
    <row r="7" spans="1:9" ht="15.75" x14ac:dyDescent="0.25">
      <c r="A7" s="1226"/>
      <c r="B7" s="1226"/>
      <c r="C7" s="1226"/>
      <c r="D7" s="1226"/>
      <c r="E7" s="1226"/>
      <c r="F7" s="1226"/>
      <c r="G7" s="1226"/>
      <c r="H7" s="1226"/>
      <c r="I7" s="1226"/>
    </row>
    <row r="8" spans="1:9" ht="15.75" x14ac:dyDescent="0.25">
      <c r="A8" s="370" t="s">
        <v>454</v>
      </c>
      <c r="B8" s="370"/>
      <c r="C8" s="1227" t="s">
        <v>1183</v>
      </c>
      <c r="D8" s="370"/>
      <c r="E8" s="370"/>
      <c r="F8" s="370"/>
      <c r="G8" s="370"/>
      <c r="H8" s="370"/>
      <c r="I8" s="1225"/>
    </row>
    <row r="9" spans="1:9" x14ac:dyDescent="0.2">
      <c r="A9" s="370" t="s">
        <v>1184</v>
      </c>
      <c r="B9" s="370"/>
      <c r="C9" s="987" t="s">
        <v>1185</v>
      </c>
      <c r="D9" s="1228"/>
      <c r="E9" s="370"/>
      <c r="F9" s="370"/>
      <c r="G9" s="370"/>
      <c r="H9" s="370"/>
      <c r="I9" s="1225"/>
    </row>
    <row r="10" spans="1:9" x14ac:dyDescent="0.2">
      <c r="A10" s="370" t="s">
        <v>457</v>
      </c>
      <c r="B10" s="370"/>
      <c r="C10" s="1229" t="s">
        <v>1186</v>
      </c>
      <c r="D10" s="370"/>
      <c r="E10" s="370"/>
      <c r="F10" s="370"/>
      <c r="G10" s="370"/>
      <c r="H10" s="370"/>
      <c r="I10" s="1225"/>
    </row>
    <row r="11" spans="1:9" ht="48" customHeight="1" x14ac:dyDescent="0.2">
      <c r="A11" s="1230" t="s">
        <v>1</v>
      </c>
      <c r="B11" s="1496" t="s">
        <v>458</v>
      </c>
      <c r="C11" s="1497"/>
      <c r="D11" s="1230" t="s">
        <v>459</v>
      </c>
      <c r="E11" s="1218" t="s">
        <v>14</v>
      </c>
      <c r="F11" s="1218" t="s">
        <v>461</v>
      </c>
      <c r="G11" s="1218" t="s">
        <v>16</v>
      </c>
      <c r="H11" s="1218" t="s">
        <v>9</v>
      </c>
      <c r="I11" s="1230" t="s">
        <v>12</v>
      </c>
    </row>
    <row r="12" spans="1:9" x14ac:dyDescent="0.2">
      <c r="A12" s="1498" t="s">
        <v>716</v>
      </c>
      <c r="B12" s="1499"/>
      <c r="C12" s="1500"/>
      <c r="D12" s="1231"/>
      <c r="E12" s="1231">
        <f>SUM(E13,E32)</f>
        <v>167341</v>
      </c>
      <c r="F12" s="1231">
        <f>SUM(F13,F32)</f>
        <v>0</v>
      </c>
      <c r="G12" s="1231">
        <f>SUM(G13,G32)</f>
        <v>167341</v>
      </c>
      <c r="H12" s="1231"/>
      <c r="I12" s="1232"/>
    </row>
    <row r="13" spans="1:9" x14ac:dyDescent="0.2">
      <c r="A13" s="1233" t="s">
        <v>1187</v>
      </c>
      <c r="B13" s="1492" t="s">
        <v>1188</v>
      </c>
      <c r="C13" s="1493"/>
      <c r="D13" s="1231"/>
      <c r="E13" s="1231">
        <f>SUM(E14:E31)</f>
        <v>19945</v>
      </c>
      <c r="F13" s="1231">
        <f>SUM(F14:F31)</f>
        <v>0</v>
      </c>
      <c r="G13" s="1231">
        <f>SUM(G14:G31)</f>
        <v>19945</v>
      </c>
      <c r="H13" s="1231"/>
      <c r="I13" s="1232"/>
    </row>
    <row r="14" spans="1:9" ht="18.600000000000001" customHeight="1" x14ac:dyDescent="0.2">
      <c r="A14" s="1501"/>
      <c r="B14" s="1502"/>
      <c r="C14" s="1503"/>
      <c r="D14" s="1234">
        <v>2370</v>
      </c>
      <c r="E14" s="1235">
        <f>2298+1767-250</f>
        <v>3815</v>
      </c>
      <c r="F14" s="1235"/>
      <c r="G14" s="1235">
        <f>E14+F14</f>
        <v>3815</v>
      </c>
      <c r="H14" s="1235"/>
      <c r="I14" s="1504" t="s">
        <v>1189</v>
      </c>
    </row>
    <row r="15" spans="1:9" ht="18.600000000000001" customHeight="1" x14ac:dyDescent="0.2">
      <c r="A15" s="1501"/>
      <c r="B15" s="1502"/>
      <c r="C15" s="1503"/>
      <c r="D15" s="1234">
        <v>2314</v>
      </c>
      <c r="E15" s="1235">
        <v>250</v>
      </c>
      <c r="F15" s="1235"/>
      <c r="G15" s="1235">
        <f t="shared" ref="G15:G31" si="0">E15+F15</f>
        <v>250</v>
      </c>
      <c r="H15" s="1235"/>
      <c r="I15" s="1505"/>
    </row>
    <row r="16" spans="1:9" ht="18.600000000000001" customHeight="1" x14ac:dyDescent="0.2">
      <c r="A16" s="1501"/>
      <c r="B16" s="1502"/>
      <c r="C16" s="1503"/>
      <c r="D16" s="1234">
        <v>2363</v>
      </c>
      <c r="E16" s="1235">
        <v>900</v>
      </c>
      <c r="F16" s="1235"/>
      <c r="G16" s="1235">
        <f t="shared" si="0"/>
        <v>900</v>
      </c>
      <c r="H16" s="1235"/>
      <c r="I16" s="1505"/>
    </row>
    <row r="17" spans="1:9" ht="18.600000000000001" customHeight="1" x14ac:dyDescent="0.2">
      <c r="A17" s="1501"/>
      <c r="B17" s="1502"/>
      <c r="C17" s="1503"/>
      <c r="D17" s="1234">
        <v>1150</v>
      </c>
      <c r="E17" s="1235">
        <v>2971</v>
      </c>
      <c r="F17" s="1235"/>
      <c r="G17" s="1235">
        <f t="shared" si="0"/>
        <v>2971</v>
      </c>
      <c r="H17" s="1235"/>
      <c r="I17" s="1505"/>
    </row>
    <row r="18" spans="1:9" ht="18.600000000000001" customHeight="1" x14ac:dyDescent="0.2">
      <c r="A18" s="1501"/>
      <c r="B18" s="1502"/>
      <c r="C18" s="1503"/>
      <c r="D18" s="1234">
        <v>1210</v>
      </c>
      <c r="E18" s="1235">
        <v>716</v>
      </c>
      <c r="F18" s="1235"/>
      <c r="G18" s="1235">
        <f t="shared" si="0"/>
        <v>716</v>
      </c>
      <c r="H18" s="1235"/>
      <c r="I18" s="1505"/>
    </row>
    <row r="19" spans="1:9" ht="18.600000000000001" customHeight="1" x14ac:dyDescent="0.2">
      <c r="A19" s="1501"/>
      <c r="B19" s="1502"/>
      <c r="C19" s="1503"/>
      <c r="D19" s="1234">
        <v>2231</v>
      </c>
      <c r="E19" s="1235">
        <f>997+2450+150+35+50</f>
        <v>3682</v>
      </c>
      <c r="F19" s="1235"/>
      <c r="G19" s="1235">
        <f t="shared" si="0"/>
        <v>3682</v>
      </c>
      <c r="H19" s="1235"/>
      <c r="I19" s="1506"/>
    </row>
    <row r="20" spans="1:9" ht="18.600000000000001" customHeight="1" x14ac:dyDescent="0.2">
      <c r="A20" s="1501" t="s">
        <v>121</v>
      </c>
      <c r="B20" s="1507" t="s">
        <v>1190</v>
      </c>
      <c r="C20" s="1508"/>
      <c r="D20" s="1234">
        <v>1150</v>
      </c>
      <c r="E20" s="1235">
        <v>920</v>
      </c>
      <c r="F20" s="1235"/>
      <c r="G20" s="1235">
        <f t="shared" si="0"/>
        <v>920</v>
      </c>
      <c r="H20" s="1235"/>
      <c r="I20" s="1504" t="s">
        <v>1191</v>
      </c>
    </row>
    <row r="21" spans="1:9" ht="18.600000000000001" customHeight="1" x14ac:dyDescent="0.2">
      <c r="A21" s="1501"/>
      <c r="B21" s="1509"/>
      <c r="C21" s="1510"/>
      <c r="D21" s="1234">
        <v>1210</v>
      </c>
      <c r="E21" s="1235">
        <v>230</v>
      </c>
      <c r="F21" s="1235"/>
      <c r="G21" s="1235">
        <f t="shared" si="0"/>
        <v>230</v>
      </c>
      <c r="H21" s="1235"/>
      <c r="I21" s="1505"/>
    </row>
    <row r="22" spans="1:9" ht="18.600000000000001" customHeight="1" x14ac:dyDescent="0.2">
      <c r="A22" s="1501"/>
      <c r="B22" s="1509"/>
      <c r="C22" s="1510"/>
      <c r="D22" s="1234">
        <v>2370</v>
      </c>
      <c r="E22" s="1235">
        <f>2260-210</f>
        <v>2050</v>
      </c>
      <c r="F22" s="1235"/>
      <c r="G22" s="1235">
        <f t="shared" si="0"/>
        <v>2050</v>
      </c>
      <c r="H22" s="1235"/>
      <c r="I22" s="1505"/>
    </row>
    <row r="23" spans="1:9" ht="18.600000000000001" customHeight="1" x14ac:dyDescent="0.2">
      <c r="A23" s="1501"/>
      <c r="B23" s="1509"/>
      <c r="C23" s="1510"/>
      <c r="D23" s="1234">
        <v>2314</v>
      </c>
      <c r="E23" s="1235">
        <v>210</v>
      </c>
      <c r="F23" s="1235"/>
      <c r="G23" s="1235">
        <f t="shared" si="0"/>
        <v>210</v>
      </c>
      <c r="H23" s="1235"/>
      <c r="I23" s="1505"/>
    </row>
    <row r="24" spans="1:9" ht="18.600000000000001" customHeight="1" x14ac:dyDescent="0.2">
      <c r="A24" s="1501"/>
      <c r="B24" s="1509"/>
      <c r="C24" s="1510"/>
      <c r="D24" s="1234">
        <v>2231</v>
      </c>
      <c r="E24" s="1235">
        <f>500+300</f>
        <v>800</v>
      </c>
      <c r="F24" s="1235"/>
      <c r="G24" s="1235">
        <f t="shared" si="0"/>
        <v>800</v>
      </c>
      <c r="H24" s="1235"/>
      <c r="I24" s="1505"/>
    </row>
    <row r="25" spans="1:9" ht="18.600000000000001" customHeight="1" x14ac:dyDescent="0.2">
      <c r="A25" s="1501"/>
      <c r="B25" s="1511"/>
      <c r="C25" s="1512"/>
      <c r="D25" s="1234">
        <v>2363</v>
      </c>
      <c r="E25" s="1235">
        <v>250</v>
      </c>
      <c r="F25" s="1235"/>
      <c r="G25" s="1235">
        <f t="shared" si="0"/>
        <v>250</v>
      </c>
      <c r="H25" s="1235"/>
      <c r="I25" s="1505"/>
    </row>
    <row r="26" spans="1:9" ht="18.600000000000001" customHeight="1" x14ac:dyDescent="0.2">
      <c r="A26" s="1513" t="s">
        <v>122</v>
      </c>
      <c r="B26" s="1514" t="s">
        <v>1192</v>
      </c>
      <c r="C26" s="1515"/>
      <c r="D26" s="1234">
        <v>1150</v>
      </c>
      <c r="E26" s="1235">
        <v>1476</v>
      </c>
      <c r="F26" s="1235"/>
      <c r="G26" s="1235">
        <f t="shared" si="0"/>
        <v>1476</v>
      </c>
      <c r="H26" s="1235"/>
      <c r="I26" s="1504" t="s">
        <v>1193</v>
      </c>
    </row>
    <row r="27" spans="1:9" ht="18.600000000000001" customHeight="1" x14ac:dyDescent="0.2">
      <c r="A27" s="1513"/>
      <c r="B27" s="1502"/>
      <c r="C27" s="1503"/>
      <c r="D27" s="1234">
        <v>1210</v>
      </c>
      <c r="E27" s="1235">
        <v>195</v>
      </c>
      <c r="F27" s="1235"/>
      <c r="G27" s="1235">
        <f t="shared" si="0"/>
        <v>195</v>
      </c>
      <c r="H27" s="1235"/>
      <c r="I27" s="1505"/>
    </row>
    <row r="28" spans="1:9" ht="18.600000000000001" customHeight="1" x14ac:dyDescent="0.2">
      <c r="A28" s="1513"/>
      <c r="B28" s="1502"/>
      <c r="C28" s="1503"/>
      <c r="D28" s="1234">
        <v>2363</v>
      </c>
      <c r="E28" s="1235">
        <v>80</v>
      </c>
      <c r="F28" s="1235"/>
      <c r="G28" s="1235">
        <f t="shared" si="0"/>
        <v>80</v>
      </c>
      <c r="H28" s="1235"/>
      <c r="I28" s="1505"/>
    </row>
    <row r="29" spans="1:9" ht="18.600000000000001" customHeight="1" x14ac:dyDescent="0.2">
      <c r="A29" s="1513"/>
      <c r="B29" s="1502"/>
      <c r="C29" s="1503"/>
      <c r="D29" s="1234">
        <v>2370</v>
      </c>
      <c r="E29" s="1235">
        <v>830</v>
      </c>
      <c r="F29" s="1235"/>
      <c r="G29" s="1235">
        <f t="shared" si="0"/>
        <v>830</v>
      </c>
      <c r="H29" s="1235"/>
      <c r="I29" s="1505"/>
    </row>
    <row r="30" spans="1:9" ht="18.600000000000001" customHeight="1" x14ac:dyDescent="0.2">
      <c r="A30" s="1513"/>
      <c r="B30" s="1502"/>
      <c r="C30" s="1503"/>
      <c r="D30" s="1234">
        <v>2231</v>
      </c>
      <c r="E30" s="1235">
        <f>300+230</f>
        <v>530</v>
      </c>
      <c r="F30" s="1235"/>
      <c r="G30" s="1235">
        <f t="shared" si="0"/>
        <v>530</v>
      </c>
      <c r="H30" s="1235"/>
      <c r="I30" s="1505"/>
    </row>
    <row r="31" spans="1:9" ht="18.600000000000001" customHeight="1" x14ac:dyDescent="0.2">
      <c r="A31" s="1513"/>
      <c r="B31" s="1516"/>
      <c r="C31" s="1517"/>
      <c r="D31" s="1234">
        <v>2311</v>
      </c>
      <c r="E31" s="1235">
        <v>40</v>
      </c>
      <c r="F31" s="1235"/>
      <c r="G31" s="1235">
        <f t="shared" si="0"/>
        <v>40</v>
      </c>
      <c r="H31" s="1235"/>
      <c r="I31" s="1506"/>
    </row>
    <row r="32" spans="1:9" ht="30" customHeight="1" x14ac:dyDescent="0.2">
      <c r="A32" s="1236" t="s">
        <v>1194</v>
      </c>
      <c r="B32" s="1518" t="s">
        <v>1195</v>
      </c>
      <c r="C32" s="1519"/>
      <c r="D32" s="1237"/>
      <c r="E32" s="1237">
        <f>SUM(E33:E47)</f>
        <v>147396</v>
      </c>
      <c r="F32" s="1237">
        <f>SUM(F33:F47)</f>
        <v>0</v>
      </c>
      <c r="G32" s="1237">
        <f>SUM(G33:G47)</f>
        <v>147396</v>
      </c>
      <c r="H32" s="1237"/>
      <c r="I32" s="1238"/>
    </row>
    <row r="33" spans="1:9" ht="17.45" customHeight="1" x14ac:dyDescent="0.2">
      <c r="A33" s="1501" t="s">
        <v>129</v>
      </c>
      <c r="B33" s="1514" t="s">
        <v>1196</v>
      </c>
      <c r="C33" s="1515"/>
      <c r="D33" s="1239">
        <v>2363</v>
      </c>
      <c r="E33" s="1235">
        <v>250</v>
      </c>
      <c r="F33" s="1235"/>
      <c r="G33" s="1235">
        <f>E33+F33</f>
        <v>250</v>
      </c>
      <c r="H33" s="1235"/>
      <c r="I33" s="1504" t="s">
        <v>1197</v>
      </c>
    </row>
    <row r="34" spans="1:9" ht="17.45" customHeight="1" x14ac:dyDescent="0.2">
      <c r="A34" s="1501"/>
      <c r="B34" s="1502"/>
      <c r="C34" s="1503"/>
      <c r="D34" s="1239">
        <v>2370</v>
      </c>
      <c r="E34" s="1235">
        <f>955+750-50</f>
        <v>1655</v>
      </c>
      <c r="F34" s="1235"/>
      <c r="G34" s="1235">
        <f t="shared" ref="G34:G47" si="1">E34+F34</f>
        <v>1655</v>
      </c>
      <c r="H34" s="1235"/>
      <c r="I34" s="1505"/>
    </row>
    <row r="35" spans="1:9" ht="17.45" customHeight="1" x14ac:dyDescent="0.2">
      <c r="A35" s="1501"/>
      <c r="B35" s="1502"/>
      <c r="C35" s="1503"/>
      <c r="D35" s="1239">
        <v>2314</v>
      </c>
      <c r="E35" s="1235">
        <v>50</v>
      </c>
      <c r="F35" s="1235"/>
      <c r="G35" s="1235">
        <f t="shared" si="1"/>
        <v>50</v>
      </c>
      <c r="H35" s="1235"/>
      <c r="I35" s="1505"/>
    </row>
    <row r="36" spans="1:9" ht="17.45" customHeight="1" x14ac:dyDescent="0.2">
      <c r="A36" s="1501"/>
      <c r="B36" s="1502"/>
      <c r="C36" s="1503"/>
      <c r="D36" s="1239">
        <v>2231</v>
      </c>
      <c r="E36" s="1235">
        <f>60+1300+50+580</f>
        <v>1990</v>
      </c>
      <c r="F36" s="1235"/>
      <c r="G36" s="1235">
        <f t="shared" si="1"/>
        <v>1990</v>
      </c>
      <c r="H36" s="1235"/>
      <c r="I36" s="1505"/>
    </row>
    <row r="37" spans="1:9" ht="17.45" customHeight="1" x14ac:dyDescent="0.2">
      <c r="A37" s="1501"/>
      <c r="B37" s="1502"/>
      <c r="C37" s="1503"/>
      <c r="D37" s="1239">
        <v>1150</v>
      </c>
      <c r="E37" s="1235">
        <v>4248</v>
      </c>
      <c r="F37" s="1235"/>
      <c r="G37" s="1235">
        <f t="shared" si="1"/>
        <v>4248</v>
      </c>
      <c r="H37" s="1235"/>
      <c r="I37" s="1505"/>
    </row>
    <row r="38" spans="1:9" ht="17.45" customHeight="1" x14ac:dyDescent="0.2">
      <c r="A38" s="1501"/>
      <c r="B38" s="1502"/>
      <c r="C38" s="1503"/>
      <c r="D38" s="1239">
        <v>1210</v>
      </c>
      <c r="E38" s="1235">
        <v>308</v>
      </c>
      <c r="F38" s="1235"/>
      <c r="G38" s="1235">
        <f t="shared" si="1"/>
        <v>308</v>
      </c>
      <c r="H38" s="1235"/>
      <c r="I38" s="1505"/>
    </row>
    <row r="39" spans="1:9" ht="17.45" customHeight="1" x14ac:dyDescent="0.2">
      <c r="A39" s="1501"/>
      <c r="B39" s="1502"/>
      <c r="C39" s="1503"/>
      <c r="D39" s="1234">
        <v>6422</v>
      </c>
      <c r="E39" s="1235">
        <v>2000</v>
      </c>
      <c r="F39" s="1235"/>
      <c r="G39" s="1235">
        <f t="shared" si="1"/>
        <v>2000</v>
      </c>
      <c r="H39" s="1235"/>
      <c r="I39" s="1505"/>
    </row>
    <row r="40" spans="1:9" ht="17.45" customHeight="1" x14ac:dyDescent="0.2">
      <c r="A40" s="1501"/>
      <c r="B40" s="1516"/>
      <c r="C40" s="1517"/>
      <c r="D40" s="1234">
        <v>2390</v>
      </c>
      <c r="E40" s="1235">
        <v>400</v>
      </c>
      <c r="F40" s="1235"/>
      <c r="G40" s="1235">
        <f t="shared" si="1"/>
        <v>400</v>
      </c>
      <c r="H40" s="1235"/>
      <c r="I40" s="1506"/>
    </row>
    <row r="41" spans="1:9" ht="17.45" customHeight="1" x14ac:dyDescent="0.2">
      <c r="A41" s="1501" t="s">
        <v>130</v>
      </c>
      <c r="B41" s="1514" t="s">
        <v>1198</v>
      </c>
      <c r="C41" s="1515"/>
      <c r="D41" s="1239">
        <v>2363</v>
      </c>
      <c r="E41" s="1235">
        <v>46880</v>
      </c>
      <c r="F41" s="1235"/>
      <c r="G41" s="1235">
        <f t="shared" si="1"/>
        <v>46880</v>
      </c>
      <c r="H41" s="1235"/>
      <c r="I41" s="1520" t="s">
        <v>1199</v>
      </c>
    </row>
    <row r="42" spans="1:9" ht="17.45" customHeight="1" x14ac:dyDescent="0.2">
      <c r="A42" s="1501"/>
      <c r="B42" s="1502"/>
      <c r="C42" s="1503"/>
      <c r="D42" s="1239">
        <v>2314</v>
      </c>
      <c r="E42" s="1235">
        <f>16900-9000</f>
        <v>7900</v>
      </c>
      <c r="F42" s="1235"/>
      <c r="G42" s="1235">
        <f t="shared" si="1"/>
        <v>7900</v>
      </c>
      <c r="H42" s="1235"/>
      <c r="I42" s="1520"/>
    </row>
    <row r="43" spans="1:9" ht="17.45" customHeight="1" x14ac:dyDescent="0.2">
      <c r="A43" s="1501"/>
      <c r="B43" s="1502"/>
      <c r="C43" s="1503"/>
      <c r="D43" s="1239">
        <v>2231</v>
      </c>
      <c r="E43" s="1235">
        <f>15400+31700+2780+9000+800+120+500+60</f>
        <v>60360</v>
      </c>
      <c r="F43" s="1235"/>
      <c r="G43" s="1235">
        <f t="shared" si="1"/>
        <v>60360</v>
      </c>
      <c r="H43" s="1235"/>
      <c r="I43" s="1520"/>
    </row>
    <row r="44" spans="1:9" ht="17.45" customHeight="1" x14ac:dyDescent="0.2">
      <c r="A44" s="1501"/>
      <c r="B44" s="1502"/>
      <c r="C44" s="1503"/>
      <c r="D44" s="1239">
        <v>2390</v>
      </c>
      <c r="E44" s="1235">
        <v>300</v>
      </c>
      <c r="F44" s="1235"/>
      <c r="G44" s="1235">
        <f t="shared" si="1"/>
        <v>300</v>
      </c>
      <c r="H44" s="1235"/>
      <c r="I44" s="1520"/>
    </row>
    <row r="45" spans="1:9" ht="17.45" customHeight="1" x14ac:dyDescent="0.2">
      <c r="A45" s="1501"/>
      <c r="B45" s="1502"/>
      <c r="C45" s="1503"/>
      <c r="D45" s="1239">
        <v>1210</v>
      </c>
      <c r="E45" s="1235">
        <v>3855</v>
      </c>
      <c r="F45" s="1235"/>
      <c r="G45" s="1235">
        <f t="shared" si="1"/>
        <v>3855</v>
      </c>
      <c r="H45" s="1235"/>
      <c r="I45" s="1520"/>
    </row>
    <row r="46" spans="1:9" ht="17.45" customHeight="1" x14ac:dyDescent="0.2">
      <c r="A46" s="1501"/>
      <c r="B46" s="1502"/>
      <c r="C46" s="1503"/>
      <c r="D46" s="1239">
        <v>1150</v>
      </c>
      <c r="E46" s="1235">
        <v>16000</v>
      </c>
      <c r="F46" s="1235"/>
      <c r="G46" s="1235">
        <f t="shared" si="1"/>
        <v>16000</v>
      </c>
      <c r="H46" s="1235"/>
      <c r="I46" s="1520"/>
    </row>
    <row r="47" spans="1:9" ht="17.45" customHeight="1" x14ac:dyDescent="0.2">
      <c r="A47" s="1501"/>
      <c r="B47" s="1502"/>
      <c r="C47" s="1503"/>
      <c r="D47" s="1239">
        <v>2370</v>
      </c>
      <c r="E47" s="1235">
        <v>1200</v>
      </c>
      <c r="F47" s="1235"/>
      <c r="G47" s="1235">
        <f t="shared" si="1"/>
        <v>1200</v>
      </c>
      <c r="H47" s="1235"/>
      <c r="I47" s="1520"/>
    </row>
    <row r="48" spans="1:9" ht="15" customHeight="1" x14ac:dyDescent="0.2">
      <c r="A48" s="1240"/>
      <c r="B48" s="1241"/>
      <c r="C48" s="1241"/>
      <c r="D48" s="1242"/>
      <c r="E48" s="1243"/>
      <c r="F48" s="1243"/>
      <c r="G48" s="1243"/>
      <c r="H48" s="1243"/>
      <c r="I48" s="1244"/>
    </row>
    <row r="49" spans="1:9" x14ac:dyDescent="0.2">
      <c r="A49" s="370" t="s">
        <v>1200</v>
      </c>
      <c r="B49" s="370"/>
      <c r="C49" s="987" t="s">
        <v>1201</v>
      </c>
      <c r="D49" s="370"/>
      <c r="E49" s="370"/>
      <c r="F49" s="370"/>
      <c r="G49" s="370"/>
      <c r="H49" s="370"/>
      <c r="I49" s="1225"/>
    </row>
    <row r="50" spans="1:9" x14ac:dyDescent="0.2">
      <c r="A50" s="370" t="s">
        <v>457</v>
      </c>
      <c r="B50" s="370"/>
      <c r="C50" s="1229" t="s">
        <v>1186</v>
      </c>
      <c r="D50" s="370"/>
      <c r="E50" s="370"/>
      <c r="F50" s="370"/>
      <c r="G50" s="370"/>
      <c r="H50" s="370"/>
      <c r="I50" s="1225"/>
    </row>
    <row r="51" spans="1:9" ht="48" customHeight="1" x14ac:dyDescent="0.2">
      <c r="A51" s="1230" t="s">
        <v>1</v>
      </c>
      <c r="B51" s="1496" t="s">
        <v>458</v>
      </c>
      <c r="C51" s="1497"/>
      <c r="D51" s="1230" t="s">
        <v>459</v>
      </c>
      <c r="E51" s="1218" t="s">
        <v>14</v>
      </c>
      <c r="F51" s="1218" t="s">
        <v>461</v>
      </c>
      <c r="G51" s="1218" t="s">
        <v>16</v>
      </c>
      <c r="H51" s="1218" t="s">
        <v>9</v>
      </c>
      <c r="I51" s="1230" t="s">
        <v>12</v>
      </c>
    </row>
    <row r="52" spans="1:9" ht="12.75" customHeight="1" x14ac:dyDescent="0.2">
      <c r="A52" s="1498" t="s">
        <v>716</v>
      </c>
      <c r="B52" s="1499"/>
      <c r="C52" s="1500"/>
      <c r="D52" s="1231"/>
      <c r="E52" s="1231">
        <f>SUM(E53:E61)</f>
        <v>17266</v>
      </c>
      <c r="F52" s="1231">
        <f>SUM(F53:F61)</f>
        <v>0</v>
      </c>
      <c r="G52" s="1231">
        <f>SUM(G53:G61)</f>
        <v>17266</v>
      </c>
      <c r="H52" s="1231"/>
      <c r="I52" s="1232"/>
    </row>
    <row r="53" spans="1:9" ht="19.899999999999999" customHeight="1" x14ac:dyDescent="0.2">
      <c r="A53" s="1513">
        <v>1</v>
      </c>
      <c r="B53" s="1514" t="s">
        <v>1202</v>
      </c>
      <c r="C53" s="1515"/>
      <c r="D53" s="1234">
        <v>2363</v>
      </c>
      <c r="E53" s="1235">
        <v>472</v>
      </c>
      <c r="F53" s="1235"/>
      <c r="G53" s="1235">
        <f>E53+F53</f>
        <v>472</v>
      </c>
      <c r="H53" s="1235"/>
      <c r="I53" s="1504" t="s">
        <v>1203</v>
      </c>
    </row>
    <row r="54" spans="1:9" ht="19.899999999999999" customHeight="1" x14ac:dyDescent="0.2">
      <c r="A54" s="1513"/>
      <c r="B54" s="1502"/>
      <c r="C54" s="1503"/>
      <c r="D54" s="1234">
        <v>2370</v>
      </c>
      <c r="E54" s="1235">
        <v>5165</v>
      </c>
      <c r="F54" s="1235"/>
      <c r="G54" s="1235">
        <f t="shared" ref="G54:G61" si="2">E54+F54</f>
        <v>5165</v>
      </c>
      <c r="H54" s="1235"/>
      <c r="I54" s="1505"/>
    </row>
    <row r="55" spans="1:9" ht="19.899999999999999" customHeight="1" x14ac:dyDescent="0.2">
      <c r="A55" s="1513"/>
      <c r="B55" s="1502"/>
      <c r="C55" s="1503"/>
      <c r="D55" s="1234">
        <v>2231</v>
      </c>
      <c r="E55" s="1235">
        <f>100+300</f>
        <v>400</v>
      </c>
      <c r="F55" s="1235"/>
      <c r="G55" s="1235">
        <f t="shared" si="2"/>
        <v>400</v>
      </c>
      <c r="H55" s="1235"/>
      <c r="I55" s="1505"/>
    </row>
    <row r="56" spans="1:9" ht="19.899999999999999" customHeight="1" x14ac:dyDescent="0.2">
      <c r="A56" s="1513"/>
      <c r="B56" s="1502"/>
      <c r="C56" s="1503"/>
      <c r="D56" s="1234">
        <v>1150</v>
      </c>
      <c r="E56" s="1235">
        <v>2117</v>
      </c>
      <c r="F56" s="1235"/>
      <c r="G56" s="1235">
        <f t="shared" si="2"/>
        <v>2117</v>
      </c>
      <c r="H56" s="1235"/>
      <c r="I56" s="1505"/>
    </row>
    <row r="57" spans="1:9" ht="19.149999999999999" customHeight="1" x14ac:dyDescent="0.2">
      <c r="A57" s="1513"/>
      <c r="B57" s="1516"/>
      <c r="C57" s="1517"/>
      <c r="D57" s="1234">
        <v>1210</v>
      </c>
      <c r="E57" s="1235">
        <v>514</v>
      </c>
      <c r="F57" s="1235"/>
      <c r="G57" s="1235">
        <f t="shared" si="2"/>
        <v>514</v>
      </c>
      <c r="H57" s="1235"/>
      <c r="I57" s="1506"/>
    </row>
    <row r="58" spans="1:9" ht="21" customHeight="1" x14ac:dyDescent="0.2">
      <c r="A58" s="1513">
        <v>2</v>
      </c>
      <c r="B58" s="1514" t="s">
        <v>1204</v>
      </c>
      <c r="C58" s="1515"/>
      <c r="D58" s="1234">
        <v>2370</v>
      </c>
      <c r="E58" s="1235">
        <v>4268</v>
      </c>
      <c r="F58" s="1235"/>
      <c r="G58" s="1235">
        <f t="shared" si="2"/>
        <v>4268</v>
      </c>
      <c r="H58" s="1235"/>
      <c r="I58" s="1504" t="s">
        <v>1205</v>
      </c>
    </row>
    <row r="59" spans="1:9" ht="21" customHeight="1" x14ac:dyDescent="0.2">
      <c r="A59" s="1513"/>
      <c r="B59" s="1502"/>
      <c r="C59" s="1503"/>
      <c r="D59" s="1234">
        <v>1150</v>
      </c>
      <c r="E59" s="1235">
        <v>3230</v>
      </c>
      <c r="F59" s="1235"/>
      <c r="G59" s="1235">
        <f t="shared" si="2"/>
        <v>3230</v>
      </c>
      <c r="H59" s="1235"/>
      <c r="I59" s="1505"/>
    </row>
    <row r="60" spans="1:9" ht="21" customHeight="1" x14ac:dyDescent="0.2">
      <c r="A60" s="1513"/>
      <c r="B60" s="1502"/>
      <c r="C60" s="1503"/>
      <c r="D60" s="1234">
        <v>1210</v>
      </c>
      <c r="E60" s="1235">
        <v>780</v>
      </c>
      <c r="F60" s="1235"/>
      <c r="G60" s="1235">
        <f t="shared" si="2"/>
        <v>780</v>
      </c>
      <c r="H60" s="1235"/>
      <c r="I60" s="1505"/>
    </row>
    <row r="61" spans="1:9" ht="21" customHeight="1" x14ac:dyDescent="0.2">
      <c r="A61" s="1513"/>
      <c r="B61" s="1516"/>
      <c r="C61" s="1517"/>
      <c r="D61" s="1234">
        <v>2231</v>
      </c>
      <c r="E61" s="1235">
        <f>20+300</f>
        <v>320</v>
      </c>
      <c r="F61" s="1235"/>
      <c r="G61" s="1235">
        <f t="shared" si="2"/>
        <v>320</v>
      </c>
      <c r="H61" s="1235"/>
      <c r="I61" s="1506"/>
    </row>
    <row r="62" spans="1:9" ht="16.5" customHeight="1" x14ac:dyDescent="0.2">
      <c r="A62" s="1245"/>
      <c r="B62" s="1245"/>
      <c r="C62" s="1245"/>
      <c r="D62" s="1245"/>
      <c r="E62" s="1246"/>
      <c r="F62" s="1246"/>
      <c r="G62" s="1246"/>
      <c r="H62" s="1246"/>
      <c r="I62" s="1247"/>
    </row>
    <row r="63" spans="1:9" x14ac:dyDescent="0.2">
      <c r="A63" s="370" t="s">
        <v>1206</v>
      </c>
      <c r="B63" s="370"/>
      <c r="C63" s="987" t="s">
        <v>1207</v>
      </c>
      <c r="D63" s="1228"/>
      <c r="E63" s="1228"/>
      <c r="F63" s="1228"/>
      <c r="G63" s="1228"/>
      <c r="H63" s="1228"/>
      <c r="I63" s="433"/>
    </row>
    <row r="64" spans="1:9" x14ac:dyDescent="0.2">
      <c r="A64" s="370" t="s">
        <v>457</v>
      </c>
      <c r="B64" s="370"/>
      <c r="C64" s="1229" t="s">
        <v>1186</v>
      </c>
      <c r="D64" s="370"/>
      <c r="E64" s="370"/>
      <c r="F64" s="370"/>
      <c r="G64" s="370"/>
      <c r="H64" s="370"/>
      <c r="I64" s="1225"/>
    </row>
    <row r="65" spans="1:9" ht="48" x14ac:dyDescent="0.2">
      <c r="A65" s="1230" t="s">
        <v>1</v>
      </c>
      <c r="B65" s="1496" t="s">
        <v>458</v>
      </c>
      <c r="C65" s="1497"/>
      <c r="D65" s="1230" t="s">
        <v>459</v>
      </c>
      <c r="E65" s="1218" t="s">
        <v>14</v>
      </c>
      <c r="F65" s="1218" t="s">
        <v>461</v>
      </c>
      <c r="G65" s="1218" t="s">
        <v>16</v>
      </c>
      <c r="H65" s="1218" t="s">
        <v>9</v>
      </c>
      <c r="I65" s="1230" t="s">
        <v>12</v>
      </c>
    </row>
    <row r="66" spans="1:9" ht="15.75" customHeight="1" x14ac:dyDescent="0.2">
      <c r="A66" s="1498" t="s">
        <v>716</v>
      </c>
      <c r="B66" s="1499"/>
      <c r="C66" s="1500"/>
      <c r="D66" s="1231"/>
      <c r="E66" s="1231">
        <f>SUM(E67:E80)</f>
        <v>134751</v>
      </c>
      <c r="F66" s="1231">
        <f t="shared" ref="F66:G66" si="3">SUM(F67:F80)</f>
        <v>0</v>
      </c>
      <c r="G66" s="1231">
        <f t="shared" si="3"/>
        <v>134751</v>
      </c>
      <c r="H66" s="1231"/>
      <c r="I66" s="1232"/>
    </row>
    <row r="67" spans="1:9" ht="30.95" customHeight="1" x14ac:dyDescent="0.2">
      <c r="A67" s="1513">
        <v>1</v>
      </c>
      <c r="B67" s="1514" t="s">
        <v>1208</v>
      </c>
      <c r="C67" s="1515"/>
      <c r="D67" s="1234">
        <v>2370</v>
      </c>
      <c r="E67" s="1248">
        <f>3110+500</f>
        <v>3610</v>
      </c>
      <c r="F67" s="1248"/>
      <c r="G67" s="1248">
        <f>E67+F67</f>
        <v>3610</v>
      </c>
      <c r="H67" s="1248"/>
      <c r="I67" s="1504" t="s">
        <v>1209</v>
      </c>
    </row>
    <row r="68" spans="1:9" ht="30.95" customHeight="1" x14ac:dyDescent="0.2">
      <c r="A68" s="1513"/>
      <c r="B68" s="1502"/>
      <c r="C68" s="1503"/>
      <c r="D68" s="1234">
        <v>2231</v>
      </c>
      <c r="E68" s="1248">
        <f>3650+10261+720</f>
        <v>14631</v>
      </c>
      <c r="F68" s="1248"/>
      <c r="G68" s="1248">
        <f t="shared" ref="G68:G80" si="4">E68+F68</f>
        <v>14631</v>
      </c>
      <c r="H68" s="1248"/>
      <c r="I68" s="1505"/>
    </row>
    <row r="69" spans="1:9" ht="30.95" customHeight="1" x14ac:dyDescent="0.2">
      <c r="A69" s="1513"/>
      <c r="B69" s="1502"/>
      <c r="C69" s="1503"/>
      <c r="D69" s="1234">
        <v>1150</v>
      </c>
      <c r="E69" s="1248">
        <v>3492</v>
      </c>
      <c r="F69" s="1248"/>
      <c r="G69" s="1248">
        <f t="shared" si="4"/>
        <v>3492</v>
      </c>
      <c r="H69" s="1248"/>
      <c r="I69" s="1505"/>
    </row>
    <row r="70" spans="1:9" ht="30.95" customHeight="1" x14ac:dyDescent="0.2">
      <c r="A70" s="1513"/>
      <c r="B70" s="1502"/>
      <c r="C70" s="1503"/>
      <c r="D70" s="1234">
        <v>1210</v>
      </c>
      <c r="E70" s="1248">
        <v>768</v>
      </c>
      <c r="F70" s="1248"/>
      <c r="G70" s="1248">
        <f t="shared" si="4"/>
        <v>768</v>
      </c>
      <c r="H70" s="1248"/>
      <c r="I70" s="1505"/>
    </row>
    <row r="71" spans="1:9" ht="30.95" customHeight="1" x14ac:dyDescent="0.2">
      <c r="A71" s="1513"/>
      <c r="B71" s="1502"/>
      <c r="C71" s="1503"/>
      <c r="D71" s="1234">
        <v>2235</v>
      </c>
      <c r="E71" s="1248">
        <v>3057</v>
      </c>
      <c r="F71" s="1248"/>
      <c r="G71" s="1248">
        <f t="shared" si="4"/>
        <v>3057</v>
      </c>
      <c r="H71" s="1248"/>
      <c r="I71" s="1505"/>
    </row>
    <row r="72" spans="1:9" ht="14.25" customHeight="1" x14ac:dyDescent="0.2">
      <c r="A72" s="1521">
        <v>2</v>
      </c>
      <c r="B72" s="1514" t="s">
        <v>1210</v>
      </c>
      <c r="C72" s="1515"/>
      <c r="D72" s="1239">
        <v>2231</v>
      </c>
      <c r="E72" s="1248">
        <v>2280</v>
      </c>
      <c r="F72" s="1248"/>
      <c r="G72" s="1248">
        <f t="shared" si="4"/>
        <v>2280</v>
      </c>
      <c r="H72" s="1248"/>
      <c r="I72" s="1504" t="s">
        <v>1211</v>
      </c>
    </row>
    <row r="73" spans="1:9" ht="14.25" customHeight="1" x14ac:dyDescent="0.2">
      <c r="A73" s="1522"/>
      <c r="B73" s="1502"/>
      <c r="C73" s="1503"/>
      <c r="D73" s="1239">
        <v>2370</v>
      </c>
      <c r="E73" s="1248">
        <v>3500</v>
      </c>
      <c r="F73" s="1248"/>
      <c r="G73" s="1248">
        <f t="shared" si="4"/>
        <v>3500</v>
      </c>
      <c r="H73" s="1248"/>
      <c r="I73" s="1505"/>
    </row>
    <row r="74" spans="1:9" ht="14.25" customHeight="1" x14ac:dyDescent="0.2">
      <c r="A74" s="1522"/>
      <c r="B74" s="1502"/>
      <c r="C74" s="1503"/>
      <c r="D74" s="1239">
        <v>2363</v>
      </c>
      <c r="E74" s="1248">
        <v>850</v>
      </c>
      <c r="F74" s="1248"/>
      <c r="G74" s="1248">
        <f t="shared" si="4"/>
        <v>850</v>
      </c>
      <c r="H74" s="1248"/>
      <c r="I74" s="1505"/>
    </row>
    <row r="75" spans="1:9" ht="14.25" customHeight="1" x14ac:dyDescent="0.2">
      <c r="A75" s="1523"/>
      <c r="B75" s="1516"/>
      <c r="C75" s="1517"/>
      <c r="D75" s="1239">
        <v>6422</v>
      </c>
      <c r="E75" s="1248">
        <v>25000</v>
      </c>
      <c r="F75" s="1248"/>
      <c r="G75" s="1248">
        <f t="shared" si="4"/>
        <v>25000</v>
      </c>
      <c r="H75" s="1248"/>
      <c r="I75" s="1506"/>
    </row>
    <row r="76" spans="1:9" ht="14.25" customHeight="1" x14ac:dyDescent="0.2">
      <c r="A76" s="1513">
        <v>3</v>
      </c>
      <c r="B76" s="1514" t="s">
        <v>1212</v>
      </c>
      <c r="C76" s="1515"/>
      <c r="D76" s="1239">
        <v>2370</v>
      </c>
      <c r="E76" s="1248">
        <v>530</v>
      </c>
      <c r="F76" s="1248"/>
      <c r="G76" s="1248">
        <f t="shared" si="4"/>
        <v>530</v>
      </c>
      <c r="H76" s="1248"/>
      <c r="I76" s="1504" t="s">
        <v>1213</v>
      </c>
    </row>
    <row r="77" spans="1:9" ht="14.25" customHeight="1" x14ac:dyDescent="0.2">
      <c r="A77" s="1513"/>
      <c r="B77" s="1502"/>
      <c r="C77" s="1503"/>
      <c r="D77" s="1239">
        <v>2231</v>
      </c>
      <c r="E77" s="1248">
        <f>75000+900</f>
        <v>75900</v>
      </c>
      <c r="F77" s="1248"/>
      <c r="G77" s="1248">
        <f t="shared" si="4"/>
        <v>75900</v>
      </c>
      <c r="H77" s="1248"/>
      <c r="I77" s="1505"/>
    </row>
    <row r="78" spans="1:9" ht="14.25" customHeight="1" x14ac:dyDescent="0.2">
      <c r="A78" s="1513"/>
      <c r="B78" s="1502"/>
      <c r="C78" s="1503"/>
      <c r="D78" s="1239">
        <v>2363</v>
      </c>
      <c r="E78" s="1248">
        <v>600</v>
      </c>
      <c r="F78" s="1249"/>
      <c r="G78" s="1248">
        <f t="shared" si="4"/>
        <v>600</v>
      </c>
      <c r="H78" s="1248"/>
      <c r="I78" s="1505"/>
    </row>
    <row r="79" spans="1:9" ht="14.25" customHeight="1" x14ac:dyDescent="0.2">
      <c r="A79" s="1513"/>
      <c r="B79" s="1502"/>
      <c r="C79" s="1503"/>
      <c r="D79" s="1239">
        <v>1150</v>
      </c>
      <c r="E79" s="1248">
        <v>480</v>
      </c>
      <c r="F79" s="1248"/>
      <c r="G79" s="1248">
        <f t="shared" si="4"/>
        <v>480</v>
      </c>
      <c r="H79" s="1248"/>
      <c r="I79" s="1505"/>
    </row>
    <row r="80" spans="1:9" ht="14.25" customHeight="1" x14ac:dyDescent="0.2">
      <c r="A80" s="1513"/>
      <c r="B80" s="1516"/>
      <c r="C80" s="1517"/>
      <c r="D80" s="1239">
        <v>1210</v>
      </c>
      <c r="E80" s="1248">
        <v>53</v>
      </c>
      <c r="F80" s="1248"/>
      <c r="G80" s="1248">
        <f t="shared" si="4"/>
        <v>53</v>
      </c>
      <c r="H80" s="1248"/>
      <c r="I80" s="1506"/>
    </row>
    <row r="81" spans="1:9" x14ac:dyDescent="0.2">
      <c r="A81" s="1250"/>
      <c r="B81" s="1250"/>
      <c r="C81" s="1250"/>
      <c r="D81" s="1251"/>
      <c r="E81" s="1252"/>
      <c r="F81" s="1252"/>
      <c r="G81" s="1252"/>
      <c r="H81" s="1252"/>
      <c r="I81" s="1253"/>
    </row>
    <row r="82" spans="1:9" x14ac:dyDescent="0.2">
      <c r="A82" s="370" t="s">
        <v>1214</v>
      </c>
      <c r="B82" s="370"/>
      <c r="C82" s="1228" t="s">
        <v>1215</v>
      </c>
      <c r="D82" s="1228"/>
      <c r="E82" s="370"/>
      <c r="F82" s="370"/>
      <c r="G82" s="370"/>
      <c r="H82" s="370"/>
      <c r="I82" s="1225"/>
    </row>
    <row r="83" spans="1:9" x14ac:dyDescent="0.2">
      <c r="A83" s="370" t="s">
        <v>457</v>
      </c>
      <c r="B83" s="370"/>
      <c r="C83" s="1229" t="s">
        <v>732</v>
      </c>
      <c r="D83" s="370"/>
      <c r="E83" s="370"/>
      <c r="F83" s="370"/>
      <c r="G83" s="370"/>
      <c r="H83" s="370"/>
      <c r="I83" s="1225"/>
    </row>
    <row r="84" spans="1:9" ht="48" customHeight="1" x14ac:dyDescent="0.2">
      <c r="A84" s="1230" t="s">
        <v>1</v>
      </c>
      <c r="B84" s="1496" t="s">
        <v>458</v>
      </c>
      <c r="C84" s="1497"/>
      <c r="D84" s="1230" t="s">
        <v>459</v>
      </c>
      <c r="E84" s="1218" t="s">
        <v>14</v>
      </c>
      <c r="F84" s="1218" t="s">
        <v>461</v>
      </c>
      <c r="G84" s="1218" t="s">
        <v>16</v>
      </c>
      <c r="H84" s="1218" t="s">
        <v>9</v>
      </c>
      <c r="I84" s="1230" t="s">
        <v>12</v>
      </c>
    </row>
    <row r="85" spans="1:9" ht="12.75" customHeight="1" x14ac:dyDescent="0.2">
      <c r="A85" s="1498" t="s">
        <v>716</v>
      </c>
      <c r="B85" s="1499"/>
      <c r="C85" s="1500"/>
      <c r="D85" s="1231"/>
      <c r="E85" s="1231">
        <f>SUM(E86:E87)</f>
        <v>16953</v>
      </c>
      <c r="F85" s="1231">
        <f t="shared" ref="F85:G85" si="5">SUM(F86:F87)</f>
        <v>0</v>
      </c>
      <c r="G85" s="1231">
        <f t="shared" si="5"/>
        <v>16953</v>
      </c>
      <c r="H85" s="1231"/>
      <c r="I85" s="1232"/>
    </row>
    <row r="86" spans="1:9" ht="15" customHeight="1" x14ac:dyDescent="0.2">
      <c r="A86" s="1254">
        <v>1</v>
      </c>
      <c r="B86" s="1524" t="s">
        <v>1216</v>
      </c>
      <c r="C86" s="1525"/>
      <c r="D86" s="1239">
        <v>2370</v>
      </c>
      <c r="E86" s="1248">
        <v>350</v>
      </c>
      <c r="F86" s="1248"/>
      <c r="G86" s="1248">
        <f>E86+F86</f>
        <v>350</v>
      </c>
      <c r="H86" s="1248"/>
      <c r="I86" s="1504" t="s">
        <v>1217</v>
      </c>
    </row>
    <row r="87" spans="1:9" ht="15" customHeight="1" x14ac:dyDescent="0.2">
      <c r="A87" s="1254">
        <v>2</v>
      </c>
      <c r="B87" s="1524" t="s">
        <v>1218</v>
      </c>
      <c r="C87" s="1525"/>
      <c r="D87" s="1239">
        <v>2232</v>
      </c>
      <c r="E87" s="1248">
        <v>16603</v>
      </c>
      <c r="F87" s="1248"/>
      <c r="G87" s="1248">
        <f>E87+F87</f>
        <v>16603</v>
      </c>
      <c r="H87" s="1248"/>
      <c r="I87" s="1506"/>
    </row>
    <row r="88" spans="1:9" ht="15" customHeight="1" x14ac:dyDescent="0.2">
      <c r="A88" s="373"/>
      <c r="B88" s="1255"/>
      <c r="C88" s="1255"/>
      <c r="D88" s="1256"/>
      <c r="E88" s="1257"/>
      <c r="F88" s="1257"/>
      <c r="G88" s="1257"/>
      <c r="H88" s="1257"/>
      <c r="I88" s="1258"/>
    </row>
    <row r="89" spans="1:9" x14ac:dyDescent="0.2">
      <c r="A89" s="1259"/>
      <c r="B89" s="1260"/>
      <c r="C89" s="1260"/>
      <c r="D89" s="1261"/>
      <c r="E89" s="1261"/>
      <c r="F89" s="1261"/>
      <c r="G89" s="1261"/>
      <c r="H89" s="1261"/>
      <c r="I89" s="1262"/>
    </row>
    <row r="90" spans="1:9" x14ac:dyDescent="0.2">
      <c r="A90" s="370" t="s">
        <v>1219</v>
      </c>
      <c r="B90" s="370"/>
      <c r="C90" s="1228" t="s">
        <v>1220</v>
      </c>
      <c r="D90" s="1228"/>
      <c r="E90" s="370"/>
      <c r="F90" s="370"/>
      <c r="G90" s="370"/>
      <c r="H90" s="370"/>
      <c r="I90" s="1225"/>
    </row>
    <row r="91" spans="1:9" x14ac:dyDescent="0.2">
      <c r="A91" s="370" t="s">
        <v>457</v>
      </c>
      <c r="B91" s="370"/>
      <c r="C91" s="1229" t="s">
        <v>711</v>
      </c>
      <c r="D91" s="370"/>
      <c r="E91" s="370"/>
      <c r="F91" s="370"/>
      <c r="G91" s="370"/>
      <c r="H91" s="370"/>
      <c r="I91" s="1225"/>
    </row>
    <row r="92" spans="1:9" ht="48" customHeight="1" x14ac:dyDescent="0.2">
      <c r="A92" s="1230" t="s">
        <v>1</v>
      </c>
      <c r="B92" s="1496" t="s">
        <v>458</v>
      </c>
      <c r="C92" s="1497"/>
      <c r="D92" s="1230" t="s">
        <v>459</v>
      </c>
      <c r="E92" s="1218" t="s">
        <v>14</v>
      </c>
      <c r="F92" s="1218" t="s">
        <v>461</v>
      </c>
      <c r="G92" s="1218" t="s">
        <v>16</v>
      </c>
      <c r="H92" s="1218" t="s">
        <v>9</v>
      </c>
      <c r="I92" s="1230" t="s">
        <v>12</v>
      </c>
    </row>
    <row r="93" spans="1:9" ht="12.75" customHeight="1" x14ac:dyDescent="0.2">
      <c r="A93" s="1498" t="s">
        <v>716</v>
      </c>
      <c r="B93" s="1499"/>
      <c r="C93" s="1500"/>
      <c r="D93" s="1231"/>
      <c r="E93" s="1231">
        <f>SUM(E94:E95)</f>
        <v>333802</v>
      </c>
      <c r="F93" s="1231">
        <f t="shared" ref="F93:G93" si="6">SUM(F94:F95)</f>
        <v>0</v>
      </c>
      <c r="G93" s="1231">
        <f t="shared" si="6"/>
        <v>333802</v>
      </c>
      <c r="H93" s="1231"/>
      <c r="I93" s="1232"/>
    </row>
    <row r="94" spans="1:9" ht="22.5" customHeight="1" x14ac:dyDescent="0.2">
      <c r="A94" s="1521">
        <v>1</v>
      </c>
      <c r="B94" s="1514" t="s">
        <v>1221</v>
      </c>
      <c r="C94" s="1515"/>
      <c r="D94" s="1239">
        <v>3262</v>
      </c>
      <c r="E94" s="1263">
        <f>229594-13770+94453</f>
        <v>310277</v>
      </c>
      <c r="F94" s="1264">
        <v>0</v>
      </c>
      <c r="G94" s="1263">
        <f>E94+F94</f>
        <v>310277</v>
      </c>
      <c r="H94" s="1263"/>
      <c r="I94" s="1504" t="s">
        <v>1222</v>
      </c>
    </row>
    <row r="95" spans="1:9" ht="22.5" customHeight="1" x14ac:dyDescent="0.2">
      <c r="A95" s="1523"/>
      <c r="B95" s="1516"/>
      <c r="C95" s="1517"/>
      <c r="D95" s="1239">
        <v>3263</v>
      </c>
      <c r="E95" s="1263">
        <f>13770+9755</f>
        <v>23525</v>
      </c>
      <c r="F95" s="1264">
        <v>0</v>
      </c>
      <c r="G95" s="1263">
        <f>E95+F95</f>
        <v>23525</v>
      </c>
      <c r="H95" s="1263"/>
      <c r="I95" s="1506"/>
    </row>
    <row r="96" spans="1:9" x14ac:dyDescent="0.2">
      <c r="A96" s="1527"/>
      <c r="B96" s="1527"/>
      <c r="C96" s="1265"/>
      <c r="D96" s="1266"/>
      <c r="E96" s="1266"/>
      <c r="F96" s="1266"/>
      <c r="G96" s="1266"/>
      <c r="H96" s="1266"/>
      <c r="I96" s="1267"/>
    </row>
    <row r="97" spans="1:9" x14ac:dyDescent="0.2">
      <c r="A97" s="1268"/>
      <c r="B97" s="1268"/>
      <c r="C97" s="1268"/>
      <c r="D97" s="1269"/>
      <c r="E97" s="1269"/>
      <c r="F97" s="1269"/>
      <c r="G97" s="1269"/>
      <c r="H97" s="1269"/>
      <c r="I97" s="1270"/>
    </row>
    <row r="98" spans="1:9" x14ac:dyDescent="0.2">
      <c r="A98" s="370" t="s">
        <v>1223</v>
      </c>
      <c r="B98" s="370"/>
      <c r="C98" s="1228" t="s">
        <v>1168</v>
      </c>
      <c r="D98" s="1228"/>
      <c r="E98" s="370"/>
      <c r="F98" s="370"/>
      <c r="G98" s="370"/>
      <c r="H98" s="370"/>
      <c r="I98" s="1225"/>
    </row>
    <row r="99" spans="1:9" x14ac:dyDescent="0.2">
      <c r="A99" s="370" t="s">
        <v>457</v>
      </c>
      <c r="B99" s="370"/>
      <c r="C99" s="1229" t="s">
        <v>1167</v>
      </c>
      <c r="D99" s="370"/>
      <c r="E99" s="370"/>
      <c r="F99" s="370"/>
      <c r="G99" s="370"/>
      <c r="H99" s="370"/>
      <c r="I99" s="1225"/>
    </row>
    <row r="100" spans="1:9" ht="48" customHeight="1" x14ac:dyDescent="0.2">
      <c r="A100" s="1230" t="s">
        <v>1</v>
      </c>
      <c r="B100" s="1496" t="s">
        <v>458</v>
      </c>
      <c r="C100" s="1497"/>
      <c r="D100" s="1230" t="s">
        <v>459</v>
      </c>
      <c r="E100" s="1218" t="s">
        <v>14</v>
      </c>
      <c r="F100" s="1218" t="s">
        <v>461</v>
      </c>
      <c r="G100" s="1218" t="s">
        <v>16</v>
      </c>
      <c r="H100" s="1218" t="s">
        <v>9</v>
      </c>
      <c r="I100" s="1230" t="s">
        <v>12</v>
      </c>
    </row>
    <row r="101" spans="1:9" ht="12.75" customHeight="1" x14ac:dyDescent="0.2">
      <c r="A101" s="1498" t="s">
        <v>716</v>
      </c>
      <c r="B101" s="1499"/>
      <c r="C101" s="1500"/>
      <c r="D101" s="1231"/>
      <c r="E101" s="1231">
        <f>SUM(E102:E102)</f>
        <v>0</v>
      </c>
      <c r="F101" s="1271">
        <f>SUM(F102:F102)</f>
        <v>38602</v>
      </c>
      <c r="G101" s="1231">
        <f>SUM(G102:G102)</f>
        <v>38602</v>
      </c>
      <c r="H101" s="1231"/>
      <c r="I101" s="1232"/>
    </row>
    <row r="102" spans="1:9" ht="32.450000000000003" customHeight="1" x14ac:dyDescent="0.2">
      <c r="A102" s="1254">
        <v>1</v>
      </c>
      <c r="B102" s="1528" t="s">
        <v>1224</v>
      </c>
      <c r="C102" s="1528"/>
      <c r="D102" s="1239">
        <v>2363</v>
      </c>
      <c r="E102" s="1263">
        <v>0</v>
      </c>
      <c r="F102" s="1272">
        <v>38602</v>
      </c>
      <c r="G102" s="1263">
        <f>E102+F102</f>
        <v>38602</v>
      </c>
      <c r="H102" s="1263"/>
      <c r="I102" s="1273" t="s">
        <v>1225</v>
      </c>
    </row>
    <row r="103" spans="1:9" x14ac:dyDescent="0.2">
      <c r="A103" s="1268"/>
      <c r="B103" s="1268"/>
      <c r="C103" s="1268"/>
      <c r="D103" s="1269"/>
      <c r="E103" s="1269"/>
      <c r="F103" s="1269"/>
      <c r="G103" s="1269"/>
      <c r="H103" s="1269"/>
      <c r="I103" s="1270"/>
    </row>
    <row r="104" spans="1:9" x14ac:dyDescent="0.2">
      <c r="A104" s="370" t="s">
        <v>499</v>
      </c>
      <c r="B104" s="370"/>
      <c r="C104" s="370"/>
      <c r="D104" s="370"/>
      <c r="E104" s="370"/>
      <c r="F104" s="370"/>
      <c r="G104" s="370"/>
      <c r="H104" s="370"/>
      <c r="I104" s="1225"/>
    </row>
    <row r="105" spans="1:9" x14ac:dyDescent="0.2">
      <c r="A105" s="370" t="s">
        <v>500</v>
      </c>
      <c r="B105" s="370"/>
      <c r="C105" s="370"/>
      <c r="D105" s="370"/>
      <c r="E105" s="370"/>
      <c r="F105" s="370"/>
      <c r="G105" s="370"/>
      <c r="H105" s="370"/>
      <c r="I105" s="1225"/>
    </row>
    <row r="106" spans="1:9" x14ac:dyDescent="0.2">
      <c r="A106" s="370" t="s">
        <v>1226</v>
      </c>
      <c r="B106" s="370"/>
      <c r="C106" s="370"/>
      <c r="D106" s="370"/>
      <c r="E106" s="370"/>
      <c r="F106" s="370"/>
      <c r="G106" s="370"/>
      <c r="H106" s="370"/>
      <c r="I106" s="1225"/>
    </row>
    <row r="107" spans="1:9" x14ac:dyDescent="0.2">
      <c r="A107" s="78" t="s">
        <v>1227</v>
      </c>
      <c r="B107" s="1274"/>
      <c r="C107" s="1274"/>
    </row>
    <row r="108" spans="1:9" x14ac:dyDescent="0.2">
      <c r="A108" s="78"/>
      <c r="B108" s="1276" t="s">
        <v>1228</v>
      </c>
      <c r="C108" s="1276"/>
    </row>
    <row r="109" spans="1:9" x14ac:dyDescent="0.2">
      <c r="A109" s="78" t="s">
        <v>1229</v>
      </c>
      <c r="B109" s="1274"/>
      <c r="C109" s="1274"/>
    </row>
    <row r="110" spans="1:9" x14ac:dyDescent="0.2">
      <c r="A110" s="78"/>
      <c r="B110" s="1276" t="s">
        <v>1230</v>
      </c>
      <c r="C110" s="1276"/>
    </row>
    <row r="111" spans="1:9" x14ac:dyDescent="0.2">
      <c r="A111" s="78" t="s">
        <v>1231</v>
      </c>
      <c r="B111" s="1276"/>
      <c r="C111" s="1276"/>
      <c r="D111" s="370"/>
      <c r="E111" s="370"/>
      <c r="F111" s="370"/>
      <c r="G111" s="370"/>
      <c r="H111" s="370"/>
      <c r="I111" s="1225"/>
    </row>
    <row r="112" spans="1:9" x14ac:dyDescent="0.2">
      <c r="A112" s="78"/>
      <c r="B112" s="1276" t="s">
        <v>1232</v>
      </c>
      <c r="C112" s="1276"/>
      <c r="D112" s="370"/>
      <c r="E112" s="370"/>
      <c r="F112" s="370"/>
      <c r="G112" s="370"/>
      <c r="H112" s="370"/>
      <c r="I112" s="1225"/>
    </row>
    <row r="113" spans="1:9" x14ac:dyDescent="0.2">
      <c r="A113" s="78"/>
      <c r="B113" s="1276" t="s">
        <v>1233</v>
      </c>
      <c r="C113" s="1276"/>
      <c r="D113" s="370"/>
      <c r="E113" s="370"/>
      <c r="F113" s="370"/>
      <c r="G113" s="370"/>
      <c r="H113" s="370"/>
      <c r="I113" s="1225"/>
    </row>
    <row r="114" spans="1:9" x14ac:dyDescent="0.2">
      <c r="A114" s="78" t="s">
        <v>1234</v>
      </c>
      <c r="B114" s="1276"/>
      <c r="C114" s="1276"/>
      <c r="D114" s="370"/>
      <c r="E114" s="370"/>
      <c r="F114" s="370"/>
      <c r="G114" s="370"/>
      <c r="H114" s="370"/>
      <c r="I114" s="1225"/>
    </row>
    <row r="115" spans="1:9" x14ac:dyDescent="0.2">
      <c r="A115" s="78"/>
      <c r="B115" s="1276" t="s">
        <v>1235</v>
      </c>
      <c r="C115" s="1276"/>
      <c r="D115" s="370"/>
      <c r="E115" s="370"/>
      <c r="F115" s="370"/>
      <c r="G115" s="370"/>
      <c r="H115" s="370"/>
      <c r="I115" s="1225"/>
    </row>
    <row r="116" spans="1:9" x14ac:dyDescent="0.2">
      <c r="A116" s="78" t="s">
        <v>1236</v>
      </c>
      <c r="B116" s="1276"/>
      <c r="C116" s="1276"/>
      <c r="D116" s="370"/>
      <c r="E116" s="370"/>
      <c r="F116" s="370"/>
      <c r="G116" s="370"/>
      <c r="H116" s="370"/>
      <c r="I116" s="1225"/>
    </row>
    <row r="117" spans="1:9" x14ac:dyDescent="0.2">
      <c r="A117" s="78"/>
      <c r="B117" s="1276" t="s">
        <v>1237</v>
      </c>
      <c r="C117" s="1276"/>
      <c r="D117" s="370"/>
      <c r="E117" s="370"/>
      <c r="F117" s="370"/>
      <c r="G117" s="370"/>
      <c r="H117" s="370"/>
      <c r="I117" s="1225"/>
    </row>
    <row r="118" spans="1:9" x14ac:dyDescent="0.2">
      <c r="A118" s="78"/>
      <c r="B118" s="1276" t="s">
        <v>1238</v>
      </c>
      <c r="C118" s="1276"/>
      <c r="D118" s="370"/>
      <c r="E118" s="370"/>
      <c r="F118" s="370"/>
      <c r="G118" s="370"/>
      <c r="H118" s="370"/>
      <c r="I118" s="1225"/>
    </row>
    <row r="119" spans="1:9" x14ac:dyDescent="0.2">
      <c r="A119" s="78"/>
      <c r="B119" s="1276" t="s">
        <v>1239</v>
      </c>
      <c r="C119" s="1276"/>
    </row>
    <row r="120" spans="1:9" x14ac:dyDescent="0.2">
      <c r="A120" s="78"/>
      <c r="B120" s="1276" t="s">
        <v>1240</v>
      </c>
      <c r="C120" s="1276"/>
    </row>
    <row r="121" spans="1:9" x14ac:dyDescent="0.2">
      <c r="A121" s="78"/>
      <c r="B121" s="1276" t="s">
        <v>1241</v>
      </c>
      <c r="C121" s="1276"/>
    </row>
    <row r="122" spans="1:9" x14ac:dyDescent="0.2">
      <c r="A122" s="78" t="s">
        <v>1242</v>
      </c>
      <c r="B122" s="1274"/>
      <c r="C122" s="1274"/>
    </row>
    <row r="123" spans="1:9" x14ac:dyDescent="0.2">
      <c r="A123" s="78"/>
      <c r="B123" s="78" t="s">
        <v>1243</v>
      </c>
      <c r="C123" s="78"/>
    </row>
    <row r="124" spans="1:9" x14ac:dyDescent="0.2">
      <c r="A124" s="987"/>
      <c r="B124" s="78" t="s">
        <v>1244</v>
      </c>
      <c r="C124" s="78"/>
    </row>
    <row r="125" spans="1:9" x14ac:dyDescent="0.2">
      <c r="A125" s="987"/>
      <c r="B125" s="78" t="s">
        <v>1245</v>
      </c>
      <c r="C125" s="78"/>
    </row>
    <row r="126" spans="1:9" x14ac:dyDescent="0.2">
      <c r="A126" s="78"/>
      <c r="B126" s="78" t="s">
        <v>1246</v>
      </c>
      <c r="C126" s="78"/>
    </row>
    <row r="127" spans="1:9" x14ac:dyDescent="0.2">
      <c r="A127" s="78"/>
      <c r="B127" s="78" t="s">
        <v>1247</v>
      </c>
      <c r="C127" s="78"/>
    </row>
    <row r="128" spans="1:9" x14ac:dyDescent="0.2">
      <c r="A128" s="78"/>
      <c r="B128" s="78" t="s">
        <v>1248</v>
      </c>
      <c r="C128" s="78"/>
    </row>
    <row r="129" spans="1:9" x14ac:dyDescent="0.2">
      <c r="A129" s="1274"/>
      <c r="B129" s="78" t="s">
        <v>1249</v>
      </c>
      <c r="C129" s="78"/>
    </row>
    <row r="130" spans="1:9" x14ac:dyDescent="0.2">
      <c r="A130" s="1276" t="s">
        <v>1250</v>
      </c>
      <c r="B130" s="78"/>
      <c r="C130" s="78"/>
    </row>
    <row r="131" spans="1:9" x14ac:dyDescent="0.2">
      <c r="A131" s="1274"/>
      <c r="B131" s="78" t="s">
        <v>1251</v>
      </c>
      <c r="C131" s="78"/>
    </row>
    <row r="132" spans="1:9" x14ac:dyDescent="0.2">
      <c r="A132" s="1276" t="s">
        <v>1252</v>
      </c>
      <c r="B132" s="78"/>
      <c r="C132" s="78"/>
    </row>
    <row r="133" spans="1:9" x14ac:dyDescent="0.2">
      <c r="A133" s="1274"/>
      <c r="B133" s="78" t="s">
        <v>1253</v>
      </c>
      <c r="C133" s="78"/>
    </row>
    <row r="135" spans="1:9" s="370" customFormat="1" ht="12" x14ac:dyDescent="0.2">
      <c r="A135" s="370" t="s">
        <v>1254</v>
      </c>
      <c r="D135" s="433"/>
      <c r="I135" s="1225"/>
    </row>
    <row r="136" spans="1:9" s="370" customFormat="1" ht="12" x14ac:dyDescent="0.2">
      <c r="A136" s="78" t="s">
        <v>1231</v>
      </c>
      <c r="B136" s="1276"/>
      <c r="C136" s="1276"/>
      <c r="D136" s="433"/>
      <c r="I136" s="1225"/>
    </row>
    <row r="137" spans="1:9" s="370" customFormat="1" ht="12" x14ac:dyDescent="0.2">
      <c r="A137" s="1526" t="s">
        <v>1255</v>
      </c>
      <c r="B137" s="1526"/>
      <c r="C137" s="1526"/>
      <c r="D137" s="433"/>
      <c r="I137" s="1225"/>
    </row>
    <row r="138" spans="1:9" s="370" customFormat="1" ht="12" x14ac:dyDescent="0.2">
      <c r="A138" s="1526" t="s">
        <v>1256</v>
      </c>
      <c r="B138" s="1526"/>
      <c r="C138" s="1526"/>
      <c r="D138" s="433"/>
      <c r="I138" s="1225"/>
    </row>
    <row r="139" spans="1:9" s="370" customFormat="1" ht="12" x14ac:dyDescent="0.2">
      <c r="A139" s="1526" t="s">
        <v>1257</v>
      </c>
      <c r="B139" s="1526"/>
      <c r="C139" s="1526"/>
      <c r="D139" s="433"/>
      <c r="I139" s="1225"/>
    </row>
    <row r="140" spans="1:9" s="370" customFormat="1" ht="12" x14ac:dyDescent="0.2">
      <c r="A140" s="78" t="s">
        <v>1236</v>
      </c>
      <c r="B140" s="1276"/>
      <c r="C140" s="1276"/>
      <c r="D140" s="433"/>
      <c r="I140" s="1225"/>
    </row>
    <row r="141" spans="1:9" s="370" customFormat="1" ht="12" x14ac:dyDescent="0.2">
      <c r="A141" s="1276" t="s">
        <v>1258</v>
      </c>
      <c r="B141" s="1277"/>
      <c r="C141" s="1277"/>
      <c r="D141" s="433"/>
      <c r="I141" s="1225"/>
    </row>
    <row r="142" spans="1:9" s="370" customFormat="1" ht="12" x14ac:dyDescent="0.2">
      <c r="A142" s="1526" t="s">
        <v>1259</v>
      </c>
      <c r="B142" s="1526"/>
      <c r="C142" s="1526"/>
      <c r="D142" s="433"/>
      <c r="I142" s="1225"/>
    </row>
    <row r="143" spans="1:9" s="370" customFormat="1" ht="12" x14ac:dyDescent="0.2">
      <c r="A143" s="1526" t="s">
        <v>1260</v>
      </c>
      <c r="B143" s="1526"/>
      <c r="C143" s="1526"/>
      <c r="D143" s="433"/>
      <c r="I143" s="1225"/>
    </row>
    <row r="144" spans="1:9" s="370" customFormat="1" ht="12" x14ac:dyDescent="0.2">
      <c r="A144" s="1526" t="s">
        <v>1261</v>
      </c>
      <c r="B144" s="1526"/>
      <c r="C144" s="1526"/>
      <c r="D144" s="433"/>
      <c r="I144" s="1225"/>
    </row>
    <row r="145" spans="1:9" s="370" customFormat="1" ht="12" x14ac:dyDescent="0.2">
      <c r="A145" s="1277"/>
      <c r="B145" s="1277"/>
      <c r="C145" s="1277"/>
      <c r="D145" s="433"/>
      <c r="I145" s="1225"/>
    </row>
    <row r="146" spans="1:9" s="370" customFormat="1" ht="12" x14ac:dyDescent="0.2">
      <c r="A146" s="1526" t="s">
        <v>1262</v>
      </c>
      <c r="B146" s="1526"/>
      <c r="C146" s="1526"/>
      <c r="D146" s="433"/>
      <c r="I146" s="1225"/>
    </row>
    <row r="147" spans="1:9" s="370" customFormat="1" ht="12" x14ac:dyDescent="0.2">
      <c r="A147" s="1526" t="s">
        <v>1263</v>
      </c>
      <c r="B147" s="1526"/>
      <c r="C147" s="1526"/>
      <c r="D147" s="433"/>
      <c r="I147" s="1225"/>
    </row>
    <row r="148" spans="1:9" s="370" customFormat="1" ht="12" x14ac:dyDescent="0.2">
      <c r="A148" s="1526"/>
      <c r="B148" s="1526"/>
      <c r="C148" s="1526"/>
      <c r="D148" s="433"/>
      <c r="I148" s="1225"/>
    </row>
    <row r="149" spans="1:9" s="370" customFormat="1" ht="12" x14ac:dyDescent="0.2">
      <c r="A149" s="1277"/>
      <c r="B149" s="987" t="s">
        <v>1264</v>
      </c>
      <c r="C149" s="987"/>
      <c r="D149" s="433"/>
      <c r="I149" s="1225"/>
    </row>
    <row r="150" spans="1:9" s="370" customFormat="1" ht="12" x14ac:dyDescent="0.2">
      <c r="A150" s="1277"/>
      <c r="B150" s="1278" t="s">
        <v>1265</v>
      </c>
      <c r="C150" s="1278"/>
      <c r="D150" s="433"/>
      <c r="I150" s="1225"/>
    </row>
    <row r="151" spans="1:9" s="370" customFormat="1" ht="12" x14ac:dyDescent="0.2">
      <c r="A151" s="1277"/>
      <c r="B151" s="1526" t="s">
        <v>1266</v>
      </c>
      <c r="C151" s="1526"/>
      <c r="D151" s="433"/>
      <c r="I151" s="1225"/>
    </row>
    <row r="152" spans="1:9" s="370" customFormat="1" ht="12" x14ac:dyDescent="0.2">
      <c r="A152" s="1277"/>
      <c r="B152" s="1529" t="s">
        <v>1267</v>
      </c>
      <c r="C152" s="1529"/>
      <c r="D152" s="433"/>
      <c r="I152" s="1225"/>
    </row>
    <row r="153" spans="1:9" s="370" customFormat="1" ht="12" x14ac:dyDescent="0.2">
      <c r="D153" s="433"/>
      <c r="I153" s="1225"/>
    </row>
    <row r="154" spans="1:9" s="370" customFormat="1" ht="12" x14ac:dyDescent="0.2">
      <c r="A154" s="987" t="s">
        <v>1268</v>
      </c>
      <c r="D154" s="433"/>
      <c r="I154" s="1225"/>
    </row>
    <row r="155" spans="1:9" s="370" customFormat="1" ht="12" x14ac:dyDescent="0.2">
      <c r="A155" s="987"/>
      <c r="B155" s="1526" t="s">
        <v>1269</v>
      </c>
      <c r="C155" s="1526"/>
      <c r="D155" s="433"/>
      <c r="I155" s="1225"/>
    </row>
    <row r="156" spans="1:9" s="370" customFormat="1" ht="12" x14ac:dyDescent="0.2">
      <c r="A156" s="987" t="s">
        <v>1270</v>
      </c>
      <c r="B156" s="1274"/>
      <c r="C156" s="1274"/>
      <c r="D156" s="433"/>
      <c r="I156" s="1225"/>
    </row>
    <row r="157" spans="1:9" s="370" customFormat="1" ht="12" x14ac:dyDescent="0.2">
      <c r="A157" s="987" t="s">
        <v>1271</v>
      </c>
      <c r="B157" s="987"/>
      <c r="C157" s="987"/>
      <c r="D157" s="433"/>
      <c r="I157" s="1225"/>
    </row>
    <row r="158" spans="1:9" s="370" customFormat="1" ht="12" x14ac:dyDescent="0.2">
      <c r="A158" s="987" t="s">
        <v>1272</v>
      </c>
      <c r="B158" s="987"/>
      <c r="C158" s="987"/>
      <c r="D158" s="433"/>
      <c r="I158" s="1225"/>
    </row>
    <row r="159" spans="1:9" s="370" customFormat="1" ht="12" x14ac:dyDescent="0.2">
      <c r="A159" s="987"/>
      <c r="B159" s="987"/>
      <c r="C159" s="987"/>
      <c r="D159" s="433"/>
      <c r="I159" s="1225"/>
    </row>
    <row r="160" spans="1:9" s="370" customFormat="1" ht="12" x14ac:dyDescent="0.2">
      <c r="A160" s="1279"/>
      <c r="B160" s="987" t="s">
        <v>1273</v>
      </c>
      <c r="C160" s="987"/>
      <c r="D160" s="433"/>
      <c r="I160" s="1225"/>
    </row>
    <row r="161" spans="1:9" s="370" customFormat="1" ht="12" x14ac:dyDescent="0.2">
      <c r="A161" s="1279"/>
      <c r="B161" s="987" t="s">
        <v>1274</v>
      </c>
      <c r="C161" s="987"/>
      <c r="D161" s="433"/>
      <c r="I161" s="1225"/>
    </row>
    <row r="162" spans="1:9" s="370" customFormat="1" ht="12" x14ac:dyDescent="0.2">
      <c r="A162" s="1279"/>
      <c r="B162" s="987" t="s">
        <v>1275</v>
      </c>
      <c r="C162" s="987"/>
      <c r="D162" s="433"/>
      <c r="I162" s="1225"/>
    </row>
    <row r="163" spans="1:9" s="370" customFormat="1" ht="12" x14ac:dyDescent="0.2">
      <c r="A163" s="1279"/>
      <c r="B163" s="987" t="s">
        <v>1276</v>
      </c>
      <c r="C163" s="987"/>
      <c r="D163" s="433"/>
      <c r="I163" s="1225"/>
    </row>
    <row r="164" spans="1:9" s="370" customFormat="1" ht="12" x14ac:dyDescent="0.2">
      <c r="A164" s="1279"/>
      <c r="B164" s="987" t="s">
        <v>1270</v>
      </c>
      <c r="C164" s="987"/>
      <c r="D164" s="433"/>
      <c r="I164" s="1225"/>
    </row>
    <row r="165" spans="1:9" s="370" customFormat="1" ht="12" x14ac:dyDescent="0.2">
      <c r="A165" s="987"/>
      <c r="B165" s="987" t="s">
        <v>1271</v>
      </c>
      <c r="C165" s="987"/>
      <c r="D165" s="433"/>
      <c r="I165" s="1225"/>
    </row>
    <row r="166" spans="1:9" s="370" customFormat="1" ht="12" x14ac:dyDescent="0.2">
      <c r="A166" s="987"/>
      <c r="B166" s="987" t="s">
        <v>1272</v>
      </c>
      <c r="C166" s="987"/>
      <c r="D166" s="433"/>
      <c r="I166" s="1225"/>
    </row>
    <row r="169" spans="1:9" x14ac:dyDescent="0.2">
      <c r="A169" s="1280"/>
      <c r="B169" s="1280"/>
      <c r="C169" s="1280"/>
      <c r="D169" s="1280"/>
      <c r="E169" s="1280"/>
      <c r="F169" s="1280"/>
      <c r="G169" s="1280"/>
      <c r="H169" s="1280"/>
      <c r="I169" s="1281"/>
    </row>
    <row r="170" spans="1:9" x14ac:dyDescent="0.2">
      <c r="A170" s="1280"/>
      <c r="B170" s="1280"/>
      <c r="C170" s="1280"/>
      <c r="D170" s="1280"/>
      <c r="E170" s="1280"/>
      <c r="F170" s="1280"/>
      <c r="G170" s="1280"/>
      <c r="H170" s="1280"/>
      <c r="I170" s="1281"/>
    </row>
    <row r="171" spans="1:9" x14ac:dyDescent="0.2">
      <c r="A171" s="1280"/>
      <c r="B171" s="1280"/>
      <c r="C171" s="1280"/>
      <c r="D171" s="1280"/>
      <c r="E171" s="1280"/>
      <c r="F171" s="1280"/>
      <c r="G171" s="1280"/>
      <c r="H171" s="1280"/>
      <c r="I171" s="1281"/>
    </row>
  </sheetData>
  <sheetProtection algorithmName="SHA-512" hashValue="pydB9kXHaOFwJzKY/ekLFV+gRpXILTgpbACme8ysELBcUg+Sj4CVmI2cO8h2zPVCY3Con8HeHvtd44Ye0roWlw==" saltValue="NhukOMSajCBFtFovrBZitQ==" spinCount="100000" sheet="1" objects="1" scenarios="1"/>
  <mergeCells count="66">
    <mergeCell ref="B155:C155"/>
    <mergeCell ref="A143:C143"/>
    <mergeCell ref="A144:C144"/>
    <mergeCell ref="A146:C146"/>
    <mergeCell ref="A147:C148"/>
    <mergeCell ref="B151:C151"/>
    <mergeCell ref="B152:C152"/>
    <mergeCell ref="A142:C142"/>
    <mergeCell ref="A93:C93"/>
    <mergeCell ref="A94:A95"/>
    <mergeCell ref="B94:C95"/>
    <mergeCell ref="I94:I95"/>
    <mergeCell ref="A96:B96"/>
    <mergeCell ref="B100:C100"/>
    <mergeCell ref="A101:C101"/>
    <mergeCell ref="B102:C102"/>
    <mergeCell ref="A137:C137"/>
    <mergeCell ref="A138:C138"/>
    <mergeCell ref="A139:C139"/>
    <mergeCell ref="B92:C92"/>
    <mergeCell ref="A72:A75"/>
    <mergeCell ref="B72:C75"/>
    <mergeCell ref="I72:I75"/>
    <mergeCell ref="A76:A80"/>
    <mergeCell ref="B76:C80"/>
    <mergeCell ref="I76:I80"/>
    <mergeCell ref="B84:C84"/>
    <mergeCell ref="A85:C85"/>
    <mergeCell ref="B86:C86"/>
    <mergeCell ref="I86:I87"/>
    <mergeCell ref="B87:C87"/>
    <mergeCell ref="A67:A71"/>
    <mergeCell ref="B67:C71"/>
    <mergeCell ref="I67:I71"/>
    <mergeCell ref="A41:A47"/>
    <mergeCell ref="B41:C47"/>
    <mergeCell ref="I41:I47"/>
    <mergeCell ref="B51:C51"/>
    <mergeCell ref="A52:C52"/>
    <mergeCell ref="A53:A57"/>
    <mergeCell ref="B53:C57"/>
    <mergeCell ref="I53:I57"/>
    <mergeCell ref="A58:A61"/>
    <mergeCell ref="B58:C61"/>
    <mergeCell ref="I58:I61"/>
    <mergeCell ref="B65:C65"/>
    <mergeCell ref="A66:C66"/>
    <mergeCell ref="A26:A31"/>
    <mergeCell ref="B26:C31"/>
    <mergeCell ref="I26:I31"/>
    <mergeCell ref="B32:C32"/>
    <mergeCell ref="A33:A40"/>
    <mergeCell ref="B33:C40"/>
    <mergeCell ref="I33:I40"/>
    <mergeCell ref="A14:A19"/>
    <mergeCell ref="B14:C19"/>
    <mergeCell ref="I14:I19"/>
    <mergeCell ref="A20:A25"/>
    <mergeCell ref="B20:C25"/>
    <mergeCell ref="I20:I25"/>
    <mergeCell ref="B13:C13"/>
    <mergeCell ref="A3:B3"/>
    <mergeCell ref="A4:B4"/>
    <mergeCell ref="A6:I6"/>
    <mergeCell ref="B11:C11"/>
    <mergeCell ref="A12:C12"/>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38.pielikums Jūrmalas pilsētas domes
2020.gada 23.aprīļa saistošajiem noteikumiem Nr.11
(protokols Nr.6, 21.punkts)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56"/>
  <sheetViews>
    <sheetView view="pageLayout" zoomScaleNormal="100" workbookViewId="0">
      <selection activeCell="O1" sqref="O1"/>
    </sheetView>
  </sheetViews>
  <sheetFormatPr defaultColWidth="9.140625" defaultRowHeight="12" outlineLevelCol="1" x14ac:dyDescent="0.2"/>
  <cols>
    <col min="1" max="1" width="4.85546875" style="370" customWidth="1"/>
    <col min="2" max="2" width="22.85546875" style="370" customWidth="1"/>
    <col min="3" max="3" width="13.140625" style="370" customWidth="1"/>
    <col min="4" max="4" width="11.140625" style="370" customWidth="1"/>
    <col min="5" max="5" width="10.7109375" style="370" hidden="1" customWidth="1" outlineLevel="1"/>
    <col min="6" max="6" width="9.42578125" style="370" hidden="1" customWidth="1" outlineLevel="1"/>
    <col min="7" max="7" width="10.7109375" style="370" hidden="1" customWidth="1" outlineLevel="1"/>
    <col min="8" max="8" width="10.85546875" style="370" hidden="1" customWidth="1" outlineLevel="1"/>
    <col min="9" max="9" width="10.7109375" style="370" customWidth="1" collapsed="1"/>
    <col min="10" max="10" width="10.7109375" style="370" customWidth="1"/>
    <col min="11" max="11" width="25.28515625" style="370" hidden="1" customWidth="1" outlineLevel="1"/>
    <col min="12" max="12" width="19.42578125" style="433" customWidth="1" collapsed="1"/>
    <col min="13" max="16384" width="9.140625" style="370"/>
  </cols>
  <sheetData>
    <row r="1" spans="1:14" x14ac:dyDescent="0.2">
      <c r="L1" s="467" t="s">
        <v>599</v>
      </c>
    </row>
    <row r="2" spans="1:14" x14ac:dyDescent="0.2">
      <c r="L2" s="467" t="s">
        <v>598</v>
      </c>
    </row>
    <row r="3" spans="1:14" ht="12.75" customHeight="1" x14ac:dyDescent="0.2">
      <c r="A3" s="365" t="s">
        <v>451</v>
      </c>
      <c r="B3" s="366"/>
      <c r="C3" s="367" t="s">
        <v>141</v>
      </c>
      <c r="D3" s="368"/>
      <c r="E3" s="368"/>
      <c r="F3" s="368"/>
      <c r="G3" s="368"/>
      <c r="H3" s="368"/>
      <c r="I3" s="368"/>
      <c r="J3" s="368"/>
      <c r="K3" s="368"/>
      <c r="L3" s="369"/>
    </row>
    <row r="4" spans="1:14" ht="12.75" customHeight="1" x14ac:dyDescent="0.2">
      <c r="A4" s="365" t="s">
        <v>452</v>
      </c>
      <c r="B4" s="366"/>
      <c r="C4" s="371">
        <v>90000056357</v>
      </c>
      <c r="D4" s="372"/>
      <c r="E4" s="372"/>
      <c r="F4" s="372"/>
      <c r="G4" s="372"/>
      <c r="H4" s="372"/>
      <c r="I4" s="372"/>
      <c r="J4" s="372"/>
      <c r="K4" s="372"/>
      <c r="L4" s="373"/>
    </row>
    <row r="5" spans="1:14" ht="12.75" customHeight="1" x14ac:dyDescent="0.2">
      <c r="A5" s="365"/>
      <c r="B5" s="366"/>
      <c r="C5" s="366"/>
      <c r="D5" s="371"/>
      <c r="E5" s="371"/>
      <c r="F5" s="371"/>
      <c r="G5" s="371"/>
      <c r="H5" s="371"/>
      <c r="I5" s="371"/>
      <c r="J5" s="371"/>
      <c r="K5" s="371"/>
      <c r="L5" s="373"/>
    </row>
    <row r="6" spans="1:14" ht="15.75" x14ac:dyDescent="0.25">
      <c r="A6" s="1389" t="s">
        <v>453</v>
      </c>
      <c r="B6" s="1389"/>
      <c r="C6" s="1389"/>
      <c r="D6" s="1389"/>
      <c r="E6" s="1389"/>
      <c r="F6" s="1389"/>
      <c r="G6" s="1389"/>
      <c r="H6" s="1389"/>
      <c r="I6" s="1389"/>
      <c r="J6" s="1389"/>
      <c r="K6" s="1389"/>
      <c r="L6" s="1389"/>
      <c r="M6" s="374"/>
      <c r="N6" s="374"/>
    </row>
    <row r="7" spans="1:14" ht="15.75" x14ac:dyDescent="0.25">
      <c r="A7" s="375"/>
      <c r="B7" s="375"/>
      <c r="C7" s="375"/>
      <c r="D7" s="375"/>
      <c r="E7" s="375"/>
      <c r="L7" s="376"/>
      <c r="M7" s="374"/>
      <c r="N7" s="374"/>
    </row>
    <row r="8" spans="1:14" ht="12.75" customHeight="1" x14ac:dyDescent="0.2">
      <c r="A8" s="1390" t="s">
        <v>454</v>
      </c>
      <c r="B8" s="1390"/>
      <c r="C8" s="377" t="s">
        <v>455</v>
      </c>
      <c r="D8" s="378"/>
      <c r="E8" s="378"/>
      <c r="L8" s="376"/>
    </row>
    <row r="9" spans="1:14" ht="12.75" customHeight="1" x14ac:dyDescent="0.2">
      <c r="A9" s="365" t="s">
        <v>456</v>
      </c>
      <c r="B9" s="365"/>
      <c r="C9" s="379" t="s">
        <v>149</v>
      </c>
      <c r="D9" s="378"/>
      <c r="E9" s="378"/>
      <c r="L9" s="376"/>
    </row>
    <row r="10" spans="1:14" ht="12.75" customHeight="1" x14ac:dyDescent="0.2">
      <c r="A10" s="380" t="s">
        <v>457</v>
      </c>
      <c r="B10" s="380"/>
      <c r="C10" s="381" t="s">
        <v>147</v>
      </c>
      <c r="D10" s="378"/>
      <c r="E10" s="382"/>
      <c r="L10" s="376"/>
    </row>
    <row r="11" spans="1:14" ht="26.25" customHeight="1" x14ac:dyDescent="0.2">
      <c r="A11" s="1391" t="s">
        <v>1</v>
      </c>
      <c r="B11" s="1393" t="s">
        <v>458</v>
      </c>
      <c r="C11" s="1394"/>
      <c r="D11" s="1391" t="s">
        <v>459</v>
      </c>
      <c r="E11" s="1397" t="s">
        <v>460</v>
      </c>
      <c r="F11" s="1398"/>
      <c r="G11" s="1399" t="s">
        <v>461</v>
      </c>
      <c r="H11" s="1400"/>
      <c r="I11" s="1399" t="s">
        <v>16</v>
      </c>
      <c r="J11" s="1400"/>
      <c r="K11" s="1401" t="s">
        <v>9</v>
      </c>
      <c r="L11" s="1391" t="s">
        <v>12</v>
      </c>
      <c r="M11" s="383"/>
    </row>
    <row r="12" spans="1:14" ht="25.5" customHeight="1" x14ac:dyDescent="0.2">
      <c r="A12" s="1392"/>
      <c r="B12" s="1395"/>
      <c r="C12" s="1396"/>
      <c r="D12" s="1392"/>
      <c r="E12" s="384" t="s">
        <v>462</v>
      </c>
      <c r="F12" s="384" t="s">
        <v>463</v>
      </c>
      <c r="G12" s="385" t="s">
        <v>462</v>
      </c>
      <c r="H12" s="385" t="s">
        <v>463</v>
      </c>
      <c r="I12" s="385" t="s">
        <v>462</v>
      </c>
      <c r="J12" s="385" t="s">
        <v>463</v>
      </c>
      <c r="K12" s="1402"/>
      <c r="L12" s="1392"/>
      <c r="M12" s="383"/>
    </row>
    <row r="13" spans="1:14" ht="12.75" customHeight="1" x14ac:dyDescent="0.2">
      <c r="A13" s="1383" t="s">
        <v>464</v>
      </c>
      <c r="B13" s="1384"/>
      <c r="C13" s="1385"/>
      <c r="D13" s="386"/>
      <c r="E13" s="386">
        <f t="shared" ref="E13:J13" si="0">SUM(E14:E29)</f>
        <v>200280</v>
      </c>
      <c r="F13" s="387">
        <f t="shared" si="0"/>
        <v>23308</v>
      </c>
      <c r="G13" s="387">
        <f t="shared" si="0"/>
        <v>0</v>
      </c>
      <c r="H13" s="387">
        <f t="shared" si="0"/>
        <v>0</v>
      </c>
      <c r="I13" s="387">
        <f t="shared" si="0"/>
        <v>200280</v>
      </c>
      <c r="J13" s="387">
        <f t="shared" si="0"/>
        <v>23308</v>
      </c>
      <c r="K13" s="387"/>
      <c r="L13" s="388"/>
      <c r="M13" s="383"/>
    </row>
    <row r="14" spans="1:14" ht="15" customHeight="1" x14ac:dyDescent="0.2">
      <c r="A14" s="1386">
        <v>1</v>
      </c>
      <c r="B14" s="1387" t="s">
        <v>465</v>
      </c>
      <c r="C14" s="1388"/>
      <c r="D14" s="389">
        <v>1142</v>
      </c>
      <c r="E14" s="390">
        <v>5249</v>
      </c>
      <c r="F14" s="391">
        <v>3651</v>
      </c>
      <c r="G14" s="392">
        <v>-5249</v>
      </c>
      <c r="H14" s="392">
        <v>-3651</v>
      </c>
      <c r="I14" s="391">
        <f>E14+G14</f>
        <v>0</v>
      </c>
      <c r="J14" s="391">
        <f>F14+H14</f>
        <v>0</v>
      </c>
      <c r="K14" s="1403" t="s">
        <v>466</v>
      </c>
      <c r="L14" s="1403" t="s">
        <v>467</v>
      </c>
      <c r="M14" s="383"/>
    </row>
    <row r="15" spans="1:14" ht="15" customHeight="1" x14ac:dyDescent="0.2">
      <c r="A15" s="1386"/>
      <c r="B15" s="1387"/>
      <c r="C15" s="1388"/>
      <c r="D15" s="389">
        <v>1147</v>
      </c>
      <c r="E15" s="390">
        <v>4000</v>
      </c>
      <c r="F15" s="391">
        <f>7010-4000</f>
        <v>3010</v>
      </c>
      <c r="G15" s="392">
        <v>-4000</v>
      </c>
      <c r="H15" s="392">
        <v>-3010</v>
      </c>
      <c r="I15" s="391">
        <f t="shared" ref="I15:J29" si="1">E15+G15</f>
        <v>0</v>
      </c>
      <c r="J15" s="391">
        <f t="shared" si="1"/>
        <v>0</v>
      </c>
      <c r="K15" s="1404"/>
      <c r="L15" s="1404"/>
      <c r="M15" s="383"/>
    </row>
    <row r="16" spans="1:14" ht="15.6" customHeight="1" x14ac:dyDescent="0.2">
      <c r="A16" s="1386"/>
      <c r="B16" s="1387"/>
      <c r="C16" s="1388"/>
      <c r="D16" s="389">
        <v>1150</v>
      </c>
      <c r="E16" s="390">
        <v>2530</v>
      </c>
      <c r="F16" s="391">
        <f>4270+2530-2530</f>
        <v>4270</v>
      </c>
      <c r="G16" s="392">
        <v>-2530</v>
      </c>
      <c r="H16" s="392">
        <v>-4270</v>
      </c>
      <c r="I16" s="391">
        <f t="shared" si="1"/>
        <v>0</v>
      </c>
      <c r="J16" s="391">
        <f t="shared" si="1"/>
        <v>0</v>
      </c>
      <c r="K16" s="1405"/>
      <c r="L16" s="1404"/>
      <c r="M16" s="383"/>
    </row>
    <row r="17" spans="1:13" ht="15" customHeight="1" x14ac:dyDescent="0.2">
      <c r="A17" s="1386"/>
      <c r="B17" s="1387"/>
      <c r="C17" s="1388"/>
      <c r="D17" s="389">
        <v>1210</v>
      </c>
      <c r="E17" s="390">
        <v>5471</v>
      </c>
      <c r="F17" s="391"/>
      <c r="G17" s="392">
        <v>-5471</v>
      </c>
      <c r="H17" s="391"/>
      <c r="I17" s="391">
        <f t="shared" si="1"/>
        <v>0</v>
      </c>
      <c r="J17" s="391">
        <f t="shared" si="1"/>
        <v>0</v>
      </c>
      <c r="K17" s="391"/>
      <c r="L17" s="1404"/>
      <c r="M17" s="383"/>
    </row>
    <row r="18" spans="1:13" ht="20.45" customHeight="1" x14ac:dyDescent="0.2">
      <c r="A18" s="1386"/>
      <c r="B18" s="1387"/>
      <c r="C18" s="1388"/>
      <c r="D18" s="389">
        <v>2243</v>
      </c>
      <c r="E18" s="390">
        <v>9800</v>
      </c>
      <c r="F18" s="391"/>
      <c r="G18" s="392">
        <f>908+5471+2530+4000+5249</f>
        <v>18158</v>
      </c>
      <c r="H18" s="392">
        <v>10931</v>
      </c>
      <c r="I18" s="391">
        <f t="shared" si="1"/>
        <v>27958</v>
      </c>
      <c r="J18" s="391">
        <f t="shared" si="1"/>
        <v>10931</v>
      </c>
      <c r="K18" s="391" t="s">
        <v>253</v>
      </c>
      <c r="L18" s="1404"/>
      <c r="M18" s="383"/>
    </row>
    <row r="19" spans="1:13" ht="15" customHeight="1" x14ac:dyDescent="0.2">
      <c r="A19" s="1386"/>
      <c r="B19" s="1387"/>
      <c r="C19" s="1388"/>
      <c r="D19" s="389">
        <v>2250</v>
      </c>
      <c r="E19" s="390">
        <f>1000</f>
        <v>1000</v>
      </c>
      <c r="F19" s="391"/>
      <c r="G19" s="391"/>
      <c r="H19" s="391"/>
      <c r="I19" s="391">
        <f t="shared" si="1"/>
        <v>1000</v>
      </c>
      <c r="J19" s="391">
        <f t="shared" si="1"/>
        <v>0</v>
      </c>
      <c r="K19" s="391"/>
      <c r="L19" s="1404"/>
      <c r="M19" s="383"/>
    </row>
    <row r="20" spans="1:13" ht="15" customHeight="1" x14ac:dyDescent="0.2">
      <c r="A20" s="1386"/>
      <c r="B20" s="1387"/>
      <c r="C20" s="1388"/>
      <c r="D20" s="389">
        <v>2311</v>
      </c>
      <c r="E20" s="390">
        <v>1000</v>
      </c>
      <c r="F20" s="391">
        <f>7000</f>
        <v>7000</v>
      </c>
      <c r="G20" s="391"/>
      <c r="H20" s="391"/>
      <c r="I20" s="391">
        <f t="shared" si="1"/>
        <v>1000</v>
      </c>
      <c r="J20" s="391">
        <f t="shared" si="1"/>
        <v>7000</v>
      </c>
      <c r="K20" s="391"/>
      <c r="L20" s="1404"/>
      <c r="M20" s="383"/>
    </row>
    <row r="21" spans="1:13" ht="15" customHeight="1" x14ac:dyDescent="0.2">
      <c r="A21" s="1386"/>
      <c r="B21" s="1387"/>
      <c r="C21" s="1388"/>
      <c r="D21" s="389">
        <v>2312</v>
      </c>
      <c r="E21" s="390"/>
      <c r="F21" s="391">
        <v>100</v>
      </c>
      <c r="G21" s="391"/>
      <c r="H21" s="391"/>
      <c r="I21" s="391">
        <f t="shared" si="1"/>
        <v>0</v>
      </c>
      <c r="J21" s="391">
        <f t="shared" si="1"/>
        <v>100</v>
      </c>
      <c r="K21" s="391"/>
      <c r="L21" s="1405"/>
      <c r="M21" s="383"/>
    </row>
    <row r="22" spans="1:13" ht="20.25" customHeight="1" x14ac:dyDescent="0.2">
      <c r="A22" s="1391">
        <v>2</v>
      </c>
      <c r="B22" s="1406" t="s">
        <v>468</v>
      </c>
      <c r="C22" s="1407"/>
      <c r="D22" s="389">
        <v>2223</v>
      </c>
      <c r="E22" s="286">
        <v>3100</v>
      </c>
      <c r="F22" s="393"/>
      <c r="G22" s="393"/>
      <c r="H22" s="393"/>
      <c r="I22" s="391">
        <f t="shared" si="1"/>
        <v>3100</v>
      </c>
      <c r="J22" s="391">
        <f t="shared" si="1"/>
        <v>0</v>
      </c>
      <c r="K22" s="393"/>
      <c r="L22" s="1410" t="s">
        <v>469</v>
      </c>
      <c r="M22" s="383"/>
    </row>
    <row r="23" spans="1:13" ht="22.9" customHeight="1" x14ac:dyDescent="0.2">
      <c r="A23" s="1386"/>
      <c r="B23" s="1387"/>
      <c r="C23" s="1388"/>
      <c r="D23" s="389">
        <v>2244</v>
      </c>
      <c r="E23" s="286">
        <v>3000</v>
      </c>
      <c r="F23" s="393"/>
      <c r="G23" s="394">
        <v>-908</v>
      </c>
      <c r="H23" s="393"/>
      <c r="I23" s="391">
        <f t="shared" si="1"/>
        <v>2092</v>
      </c>
      <c r="J23" s="391">
        <f t="shared" si="1"/>
        <v>0</v>
      </c>
      <c r="K23" s="286" t="s">
        <v>258</v>
      </c>
      <c r="L23" s="1412"/>
      <c r="M23" s="383"/>
    </row>
    <row r="24" spans="1:13" ht="20.25" customHeight="1" x14ac:dyDescent="0.2">
      <c r="A24" s="1392"/>
      <c r="B24" s="1408"/>
      <c r="C24" s="1409"/>
      <c r="D24" s="389">
        <v>2264</v>
      </c>
      <c r="E24" s="286">
        <v>3000</v>
      </c>
      <c r="F24" s="393"/>
      <c r="G24" s="393"/>
      <c r="H24" s="393"/>
      <c r="I24" s="391">
        <f t="shared" si="1"/>
        <v>3000</v>
      </c>
      <c r="J24" s="391">
        <f t="shared" si="1"/>
        <v>0</v>
      </c>
      <c r="K24" s="393"/>
      <c r="L24" s="1411"/>
      <c r="M24" s="383"/>
    </row>
    <row r="25" spans="1:13" ht="31.5" customHeight="1" x14ac:dyDescent="0.2">
      <c r="A25" s="1386">
        <v>3</v>
      </c>
      <c r="B25" s="1406" t="s">
        <v>470</v>
      </c>
      <c r="C25" s="1407"/>
      <c r="D25" s="389">
        <v>5238</v>
      </c>
      <c r="E25" s="286">
        <f>22000+7600+1300</f>
        <v>30900</v>
      </c>
      <c r="F25" s="393"/>
      <c r="G25" s="393"/>
      <c r="H25" s="393"/>
      <c r="I25" s="391">
        <f t="shared" si="1"/>
        <v>30900</v>
      </c>
      <c r="J25" s="391">
        <f t="shared" si="1"/>
        <v>0</v>
      </c>
      <c r="K25" s="393"/>
      <c r="L25" s="1410" t="s">
        <v>469</v>
      </c>
      <c r="M25" s="383"/>
    </row>
    <row r="26" spans="1:13" ht="31.5" customHeight="1" x14ac:dyDescent="0.2">
      <c r="A26" s="1392"/>
      <c r="B26" s="1408"/>
      <c r="C26" s="1409"/>
      <c r="D26" s="389">
        <v>5240</v>
      </c>
      <c r="E26" s="286">
        <f>89000+2500</f>
        <v>91500</v>
      </c>
      <c r="F26" s="393"/>
      <c r="G26" s="393"/>
      <c r="H26" s="393"/>
      <c r="I26" s="391">
        <f t="shared" si="1"/>
        <v>91500</v>
      </c>
      <c r="J26" s="391">
        <f t="shared" si="1"/>
        <v>0</v>
      </c>
      <c r="K26" s="393"/>
      <c r="L26" s="1411"/>
      <c r="M26" s="383"/>
    </row>
    <row r="27" spans="1:13" ht="19.5" customHeight="1" x14ac:dyDescent="0.2">
      <c r="A27" s="1391">
        <v>4</v>
      </c>
      <c r="B27" s="1406" t="s">
        <v>471</v>
      </c>
      <c r="C27" s="1407"/>
      <c r="D27" s="389">
        <v>2250</v>
      </c>
      <c r="E27" s="286">
        <v>730</v>
      </c>
      <c r="F27" s="393"/>
      <c r="G27" s="393"/>
      <c r="H27" s="393"/>
      <c r="I27" s="391">
        <f t="shared" si="1"/>
        <v>730</v>
      </c>
      <c r="J27" s="391">
        <f t="shared" si="1"/>
        <v>0</v>
      </c>
      <c r="K27" s="393"/>
      <c r="L27" s="1410" t="s">
        <v>472</v>
      </c>
      <c r="M27" s="383"/>
    </row>
    <row r="28" spans="1:13" ht="19.5" customHeight="1" x14ac:dyDescent="0.2">
      <c r="A28" s="1392"/>
      <c r="B28" s="1408"/>
      <c r="C28" s="1409"/>
      <c r="D28" s="389">
        <v>5120</v>
      </c>
      <c r="E28" s="286">
        <f>39000</f>
        <v>39000</v>
      </c>
      <c r="F28" s="393"/>
      <c r="G28" s="393"/>
      <c r="H28" s="393"/>
      <c r="I28" s="391">
        <f t="shared" si="1"/>
        <v>39000</v>
      </c>
      <c r="J28" s="391">
        <f t="shared" si="1"/>
        <v>0</v>
      </c>
      <c r="K28" s="393"/>
      <c r="L28" s="1411"/>
      <c r="M28" s="383"/>
    </row>
    <row r="29" spans="1:13" ht="42.75" customHeight="1" x14ac:dyDescent="0.2">
      <c r="A29" s="395">
        <v>5</v>
      </c>
      <c r="B29" s="1415" t="s">
        <v>473</v>
      </c>
      <c r="C29" s="1416"/>
      <c r="D29" s="389">
        <v>2512</v>
      </c>
      <c r="E29" s="286"/>
      <c r="F29" s="393">
        <f>6086-809</f>
        <v>5277</v>
      </c>
      <c r="G29" s="393"/>
      <c r="H29" s="393"/>
      <c r="I29" s="391">
        <f t="shared" si="1"/>
        <v>0</v>
      </c>
      <c r="J29" s="391">
        <f t="shared" si="1"/>
        <v>5277</v>
      </c>
      <c r="K29" s="393"/>
      <c r="L29" s="396" t="s">
        <v>474</v>
      </c>
      <c r="M29" s="383"/>
    </row>
    <row r="30" spans="1:13" s="399" customFormat="1" ht="12.75" x14ac:dyDescent="0.2">
      <c r="A30" s="397"/>
      <c r="B30" s="397"/>
      <c r="C30" s="397"/>
      <c r="D30" s="397"/>
      <c r="E30" s="397"/>
      <c r="F30" s="397"/>
      <c r="G30" s="397"/>
      <c r="H30" s="397"/>
      <c r="I30" s="397"/>
      <c r="J30" s="397"/>
      <c r="K30" s="397"/>
      <c r="L30" s="398"/>
      <c r="M30" s="370"/>
    </row>
    <row r="31" spans="1:13" ht="12.75" customHeight="1" x14ac:dyDescent="0.2">
      <c r="A31" s="400" t="s">
        <v>456</v>
      </c>
      <c r="B31" s="400"/>
      <c r="C31" s="401" t="s">
        <v>475</v>
      </c>
      <c r="D31" s="402"/>
      <c r="E31" s="402"/>
      <c r="F31" s="402"/>
      <c r="G31" s="402"/>
      <c r="H31" s="402"/>
      <c r="I31" s="402"/>
      <c r="J31" s="402"/>
      <c r="K31" s="402"/>
      <c r="L31" s="403"/>
    </row>
    <row r="32" spans="1:13" ht="12.75" customHeight="1" x14ac:dyDescent="0.2">
      <c r="A32" s="404" t="s">
        <v>457</v>
      </c>
      <c r="B32" s="404"/>
      <c r="C32" s="405" t="s">
        <v>476</v>
      </c>
      <c r="D32" s="406"/>
      <c r="E32" s="406"/>
      <c r="F32" s="406"/>
      <c r="G32" s="407"/>
      <c r="H32" s="407"/>
      <c r="I32" s="407"/>
      <c r="J32" s="407"/>
      <c r="K32" s="407"/>
      <c r="L32" s="408"/>
    </row>
    <row r="33" spans="1:12" ht="26.25" customHeight="1" x14ac:dyDescent="0.2">
      <c r="A33" s="1391" t="s">
        <v>1</v>
      </c>
      <c r="B33" s="1393" t="s">
        <v>458</v>
      </c>
      <c r="C33" s="1394"/>
      <c r="D33" s="1391" t="s">
        <v>459</v>
      </c>
      <c r="E33" s="1397" t="s">
        <v>460</v>
      </c>
      <c r="F33" s="1398"/>
      <c r="G33" s="1399" t="s">
        <v>461</v>
      </c>
      <c r="H33" s="1400"/>
      <c r="I33" s="1399" t="s">
        <v>16</v>
      </c>
      <c r="J33" s="1400"/>
      <c r="K33" s="1401" t="s">
        <v>9</v>
      </c>
      <c r="L33" s="1391" t="s">
        <v>12</v>
      </c>
    </row>
    <row r="34" spans="1:12" ht="26.25" customHeight="1" x14ac:dyDescent="0.2">
      <c r="A34" s="1392"/>
      <c r="B34" s="1395"/>
      <c r="C34" s="1396"/>
      <c r="D34" s="1392"/>
      <c r="E34" s="384" t="s">
        <v>462</v>
      </c>
      <c r="F34" s="384" t="s">
        <v>463</v>
      </c>
      <c r="G34" s="385" t="s">
        <v>462</v>
      </c>
      <c r="H34" s="385" t="s">
        <v>463</v>
      </c>
      <c r="I34" s="385" t="s">
        <v>462</v>
      </c>
      <c r="J34" s="385" t="s">
        <v>463</v>
      </c>
      <c r="K34" s="1402"/>
      <c r="L34" s="1392"/>
    </row>
    <row r="35" spans="1:12" ht="12" customHeight="1" x14ac:dyDescent="0.2">
      <c r="A35" s="1383" t="s">
        <v>464</v>
      </c>
      <c r="B35" s="1384"/>
      <c r="C35" s="1385"/>
      <c r="D35" s="409"/>
      <c r="E35" s="409">
        <f>SUM(E36+E37+E38+E39+E40+E41+E42+E43+E44+E45+E46+E47+E48)</f>
        <v>719966</v>
      </c>
      <c r="F35" s="409">
        <f>SUM(F36+F37+F38+F39+F40+F41+F42+F43+F44+F45+F46+F47+F48)</f>
        <v>0</v>
      </c>
      <c r="G35" s="409">
        <f t="shared" ref="G35:J35" si="2">SUM(G36+G37+G38+G39+G40+G41+G42+G43+G44+G45+G46+G47+G48)</f>
        <v>0</v>
      </c>
      <c r="H35" s="409">
        <f t="shared" si="2"/>
        <v>0</v>
      </c>
      <c r="I35" s="409">
        <f t="shared" si="2"/>
        <v>719966</v>
      </c>
      <c r="J35" s="409">
        <f t="shared" si="2"/>
        <v>0</v>
      </c>
      <c r="K35" s="409"/>
      <c r="L35" s="388"/>
    </row>
    <row r="36" spans="1:12" s="365" customFormat="1" ht="49.5" customHeight="1" x14ac:dyDescent="0.2">
      <c r="A36" s="410">
        <v>1</v>
      </c>
      <c r="B36" s="1413" t="s">
        <v>477</v>
      </c>
      <c r="C36" s="1414"/>
      <c r="D36" s="389">
        <v>2210</v>
      </c>
      <c r="E36" s="286">
        <v>49000</v>
      </c>
      <c r="F36" s="286">
        <v>0</v>
      </c>
      <c r="G36" s="393"/>
      <c r="H36" s="393"/>
      <c r="I36" s="393">
        <f>E36+G36</f>
        <v>49000</v>
      </c>
      <c r="J36" s="393">
        <f>F36+G36</f>
        <v>0</v>
      </c>
      <c r="K36" s="393"/>
      <c r="L36" s="396" t="s">
        <v>478</v>
      </c>
    </row>
    <row r="37" spans="1:12" s="365" customFormat="1" ht="60" x14ac:dyDescent="0.2">
      <c r="A37" s="410">
        <v>2</v>
      </c>
      <c r="B37" s="1413" t="s">
        <v>479</v>
      </c>
      <c r="C37" s="1414"/>
      <c r="D37" s="389">
        <v>2223</v>
      </c>
      <c r="E37" s="286">
        <v>100</v>
      </c>
      <c r="F37" s="286">
        <v>0</v>
      </c>
      <c r="G37" s="393"/>
      <c r="H37" s="393"/>
      <c r="I37" s="393">
        <f t="shared" ref="I37:I48" si="3">E37+G37</f>
        <v>100</v>
      </c>
      <c r="J37" s="393">
        <f t="shared" ref="J37:J48" si="4">F37+G37</f>
        <v>0</v>
      </c>
      <c r="K37" s="393"/>
      <c r="L37" s="396" t="s">
        <v>480</v>
      </c>
    </row>
    <row r="38" spans="1:12" s="365" customFormat="1" ht="60" x14ac:dyDescent="0.2">
      <c r="A38" s="410">
        <v>3</v>
      </c>
      <c r="B38" s="1413" t="s">
        <v>481</v>
      </c>
      <c r="C38" s="1414"/>
      <c r="D38" s="389">
        <v>2243</v>
      </c>
      <c r="E38" s="286">
        <v>900</v>
      </c>
      <c r="F38" s="286">
        <v>0</v>
      </c>
      <c r="G38" s="393"/>
      <c r="H38" s="393"/>
      <c r="I38" s="393">
        <f t="shared" si="3"/>
        <v>900</v>
      </c>
      <c r="J38" s="393">
        <f t="shared" si="4"/>
        <v>0</v>
      </c>
      <c r="K38" s="393"/>
      <c r="L38" s="396" t="s">
        <v>480</v>
      </c>
    </row>
    <row r="39" spans="1:12" s="365" customFormat="1" ht="74.25" customHeight="1" x14ac:dyDescent="0.2">
      <c r="A39" s="410">
        <v>4</v>
      </c>
      <c r="B39" s="1413" t="s">
        <v>482</v>
      </c>
      <c r="C39" s="1414"/>
      <c r="D39" s="389">
        <v>2250</v>
      </c>
      <c r="E39" s="286">
        <v>166182</v>
      </c>
      <c r="F39" s="286">
        <v>0</v>
      </c>
      <c r="G39" s="411"/>
      <c r="H39" s="411"/>
      <c r="I39" s="393">
        <f t="shared" si="3"/>
        <v>166182</v>
      </c>
      <c r="J39" s="393">
        <f t="shared" si="4"/>
        <v>0</v>
      </c>
      <c r="K39" s="411"/>
      <c r="L39" s="412" t="s">
        <v>483</v>
      </c>
    </row>
    <row r="40" spans="1:12" s="365" customFormat="1" ht="89.25" customHeight="1" x14ac:dyDescent="0.2">
      <c r="A40" s="410">
        <v>5</v>
      </c>
      <c r="B40" s="1413" t="s">
        <v>484</v>
      </c>
      <c r="C40" s="1414"/>
      <c r="D40" s="389">
        <v>2250</v>
      </c>
      <c r="E40" s="286">
        <v>133741</v>
      </c>
      <c r="F40" s="286">
        <v>0</v>
      </c>
      <c r="G40" s="411"/>
      <c r="H40" s="411"/>
      <c r="I40" s="393">
        <f t="shared" si="3"/>
        <v>133741</v>
      </c>
      <c r="J40" s="393">
        <f t="shared" si="4"/>
        <v>0</v>
      </c>
      <c r="K40" s="411"/>
      <c r="L40" s="412" t="s">
        <v>485</v>
      </c>
    </row>
    <row r="41" spans="1:12" s="365" customFormat="1" ht="18.75" customHeight="1" x14ac:dyDescent="0.2">
      <c r="A41" s="410">
        <v>6</v>
      </c>
      <c r="B41" s="1413" t="s">
        <v>486</v>
      </c>
      <c r="C41" s="1414"/>
      <c r="D41" s="389">
        <v>2250</v>
      </c>
      <c r="E41" s="286">
        <v>16730</v>
      </c>
      <c r="F41" s="286">
        <v>0</v>
      </c>
      <c r="G41" s="411"/>
      <c r="H41" s="411"/>
      <c r="I41" s="393">
        <f t="shared" si="3"/>
        <v>16730</v>
      </c>
      <c r="J41" s="393">
        <f t="shared" si="4"/>
        <v>0</v>
      </c>
      <c r="K41" s="411"/>
      <c r="L41" s="412" t="s">
        <v>487</v>
      </c>
    </row>
    <row r="42" spans="1:12" s="365" customFormat="1" ht="36" x14ac:dyDescent="0.2">
      <c r="A42" s="410">
        <v>7</v>
      </c>
      <c r="B42" s="1413" t="s">
        <v>488</v>
      </c>
      <c r="C42" s="1414"/>
      <c r="D42" s="389">
        <v>2352</v>
      </c>
      <c r="E42" s="286">
        <v>1002</v>
      </c>
      <c r="F42" s="286">
        <v>0</v>
      </c>
      <c r="G42" s="393"/>
      <c r="H42" s="393"/>
      <c r="I42" s="393">
        <f t="shared" si="3"/>
        <v>1002</v>
      </c>
      <c r="J42" s="393">
        <f t="shared" si="4"/>
        <v>0</v>
      </c>
      <c r="K42" s="393"/>
      <c r="L42" s="396" t="s">
        <v>489</v>
      </c>
    </row>
    <row r="43" spans="1:12" s="365" customFormat="1" ht="25.5" customHeight="1" x14ac:dyDescent="0.2">
      <c r="A43" s="1418">
        <v>8</v>
      </c>
      <c r="B43" s="1420" t="s">
        <v>490</v>
      </c>
      <c r="C43" s="1421"/>
      <c r="D43" s="389">
        <v>2311</v>
      </c>
      <c r="E43" s="286">
        <v>3300</v>
      </c>
      <c r="F43" s="286">
        <v>0</v>
      </c>
      <c r="G43" s="393"/>
      <c r="H43" s="393"/>
      <c r="I43" s="393">
        <f t="shared" si="3"/>
        <v>3300</v>
      </c>
      <c r="J43" s="393">
        <f t="shared" si="4"/>
        <v>0</v>
      </c>
      <c r="K43" s="393"/>
      <c r="L43" s="1410" t="s">
        <v>491</v>
      </c>
    </row>
    <row r="44" spans="1:12" s="365" customFormat="1" ht="25.5" customHeight="1" x14ac:dyDescent="0.2">
      <c r="A44" s="1419"/>
      <c r="B44" s="1422"/>
      <c r="C44" s="1423"/>
      <c r="D44" s="389">
        <v>2312</v>
      </c>
      <c r="E44" s="286">
        <v>840</v>
      </c>
      <c r="F44" s="286">
        <v>0</v>
      </c>
      <c r="G44" s="393"/>
      <c r="H44" s="393"/>
      <c r="I44" s="393">
        <f t="shared" si="3"/>
        <v>840</v>
      </c>
      <c r="J44" s="393">
        <f t="shared" si="4"/>
        <v>0</v>
      </c>
      <c r="K44" s="393"/>
      <c r="L44" s="1411"/>
    </row>
    <row r="45" spans="1:12" s="365" customFormat="1" ht="99.75" customHeight="1" x14ac:dyDescent="0.2">
      <c r="A45" s="410">
        <v>9</v>
      </c>
      <c r="B45" s="1413" t="s">
        <v>492</v>
      </c>
      <c r="C45" s="1414"/>
      <c r="D45" s="389">
        <v>5120</v>
      </c>
      <c r="E45" s="286">
        <v>198371</v>
      </c>
      <c r="F45" s="286">
        <v>0</v>
      </c>
      <c r="G45" s="286"/>
      <c r="H45" s="286"/>
      <c r="I45" s="393">
        <f>E45+G45</f>
        <v>198371</v>
      </c>
      <c r="J45" s="393">
        <f t="shared" si="4"/>
        <v>0</v>
      </c>
      <c r="K45" s="286"/>
      <c r="L45" s="396" t="s">
        <v>493</v>
      </c>
    </row>
    <row r="46" spans="1:12" s="365" customFormat="1" ht="50.25" customHeight="1" x14ac:dyDescent="0.2">
      <c r="A46" s="413">
        <v>10</v>
      </c>
      <c r="B46" s="1413" t="s">
        <v>494</v>
      </c>
      <c r="C46" s="1414"/>
      <c r="D46" s="389">
        <v>5238</v>
      </c>
      <c r="E46" s="286">
        <v>80000</v>
      </c>
      <c r="F46" s="393">
        <v>0</v>
      </c>
      <c r="G46" s="393"/>
      <c r="H46" s="393"/>
      <c r="I46" s="393">
        <f t="shared" si="3"/>
        <v>80000</v>
      </c>
      <c r="J46" s="393">
        <f t="shared" si="4"/>
        <v>0</v>
      </c>
      <c r="K46" s="393"/>
      <c r="L46" s="396" t="s">
        <v>495</v>
      </c>
    </row>
    <row r="47" spans="1:12" s="365" customFormat="1" ht="63.75" customHeight="1" x14ac:dyDescent="0.2">
      <c r="A47" s="410">
        <v>11</v>
      </c>
      <c r="B47" s="1413" t="s">
        <v>354</v>
      </c>
      <c r="C47" s="1414"/>
      <c r="D47" s="414">
        <v>5239</v>
      </c>
      <c r="E47" s="415">
        <v>8800</v>
      </c>
      <c r="F47" s="415">
        <v>0</v>
      </c>
      <c r="G47" s="415"/>
      <c r="H47" s="415"/>
      <c r="I47" s="393">
        <f t="shared" si="3"/>
        <v>8800</v>
      </c>
      <c r="J47" s="393">
        <f t="shared" si="4"/>
        <v>0</v>
      </c>
      <c r="K47" s="415"/>
      <c r="L47" s="396" t="s">
        <v>496</v>
      </c>
    </row>
    <row r="48" spans="1:12" s="365" customFormat="1" ht="219.75" customHeight="1" x14ac:dyDescent="0.2">
      <c r="A48" s="416">
        <v>12</v>
      </c>
      <c r="B48" s="1424" t="s">
        <v>497</v>
      </c>
      <c r="C48" s="1425"/>
      <c r="D48" s="417">
        <v>5240</v>
      </c>
      <c r="E48" s="286">
        <f>30000+20000+11000</f>
        <v>61000</v>
      </c>
      <c r="F48" s="415">
        <v>0</v>
      </c>
      <c r="G48" s="393"/>
      <c r="H48" s="393"/>
      <c r="I48" s="393">
        <f t="shared" si="3"/>
        <v>61000</v>
      </c>
      <c r="J48" s="393">
        <f t="shared" si="4"/>
        <v>0</v>
      </c>
      <c r="K48" s="393"/>
      <c r="L48" s="384" t="s">
        <v>498</v>
      </c>
    </row>
    <row r="49" spans="1:12" x14ac:dyDescent="0.2">
      <c r="A49" s="418"/>
      <c r="B49" s="418"/>
      <c r="C49" s="418"/>
      <c r="D49" s="419"/>
      <c r="E49" s="419"/>
      <c r="F49" s="419"/>
      <c r="G49" s="419"/>
      <c r="H49" s="419"/>
      <c r="I49" s="419"/>
      <c r="J49" s="419"/>
      <c r="K49" s="419"/>
      <c r="L49" s="420"/>
    </row>
    <row r="50" spans="1:12" s="422" customFormat="1" x14ac:dyDescent="0.2">
      <c r="A50" s="383" t="s">
        <v>499</v>
      </c>
      <c r="B50" s="383"/>
      <c r="C50" s="383"/>
      <c r="D50" s="383"/>
      <c r="E50" s="383"/>
      <c r="F50" s="383"/>
      <c r="G50" s="383"/>
      <c r="H50" s="383"/>
      <c r="I50" s="383"/>
      <c r="J50" s="383"/>
      <c r="K50" s="383"/>
      <c r="L50" s="421"/>
    </row>
    <row r="51" spans="1:12" s="422" customFormat="1" x14ac:dyDescent="0.2">
      <c r="A51" s="383" t="s">
        <v>500</v>
      </c>
      <c r="B51" s="383"/>
      <c r="C51" s="383"/>
      <c r="D51" s="383"/>
      <c r="E51" s="383"/>
      <c r="F51" s="383"/>
      <c r="G51" s="383"/>
      <c r="H51" s="383"/>
      <c r="I51" s="383"/>
      <c r="J51" s="383"/>
      <c r="K51" s="383"/>
      <c r="L51" s="421"/>
    </row>
    <row r="52" spans="1:12" s="424" customFormat="1" x14ac:dyDescent="0.2">
      <c r="A52" s="383" t="s">
        <v>501</v>
      </c>
      <c r="B52" s="423"/>
      <c r="C52" s="423"/>
      <c r="D52" s="423"/>
      <c r="E52" s="423"/>
      <c r="F52" s="400"/>
      <c r="G52" s="400"/>
      <c r="H52" s="400"/>
      <c r="I52" s="400"/>
      <c r="J52" s="400"/>
      <c r="K52" s="400"/>
      <c r="L52" s="420"/>
    </row>
    <row r="53" spans="1:12" s="422" customFormat="1" x14ac:dyDescent="0.2">
      <c r="A53" s="383" t="s">
        <v>502</v>
      </c>
      <c r="B53" s="425"/>
      <c r="C53" s="425"/>
      <c r="D53" s="426"/>
      <c r="E53" s="426"/>
      <c r="F53" s="426"/>
      <c r="G53" s="426"/>
      <c r="H53" s="426"/>
      <c r="I53" s="426"/>
      <c r="J53" s="426"/>
      <c r="K53" s="426"/>
      <c r="L53" s="427"/>
    </row>
    <row r="54" spans="1:12" s="422" customFormat="1" x14ac:dyDescent="0.2">
      <c r="A54" s="383" t="s">
        <v>503</v>
      </c>
      <c r="B54" s="425"/>
      <c r="C54" s="425"/>
      <c r="D54" s="426"/>
      <c r="E54" s="426"/>
      <c r="F54" s="426"/>
      <c r="G54" s="426"/>
      <c r="H54" s="426"/>
      <c r="I54" s="426"/>
      <c r="J54" s="426"/>
      <c r="K54" s="426"/>
      <c r="L54" s="427"/>
    </row>
    <row r="55" spans="1:12" s="422" customFormat="1" x14ac:dyDescent="0.2">
      <c r="A55" s="383" t="s">
        <v>504</v>
      </c>
      <c r="B55" s="425"/>
      <c r="C55" s="425"/>
      <c r="D55" s="426"/>
      <c r="E55" s="426"/>
      <c r="F55" s="426"/>
      <c r="G55" s="426"/>
      <c r="H55" s="426"/>
      <c r="I55" s="426"/>
      <c r="J55" s="426"/>
      <c r="K55" s="426"/>
      <c r="L55" s="427"/>
    </row>
    <row r="56" spans="1:12" s="422" customFormat="1" x14ac:dyDescent="0.2">
      <c r="A56" s="383" t="s">
        <v>505</v>
      </c>
      <c r="B56" s="425"/>
      <c r="C56" s="425"/>
      <c r="D56" s="426"/>
      <c r="E56" s="426"/>
      <c r="F56" s="426"/>
      <c r="G56" s="426"/>
      <c r="H56" s="426"/>
      <c r="I56" s="426"/>
      <c r="J56" s="426"/>
      <c r="K56" s="426"/>
      <c r="L56" s="427"/>
    </row>
    <row r="57" spans="1:12" s="422" customFormat="1" x14ac:dyDescent="0.2">
      <c r="A57" s="383" t="s">
        <v>506</v>
      </c>
      <c r="B57" s="425"/>
      <c r="C57" s="425"/>
      <c r="D57" s="426"/>
      <c r="E57" s="426"/>
      <c r="F57" s="426"/>
      <c r="G57" s="426"/>
      <c r="H57" s="426"/>
      <c r="I57" s="426"/>
      <c r="J57" s="426"/>
      <c r="K57" s="426"/>
      <c r="L57" s="427"/>
    </row>
    <row r="58" spans="1:12" s="422" customFormat="1" x14ac:dyDescent="0.2">
      <c r="A58" s="383" t="s">
        <v>507</v>
      </c>
      <c r="B58" s="425"/>
      <c r="C58" s="425"/>
      <c r="D58" s="426"/>
      <c r="E58" s="426"/>
      <c r="F58" s="426"/>
      <c r="G58" s="426"/>
      <c r="H58" s="426"/>
      <c r="I58" s="426"/>
      <c r="J58" s="426"/>
      <c r="K58" s="426"/>
      <c r="L58" s="427"/>
    </row>
    <row r="59" spans="1:12" s="422" customFormat="1" x14ac:dyDescent="0.2">
      <c r="A59" s="383" t="s">
        <v>508</v>
      </c>
      <c r="B59" s="425"/>
      <c r="C59" s="425"/>
      <c r="D59" s="426"/>
      <c r="E59" s="426"/>
      <c r="F59" s="426"/>
      <c r="G59" s="426"/>
      <c r="H59" s="426"/>
      <c r="I59" s="426"/>
      <c r="J59" s="426"/>
      <c r="K59" s="426"/>
      <c r="L59" s="427"/>
    </row>
    <row r="60" spans="1:12" s="422" customFormat="1" x14ac:dyDescent="0.2">
      <c r="A60" s="383" t="s">
        <v>509</v>
      </c>
      <c r="B60" s="425"/>
      <c r="C60" s="425"/>
      <c r="D60" s="426"/>
      <c r="E60" s="426"/>
      <c r="F60" s="426"/>
      <c r="G60" s="426"/>
      <c r="H60" s="426"/>
      <c r="I60" s="426"/>
      <c r="J60" s="426"/>
      <c r="K60" s="426"/>
      <c r="L60" s="427"/>
    </row>
    <row r="61" spans="1:12" s="422" customFormat="1" x14ac:dyDescent="0.2">
      <c r="A61" s="383" t="s">
        <v>510</v>
      </c>
      <c r="B61" s="425"/>
      <c r="C61" s="425"/>
      <c r="D61" s="426"/>
      <c r="E61" s="426"/>
      <c r="F61" s="426"/>
      <c r="G61" s="426"/>
      <c r="H61" s="426"/>
      <c r="I61" s="426"/>
      <c r="J61" s="426"/>
      <c r="K61" s="426"/>
      <c r="L61" s="427"/>
    </row>
    <row r="62" spans="1:12" s="422" customFormat="1" x14ac:dyDescent="0.2">
      <c r="A62" s="383" t="s">
        <v>511</v>
      </c>
      <c r="B62" s="425"/>
      <c r="C62" s="425"/>
      <c r="D62" s="426"/>
      <c r="E62" s="426"/>
      <c r="F62" s="426"/>
      <c r="G62" s="426"/>
      <c r="H62" s="426"/>
      <c r="I62" s="426"/>
      <c r="J62" s="426"/>
      <c r="K62" s="426"/>
      <c r="L62" s="427"/>
    </row>
    <row r="63" spans="1:12" s="422" customFormat="1" x14ac:dyDescent="0.2">
      <c r="A63" s="383" t="s">
        <v>512</v>
      </c>
      <c r="B63" s="425"/>
      <c r="C63" s="425"/>
      <c r="D63" s="426"/>
      <c r="E63" s="426"/>
      <c r="F63" s="426"/>
      <c r="G63" s="426"/>
      <c r="H63" s="426"/>
      <c r="I63" s="426"/>
      <c r="J63" s="426"/>
      <c r="K63" s="426"/>
      <c r="L63" s="427"/>
    </row>
    <row r="64" spans="1:12" s="422" customFormat="1" x14ac:dyDescent="0.2">
      <c r="A64" s="383" t="s">
        <v>513</v>
      </c>
      <c r="B64" s="425"/>
      <c r="C64" s="425"/>
      <c r="D64" s="426"/>
      <c r="E64" s="426"/>
      <c r="F64" s="426"/>
      <c r="G64" s="426"/>
      <c r="H64" s="426"/>
      <c r="I64" s="426"/>
      <c r="J64" s="426"/>
      <c r="K64" s="426"/>
      <c r="L64" s="427"/>
    </row>
    <row r="65" spans="1:12" s="422" customFormat="1" x14ac:dyDescent="0.2">
      <c r="A65" s="383" t="s">
        <v>514</v>
      </c>
      <c r="B65" s="425"/>
      <c r="C65" s="425"/>
      <c r="D65" s="426"/>
      <c r="E65" s="426"/>
      <c r="F65" s="426"/>
      <c r="G65" s="426"/>
      <c r="H65" s="426"/>
      <c r="I65" s="426"/>
      <c r="J65" s="426"/>
      <c r="K65" s="426"/>
      <c r="L65" s="427"/>
    </row>
    <row r="66" spans="1:12" s="422" customFormat="1" x14ac:dyDescent="0.2">
      <c r="A66" s="383" t="s">
        <v>515</v>
      </c>
      <c r="B66" s="425"/>
      <c r="C66" s="425"/>
      <c r="D66" s="426"/>
      <c r="E66" s="426"/>
      <c r="F66" s="426"/>
      <c r="G66" s="426"/>
      <c r="H66" s="426"/>
      <c r="I66" s="426"/>
      <c r="J66" s="426"/>
      <c r="K66" s="426"/>
      <c r="L66" s="427"/>
    </row>
    <row r="67" spans="1:12" s="422" customFormat="1" x14ac:dyDescent="0.2">
      <c r="A67" s="383" t="s">
        <v>516</v>
      </c>
      <c r="B67" s="425"/>
      <c r="C67" s="425"/>
      <c r="D67" s="426"/>
      <c r="E67" s="426"/>
      <c r="F67" s="426"/>
      <c r="G67" s="426"/>
      <c r="H67" s="426"/>
      <c r="I67" s="426"/>
      <c r="J67" s="426"/>
      <c r="K67" s="426"/>
      <c r="L67" s="427"/>
    </row>
    <row r="68" spans="1:12" s="422" customFormat="1" x14ac:dyDescent="0.2">
      <c r="A68" s="383" t="s">
        <v>517</v>
      </c>
      <c r="B68" s="425"/>
      <c r="C68" s="425"/>
      <c r="D68" s="426"/>
      <c r="E68" s="426"/>
      <c r="F68" s="426"/>
      <c r="G68" s="426"/>
      <c r="H68" s="426"/>
      <c r="I68" s="426"/>
      <c r="J68" s="426"/>
      <c r="K68" s="426"/>
      <c r="L68" s="427"/>
    </row>
    <row r="69" spans="1:12" s="422" customFormat="1" x14ac:dyDescent="0.2">
      <c r="A69" s="383" t="s">
        <v>518</v>
      </c>
      <c r="B69" s="425"/>
      <c r="C69" s="425"/>
      <c r="D69" s="426"/>
      <c r="E69" s="426"/>
      <c r="F69" s="426"/>
      <c r="G69" s="426"/>
      <c r="H69" s="426"/>
      <c r="I69" s="426"/>
      <c r="J69" s="426"/>
      <c r="K69" s="426"/>
      <c r="L69" s="427"/>
    </row>
    <row r="70" spans="1:12" s="422" customFormat="1" x14ac:dyDescent="0.2">
      <c r="A70" s="383" t="s">
        <v>519</v>
      </c>
      <c r="B70" s="425"/>
      <c r="C70" s="425"/>
      <c r="D70" s="426"/>
      <c r="E70" s="426"/>
      <c r="F70" s="426"/>
      <c r="G70" s="426"/>
      <c r="H70" s="426"/>
      <c r="I70" s="426"/>
      <c r="J70" s="426"/>
      <c r="K70" s="426"/>
      <c r="L70" s="427"/>
    </row>
    <row r="71" spans="1:12" s="422" customFormat="1" x14ac:dyDescent="0.2">
      <c r="A71" s="383" t="s">
        <v>520</v>
      </c>
      <c r="B71" s="425"/>
      <c r="C71" s="425"/>
      <c r="D71" s="426"/>
      <c r="E71" s="426"/>
      <c r="F71" s="426"/>
      <c r="G71" s="426"/>
      <c r="H71" s="426"/>
      <c r="I71" s="426"/>
      <c r="J71" s="426"/>
      <c r="K71" s="426"/>
      <c r="L71" s="427"/>
    </row>
    <row r="72" spans="1:12" s="422" customFormat="1" x14ac:dyDescent="0.2">
      <c r="A72" s="383" t="s">
        <v>521</v>
      </c>
      <c r="B72" s="425"/>
      <c r="C72" s="425"/>
      <c r="D72" s="426"/>
      <c r="E72" s="426"/>
      <c r="F72" s="426"/>
      <c r="G72" s="426"/>
      <c r="H72" s="426"/>
      <c r="I72" s="426"/>
      <c r="J72" s="426"/>
      <c r="K72" s="426"/>
      <c r="L72" s="427"/>
    </row>
    <row r="73" spans="1:12" s="422" customFormat="1" x14ac:dyDescent="0.2">
      <c r="A73" s="383" t="s">
        <v>522</v>
      </c>
      <c r="B73" s="425"/>
      <c r="C73" s="425"/>
      <c r="D73" s="426"/>
      <c r="E73" s="426"/>
      <c r="F73" s="426"/>
      <c r="G73" s="426"/>
      <c r="H73" s="426"/>
      <c r="I73" s="426"/>
      <c r="J73" s="426"/>
      <c r="K73" s="426"/>
      <c r="L73" s="427"/>
    </row>
    <row r="74" spans="1:12" s="422" customFormat="1" x14ac:dyDescent="0.2">
      <c r="A74" s="383" t="s">
        <v>523</v>
      </c>
      <c r="B74" s="425"/>
      <c r="C74" s="425"/>
      <c r="D74" s="426"/>
      <c r="E74" s="426"/>
      <c r="F74" s="426"/>
      <c r="G74" s="426"/>
      <c r="H74" s="426"/>
      <c r="I74" s="426"/>
      <c r="J74" s="426"/>
      <c r="K74" s="426"/>
      <c r="L74" s="427"/>
    </row>
    <row r="75" spans="1:12" s="422" customFormat="1" x14ac:dyDescent="0.2">
      <c r="A75" s="383" t="s">
        <v>524</v>
      </c>
      <c r="B75" s="425"/>
      <c r="C75" s="425"/>
      <c r="D75" s="426"/>
      <c r="E75" s="426"/>
      <c r="F75" s="426"/>
      <c r="G75" s="426"/>
      <c r="H75" s="426"/>
      <c r="I75" s="426"/>
      <c r="J75" s="426"/>
      <c r="K75" s="426"/>
      <c r="L75" s="427"/>
    </row>
    <row r="76" spans="1:12" s="422" customFormat="1" x14ac:dyDescent="0.2">
      <c r="A76" s="383" t="s">
        <v>525</v>
      </c>
      <c r="B76" s="425"/>
      <c r="C76" s="425"/>
      <c r="D76" s="426"/>
      <c r="E76" s="426"/>
      <c r="F76" s="426"/>
      <c r="G76" s="426"/>
      <c r="H76" s="426"/>
      <c r="I76" s="426"/>
      <c r="J76" s="426"/>
      <c r="K76" s="426"/>
      <c r="L76" s="427"/>
    </row>
    <row r="77" spans="1:12" s="422" customFormat="1" x14ac:dyDescent="0.2">
      <c r="A77" s="383" t="s">
        <v>526</v>
      </c>
      <c r="B77" s="425"/>
      <c r="C77" s="425"/>
      <c r="D77" s="426"/>
      <c r="E77" s="426"/>
      <c r="F77" s="426"/>
      <c r="G77" s="426"/>
      <c r="H77" s="426"/>
      <c r="I77" s="426"/>
      <c r="J77" s="426"/>
      <c r="K77" s="426"/>
      <c r="L77" s="427"/>
    </row>
    <row r="78" spans="1:12" s="422" customFormat="1" x14ac:dyDescent="0.2">
      <c r="A78" s="383" t="s">
        <v>527</v>
      </c>
      <c r="B78" s="425"/>
      <c r="C78" s="425"/>
      <c r="D78" s="426"/>
      <c r="E78" s="426"/>
      <c r="F78" s="426"/>
      <c r="G78" s="426"/>
      <c r="H78" s="426"/>
      <c r="I78" s="426"/>
      <c r="J78" s="426"/>
      <c r="K78" s="426"/>
      <c r="L78" s="427"/>
    </row>
    <row r="79" spans="1:12" s="422" customFormat="1" x14ac:dyDescent="0.2">
      <c r="A79" s="383" t="s">
        <v>528</v>
      </c>
      <c r="B79" s="425"/>
      <c r="C79" s="425"/>
      <c r="D79" s="426"/>
      <c r="E79" s="426"/>
      <c r="F79" s="426"/>
      <c r="G79" s="426"/>
      <c r="H79" s="426"/>
      <c r="I79" s="426"/>
      <c r="J79" s="426"/>
      <c r="K79" s="426"/>
      <c r="L79" s="427"/>
    </row>
    <row r="80" spans="1:12" s="422" customFormat="1" x14ac:dyDescent="0.2">
      <c r="A80" s="383" t="s">
        <v>529</v>
      </c>
      <c r="B80" s="425"/>
      <c r="C80" s="425"/>
      <c r="D80" s="426"/>
      <c r="E80" s="426"/>
      <c r="F80" s="426"/>
      <c r="G80" s="426"/>
      <c r="H80" s="426"/>
      <c r="I80" s="426"/>
      <c r="J80" s="426"/>
      <c r="K80" s="426"/>
      <c r="L80" s="427"/>
    </row>
    <row r="81" spans="1:14" s="422" customFormat="1" x14ac:dyDescent="0.2">
      <c r="A81" s="383" t="s">
        <v>530</v>
      </c>
      <c r="B81" s="425"/>
      <c r="C81" s="425"/>
      <c r="D81" s="426"/>
      <c r="E81" s="426"/>
      <c r="F81" s="426"/>
      <c r="G81" s="426"/>
      <c r="H81" s="426"/>
      <c r="I81" s="426"/>
      <c r="J81" s="426"/>
      <c r="K81" s="426"/>
      <c r="L81" s="427"/>
    </row>
    <row r="82" spans="1:14" s="424" customFormat="1" ht="24.6" customHeight="1" x14ac:dyDescent="0.2">
      <c r="A82" s="1417" t="s">
        <v>531</v>
      </c>
      <c r="B82" s="1417"/>
      <c r="C82" s="1417"/>
      <c r="D82" s="1417"/>
      <c r="E82" s="1417"/>
      <c r="F82" s="1417"/>
      <c r="G82" s="1417"/>
      <c r="H82" s="1417"/>
      <c r="I82" s="1417"/>
      <c r="J82" s="1417"/>
      <c r="K82" s="1417"/>
      <c r="L82" s="1417"/>
      <c r="M82" s="1417"/>
      <c r="N82" s="1417"/>
    </row>
    <row r="83" spans="1:14" s="422" customFormat="1" x14ac:dyDescent="0.2">
      <c r="A83" s="383" t="s">
        <v>532</v>
      </c>
      <c r="B83" s="425"/>
      <c r="C83" s="425"/>
      <c r="D83" s="426"/>
      <c r="E83" s="426"/>
      <c r="F83" s="426"/>
      <c r="G83" s="426"/>
      <c r="H83" s="426"/>
      <c r="I83" s="426"/>
      <c r="J83" s="426"/>
      <c r="K83" s="426"/>
      <c r="L83" s="427"/>
    </row>
    <row r="84" spans="1:14" s="422" customFormat="1" x14ac:dyDescent="0.2">
      <c r="A84" s="383" t="s">
        <v>533</v>
      </c>
      <c r="B84" s="425"/>
      <c r="C84" s="425"/>
      <c r="D84" s="426"/>
      <c r="E84" s="426"/>
      <c r="F84" s="426"/>
      <c r="G84" s="426"/>
      <c r="H84" s="426"/>
      <c r="I84" s="426"/>
      <c r="J84" s="426"/>
      <c r="K84" s="426"/>
      <c r="L84" s="427"/>
    </row>
    <row r="85" spans="1:14" s="422" customFormat="1" x14ac:dyDescent="0.2">
      <c r="A85" s="383" t="s">
        <v>534</v>
      </c>
      <c r="B85" s="425"/>
      <c r="C85" s="425"/>
      <c r="D85" s="426"/>
      <c r="E85" s="426"/>
      <c r="F85" s="426"/>
      <c r="G85" s="426"/>
      <c r="H85" s="426"/>
      <c r="I85" s="426"/>
      <c r="J85" s="426"/>
      <c r="K85" s="426"/>
      <c r="L85" s="427"/>
    </row>
    <row r="86" spans="1:14" s="422" customFormat="1" x14ac:dyDescent="0.2">
      <c r="A86" s="383" t="s">
        <v>535</v>
      </c>
      <c r="B86" s="425"/>
      <c r="C86" s="425"/>
      <c r="D86" s="426"/>
      <c r="E86" s="426"/>
      <c r="F86" s="426"/>
      <c r="G86" s="426"/>
      <c r="H86" s="426"/>
      <c r="I86" s="426"/>
      <c r="J86" s="426"/>
      <c r="K86" s="426"/>
      <c r="L86" s="427"/>
    </row>
    <row r="87" spans="1:14" s="422" customFormat="1" x14ac:dyDescent="0.2">
      <c r="A87" s="383" t="s">
        <v>536</v>
      </c>
      <c r="B87" s="425"/>
      <c r="C87" s="425"/>
      <c r="D87" s="426"/>
      <c r="E87" s="426"/>
      <c r="F87" s="426"/>
      <c r="G87" s="426"/>
      <c r="H87" s="426"/>
      <c r="I87" s="426"/>
      <c r="J87" s="426"/>
      <c r="K87" s="426"/>
      <c r="L87" s="427"/>
    </row>
    <row r="88" spans="1:14" s="422" customFormat="1" x14ac:dyDescent="0.2">
      <c r="A88" s="383" t="s">
        <v>537</v>
      </c>
      <c r="B88" s="425"/>
      <c r="C88" s="425"/>
      <c r="D88" s="426"/>
      <c r="E88" s="426"/>
      <c r="F88" s="426"/>
      <c r="G88" s="426"/>
      <c r="H88" s="426"/>
      <c r="I88" s="426"/>
      <c r="J88" s="426"/>
      <c r="K88" s="426"/>
      <c r="L88" s="427"/>
    </row>
    <row r="89" spans="1:14" s="422" customFormat="1" x14ac:dyDescent="0.2">
      <c r="A89" s="383" t="s">
        <v>538</v>
      </c>
      <c r="B89" s="425"/>
      <c r="C89" s="425"/>
      <c r="D89" s="426"/>
      <c r="E89" s="426"/>
      <c r="F89" s="426"/>
      <c r="G89" s="426"/>
      <c r="H89" s="426"/>
      <c r="I89" s="426"/>
      <c r="J89" s="426"/>
      <c r="K89" s="426"/>
      <c r="L89" s="427"/>
    </row>
    <row r="90" spans="1:14" s="424" customFormat="1" x14ac:dyDescent="0.2">
      <c r="A90" s="383" t="s">
        <v>539</v>
      </c>
      <c r="B90" s="423"/>
      <c r="C90" s="423"/>
      <c r="D90" s="423"/>
      <c r="E90" s="423"/>
      <c r="F90" s="400"/>
      <c r="G90" s="400"/>
      <c r="H90" s="400"/>
      <c r="I90" s="400"/>
      <c r="J90" s="400"/>
      <c r="K90" s="400"/>
      <c r="L90" s="420"/>
    </row>
    <row r="91" spans="1:14" s="422" customFormat="1" x14ac:dyDescent="0.2">
      <c r="A91" s="383" t="s">
        <v>540</v>
      </c>
      <c r="B91" s="425"/>
      <c r="C91" s="425"/>
      <c r="D91" s="426"/>
      <c r="E91" s="426"/>
      <c r="F91" s="426"/>
      <c r="G91" s="426"/>
      <c r="H91" s="426"/>
      <c r="I91" s="426"/>
      <c r="J91" s="426"/>
      <c r="K91" s="426"/>
      <c r="L91" s="427"/>
    </row>
    <row r="92" spans="1:14" s="422" customFormat="1" x14ac:dyDescent="0.2">
      <c r="A92" s="383" t="s">
        <v>541</v>
      </c>
      <c r="B92" s="425"/>
      <c r="C92" s="425"/>
      <c r="D92" s="426"/>
      <c r="E92" s="426"/>
      <c r="F92" s="426"/>
      <c r="G92" s="426"/>
      <c r="H92" s="426"/>
      <c r="I92" s="426"/>
      <c r="J92" s="426"/>
      <c r="K92" s="426"/>
      <c r="L92" s="427"/>
    </row>
    <row r="93" spans="1:14" s="422" customFormat="1" x14ac:dyDescent="0.2">
      <c r="A93" s="383" t="s">
        <v>542</v>
      </c>
      <c r="B93" s="425"/>
      <c r="C93" s="425"/>
      <c r="D93" s="426"/>
      <c r="E93" s="426"/>
      <c r="F93" s="426"/>
      <c r="G93" s="426"/>
      <c r="H93" s="426"/>
      <c r="I93" s="426"/>
      <c r="J93" s="426"/>
      <c r="K93" s="426"/>
      <c r="L93" s="427"/>
    </row>
    <row r="94" spans="1:14" s="422" customFormat="1" x14ac:dyDescent="0.2">
      <c r="A94" s="383" t="s">
        <v>543</v>
      </c>
      <c r="B94" s="425"/>
      <c r="C94" s="425"/>
      <c r="D94" s="426"/>
      <c r="E94" s="426"/>
      <c r="F94" s="426"/>
      <c r="G94" s="426"/>
      <c r="H94" s="426"/>
      <c r="I94" s="426"/>
      <c r="J94" s="426"/>
      <c r="K94" s="426"/>
      <c r="L94" s="427"/>
    </row>
    <row r="95" spans="1:14" s="422" customFormat="1" x14ac:dyDescent="0.2">
      <c r="A95" s="383" t="s">
        <v>544</v>
      </c>
      <c r="B95" s="425"/>
      <c r="C95" s="425"/>
      <c r="D95" s="426"/>
      <c r="E95" s="426"/>
      <c r="F95" s="426"/>
      <c r="G95" s="426"/>
      <c r="H95" s="426"/>
      <c r="I95" s="426"/>
      <c r="J95" s="426"/>
      <c r="K95" s="426"/>
      <c r="L95" s="427"/>
    </row>
    <row r="96" spans="1:14" s="422" customFormat="1" x14ac:dyDescent="0.2">
      <c r="A96" s="383" t="s">
        <v>545</v>
      </c>
      <c r="B96" s="425"/>
      <c r="C96" s="425"/>
      <c r="D96" s="426"/>
      <c r="E96" s="426"/>
      <c r="F96" s="426"/>
      <c r="G96" s="426"/>
      <c r="H96" s="426"/>
      <c r="I96" s="426"/>
      <c r="J96" s="426"/>
      <c r="K96" s="426"/>
      <c r="L96" s="427"/>
    </row>
    <row r="97" spans="1:12" s="422" customFormat="1" x14ac:dyDescent="0.2">
      <c r="A97" s="383" t="s">
        <v>546</v>
      </c>
      <c r="B97" s="425"/>
      <c r="C97" s="425"/>
      <c r="D97" s="426"/>
      <c r="E97" s="426"/>
      <c r="F97" s="426"/>
      <c r="G97" s="426"/>
      <c r="H97" s="426"/>
      <c r="I97" s="426"/>
      <c r="J97" s="426"/>
      <c r="K97" s="426"/>
      <c r="L97" s="427"/>
    </row>
    <row r="98" spans="1:12" s="422" customFormat="1" x14ac:dyDescent="0.2">
      <c r="A98" s="383" t="s">
        <v>547</v>
      </c>
      <c r="B98" s="425"/>
      <c r="C98" s="425"/>
      <c r="D98" s="426"/>
      <c r="E98" s="426"/>
      <c r="F98" s="426"/>
      <c r="G98" s="426"/>
      <c r="H98" s="426"/>
      <c r="I98" s="426"/>
      <c r="J98" s="426"/>
      <c r="K98" s="426"/>
      <c r="L98" s="427"/>
    </row>
    <row r="99" spans="1:12" s="422" customFormat="1" x14ac:dyDescent="0.2">
      <c r="A99" s="383" t="s">
        <v>548</v>
      </c>
      <c r="B99" s="425"/>
      <c r="C99" s="425"/>
      <c r="D99" s="426"/>
      <c r="E99" s="426"/>
      <c r="F99" s="426"/>
      <c r="G99" s="426"/>
      <c r="H99" s="426"/>
      <c r="I99" s="426"/>
      <c r="J99" s="426"/>
      <c r="K99" s="426"/>
      <c r="L99" s="427"/>
    </row>
    <row r="100" spans="1:12" s="422" customFormat="1" x14ac:dyDescent="0.2">
      <c r="A100" s="383" t="s">
        <v>549</v>
      </c>
      <c r="B100" s="425"/>
      <c r="C100" s="425"/>
      <c r="D100" s="426"/>
      <c r="E100" s="426"/>
      <c r="F100" s="426"/>
      <c r="G100" s="426"/>
      <c r="H100" s="426"/>
      <c r="I100" s="426"/>
      <c r="J100" s="426"/>
      <c r="K100" s="426"/>
      <c r="L100" s="427"/>
    </row>
    <row r="101" spans="1:12" s="422" customFormat="1" x14ac:dyDescent="0.2">
      <c r="A101" s="383" t="s">
        <v>550</v>
      </c>
      <c r="B101" s="425"/>
      <c r="C101" s="425"/>
      <c r="D101" s="426"/>
      <c r="E101" s="426"/>
      <c r="F101" s="426"/>
      <c r="G101" s="426"/>
      <c r="H101" s="426"/>
      <c r="I101" s="426"/>
      <c r="J101" s="426"/>
      <c r="K101" s="426"/>
      <c r="L101" s="427"/>
    </row>
    <row r="102" spans="1:12" s="422" customFormat="1" x14ac:dyDescent="0.2">
      <c r="A102" s="383" t="s">
        <v>551</v>
      </c>
      <c r="B102" s="425"/>
      <c r="C102" s="425"/>
      <c r="D102" s="426"/>
      <c r="E102" s="426"/>
      <c r="F102" s="426"/>
      <c r="G102" s="426"/>
      <c r="H102" s="426"/>
      <c r="I102" s="426"/>
      <c r="J102" s="426"/>
      <c r="K102" s="426"/>
      <c r="L102" s="427"/>
    </row>
    <row r="103" spans="1:12" s="422" customFormat="1" x14ac:dyDescent="0.2">
      <c r="A103" s="383" t="s">
        <v>552</v>
      </c>
      <c r="B103" s="425"/>
      <c r="C103" s="425"/>
      <c r="D103" s="426"/>
      <c r="E103" s="426"/>
      <c r="F103" s="426"/>
      <c r="G103" s="426"/>
      <c r="H103" s="426"/>
      <c r="I103" s="426"/>
      <c r="J103" s="426"/>
      <c r="K103" s="426"/>
      <c r="L103" s="427"/>
    </row>
    <row r="104" spans="1:12" s="422" customFormat="1" x14ac:dyDescent="0.2">
      <c r="A104" s="383" t="s">
        <v>553</v>
      </c>
      <c r="B104" s="425"/>
      <c r="C104" s="425"/>
      <c r="D104" s="426"/>
      <c r="E104" s="426"/>
      <c r="F104" s="426"/>
      <c r="G104" s="426"/>
      <c r="H104" s="426"/>
      <c r="I104" s="426"/>
      <c r="J104" s="426"/>
      <c r="K104" s="426"/>
      <c r="L104" s="427"/>
    </row>
    <row r="105" spans="1:12" s="422" customFormat="1" x14ac:dyDescent="0.2">
      <c r="A105" s="383" t="s">
        <v>554</v>
      </c>
      <c r="B105" s="425"/>
      <c r="C105" s="425"/>
      <c r="D105" s="426"/>
      <c r="E105" s="426"/>
      <c r="F105" s="426"/>
      <c r="G105" s="426"/>
      <c r="H105" s="426"/>
      <c r="I105" s="426"/>
      <c r="J105" s="426"/>
      <c r="K105" s="426"/>
      <c r="L105" s="427"/>
    </row>
    <row r="106" spans="1:12" s="424" customFormat="1" x14ac:dyDescent="0.2">
      <c r="A106" s="423"/>
      <c r="B106" s="423"/>
      <c r="C106" s="423"/>
      <c r="D106" s="423"/>
      <c r="E106" s="423"/>
      <c r="F106" s="400"/>
      <c r="G106" s="400"/>
      <c r="H106" s="400"/>
      <c r="I106" s="400"/>
      <c r="J106" s="400"/>
      <c r="K106" s="400"/>
      <c r="L106" s="420"/>
    </row>
    <row r="107" spans="1:12" s="424" customFormat="1" x14ac:dyDescent="0.2">
      <c r="A107" s="383" t="s">
        <v>555</v>
      </c>
      <c r="B107" s="423"/>
      <c r="C107" s="423"/>
      <c r="D107" s="423"/>
      <c r="E107" s="423"/>
      <c r="F107" s="400"/>
      <c r="G107" s="400"/>
      <c r="H107" s="400"/>
      <c r="I107" s="400"/>
      <c r="J107" s="400"/>
      <c r="K107" s="400"/>
      <c r="L107" s="420"/>
    </row>
    <row r="108" spans="1:12" s="422" customFormat="1" x14ac:dyDescent="0.2">
      <c r="A108" s="383" t="s">
        <v>556</v>
      </c>
      <c r="B108" s="425"/>
      <c r="C108" s="425"/>
      <c r="D108" s="426"/>
      <c r="E108" s="426"/>
      <c r="F108" s="426"/>
      <c r="G108" s="426"/>
      <c r="H108" s="426"/>
      <c r="I108" s="426"/>
      <c r="J108" s="426"/>
      <c r="K108" s="426"/>
      <c r="L108" s="427"/>
    </row>
    <row r="109" spans="1:12" s="422" customFormat="1" x14ac:dyDescent="0.2">
      <c r="A109" s="383" t="s">
        <v>557</v>
      </c>
      <c r="B109" s="425"/>
      <c r="C109" s="425"/>
      <c r="D109" s="426"/>
      <c r="E109" s="426"/>
      <c r="F109" s="426"/>
      <c r="G109" s="426"/>
      <c r="H109" s="426"/>
      <c r="I109" s="426"/>
      <c r="J109" s="426"/>
      <c r="K109" s="426"/>
      <c r="L109" s="427"/>
    </row>
    <row r="110" spans="1:12" s="422" customFormat="1" x14ac:dyDescent="0.2">
      <c r="A110" s="383" t="s">
        <v>558</v>
      </c>
      <c r="B110" s="425"/>
      <c r="C110" s="425"/>
      <c r="D110" s="426"/>
      <c r="E110" s="426"/>
      <c r="F110" s="426"/>
      <c r="G110" s="426"/>
      <c r="H110" s="426"/>
      <c r="I110" s="426"/>
      <c r="J110" s="426"/>
      <c r="K110" s="426"/>
      <c r="L110" s="427"/>
    </row>
    <row r="111" spans="1:12" s="422" customFormat="1" x14ac:dyDescent="0.2">
      <c r="A111" s="383" t="s">
        <v>559</v>
      </c>
      <c r="B111" s="425"/>
      <c r="C111" s="425"/>
      <c r="D111" s="426"/>
      <c r="E111" s="426"/>
      <c r="F111" s="426"/>
      <c r="G111" s="426"/>
      <c r="H111" s="426"/>
      <c r="I111" s="426"/>
      <c r="J111" s="426"/>
      <c r="K111" s="426"/>
      <c r="L111" s="427"/>
    </row>
    <row r="112" spans="1:12" s="422" customFormat="1" x14ac:dyDescent="0.2">
      <c r="A112" s="383" t="s">
        <v>560</v>
      </c>
      <c r="B112" s="425"/>
      <c r="C112" s="425"/>
      <c r="D112" s="426"/>
      <c r="E112" s="426"/>
      <c r="F112" s="426"/>
      <c r="G112" s="426"/>
      <c r="H112" s="426"/>
      <c r="I112" s="426"/>
      <c r="J112" s="426"/>
      <c r="K112" s="426"/>
      <c r="L112" s="427"/>
    </row>
    <row r="113" spans="1:12" s="422" customFormat="1" x14ac:dyDescent="0.2">
      <c r="A113" s="383" t="s">
        <v>561</v>
      </c>
      <c r="B113" s="425"/>
      <c r="C113" s="425"/>
      <c r="D113" s="426"/>
      <c r="E113" s="426"/>
      <c r="F113" s="426"/>
      <c r="G113" s="426"/>
      <c r="H113" s="426"/>
      <c r="I113" s="426"/>
      <c r="J113" s="426"/>
      <c r="K113" s="426"/>
      <c r="L113" s="427"/>
    </row>
    <row r="114" spans="1:12" s="422" customFormat="1" x14ac:dyDescent="0.2">
      <c r="A114" s="383" t="s">
        <v>562</v>
      </c>
      <c r="B114" s="425"/>
      <c r="C114" s="425"/>
      <c r="D114" s="426"/>
      <c r="E114" s="426"/>
      <c r="F114" s="426"/>
      <c r="G114" s="426"/>
      <c r="H114" s="426"/>
      <c r="I114" s="426"/>
      <c r="J114" s="426"/>
      <c r="K114" s="426"/>
      <c r="L114" s="427"/>
    </row>
    <row r="115" spans="1:12" s="422" customFormat="1" x14ac:dyDescent="0.2">
      <c r="A115" s="383" t="s">
        <v>563</v>
      </c>
      <c r="B115" s="425"/>
      <c r="C115" s="425"/>
      <c r="D115" s="426"/>
      <c r="E115" s="426"/>
      <c r="F115" s="426"/>
      <c r="G115" s="426"/>
      <c r="H115" s="426"/>
      <c r="I115" s="426"/>
      <c r="J115" s="426"/>
      <c r="K115" s="426"/>
      <c r="L115" s="427"/>
    </row>
    <row r="116" spans="1:12" s="422" customFormat="1" x14ac:dyDescent="0.2">
      <c r="A116" s="383" t="s">
        <v>564</v>
      </c>
      <c r="B116" s="425"/>
      <c r="C116" s="425"/>
      <c r="D116" s="426"/>
      <c r="E116" s="426"/>
      <c r="F116" s="426"/>
      <c r="G116" s="426"/>
      <c r="H116" s="426"/>
      <c r="I116" s="426"/>
      <c r="J116" s="426"/>
      <c r="K116" s="426"/>
      <c r="L116" s="427"/>
    </row>
    <row r="117" spans="1:12" s="422" customFormat="1" x14ac:dyDescent="0.2">
      <c r="A117" s="383" t="s">
        <v>565</v>
      </c>
      <c r="B117" s="425"/>
      <c r="C117" s="425"/>
      <c r="D117" s="426"/>
      <c r="E117" s="426"/>
      <c r="F117" s="426"/>
      <c r="G117" s="426"/>
      <c r="H117" s="426"/>
      <c r="I117" s="426"/>
      <c r="J117" s="426"/>
      <c r="K117" s="426"/>
      <c r="L117" s="427"/>
    </row>
    <row r="118" spans="1:12" s="422" customFormat="1" x14ac:dyDescent="0.2">
      <c r="A118" s="383" t="s">
        <v>566</v>
      </c>
      <c r="B118" s="425"/>
      <c r="C118" s="425"/>
      <c r="D118" s="426"/>
      <c r="E118" s="426"/>
      <c r="F118" s="426"/>
      <c r="G118" s="426"/>
      <c r="H118" s="426"/>
      <c r="I118" s="426"/>
      <c r="J118" s="426"/>
      <c r="K118" s="426"/>
      <c r="L118" s="427"/>
    </row>
    <row r="119" spans="1:12" s="422" customFormat="1" x14ac:dyDescent="0.2">
      <c r="A119" s="383" t="s">
        <v>567</v>
      </c>
      <c r="B119" s="425"/>
      <c r="C119" s="425"/>
      <c r="D119" s="426"/>
      <c r="E119" s="426"/>
      <c r="F119" s="426"/>
      <c r="G119" s="426"/>
      <c r="H119" s="426"/>
      <c r="I119" s="426"/>
      <c r="J119" s="426"/>
      <c r="K119" s="426"/>
      <c r="L119" s="427"/>
    </row>
    <row r="120" spans="1:12" s="422" customFormat="1" x14ac:dyDescent="0.2">
      <c r="A120" s="383" t="s">
        <v>568</v>
      </c>
      <c r="B120" s="425"/>
      <c r="C120" s="425"/>
      <c r="D120" s="426"/>
      <c r="E120" s="426"/>
      <c r="F120" s="426"/>
      <c r="G120" s="426"/>
      <c r="H120" s="426"/>
      <c r="I120" s="426"/>
      <c r="J120" s="426"/>
      <c r="K120" s="426"/>
      <c r="L120" s="427"/>
    </row>
    <row r="121" spans="1:12" s="422" customFormat="1" x14ac:dyDescent="0.2">
      <c r="A121" s="383" t="s">
        <v>569</v>
      </c>
      <c r="B121" s="425"/>
      <c r="C121" s="425"/>
      <c r="D121" s="426"/>
      <c r="E121" s="426"/>
      <c r="F121" s="426"/>
      <c r="G121" s="426"/>
      <c r="H121" s="426"/>
      <c r="I121" s="426"/>
      <c r="J121" s="426"/>
      <c r="K121" s="426"/>
      <c r="L121" s="427"/>
    </row>
    <row r="122" spans="1:12" s="422" customFormat="1" x14ac:dyDescent="0.2">
      <c r="A122" s="383" t="s">
        <v>570</v>
      </c>
      <c r="B122" s="425"/>
      <c r="C122" s="425"/>
      <c r="D122" s="426"/>
      <c r="E122" s="426"/>
      <c r="F122" s="426"/>
      <c r="G122" s="426"/>
      <c r="H122" s="426"/>
      <c r="I122" s="426"/>
      <c r="J122" s="426"/>
      <c r="K122" s="426"/>
      <c r="L122" s="427"/>
    </row>
    <row r="123" spans="1:12" s="422" customFormat="1" x14ac:dyDescent="0.2">
      <c r="A123" s="383" t="s">
        <v>571</v>
      </c>
      <c r="B123" s="425"/>
      <c r="C123" s="425"/>
      <c r="D123" s="426"/>
      <c r="E123" s="426"/>
      <c r="F123" s="426"/>
      <c r="G123" s="426"/>
      <c r="H123" s="426"/>
      <c r="I123" s="426"/>
      <c r="J123" s="426"/>
      <c r="K123" s="426"/>
      <c r="L123" s="427"/>
    </row>
    <row r="124" spans="1:12" s="422" customFormat="1" x14ac:dyDescent="0.2">
      <c r="A124" s="383" t="s">
        <v>572</v>
      </c>
      <c r="B124" s="425"/>
      <c r="C124" s="425"/>
      <c r="D124" s="426"/>
      <c r="E124" s="426"/>
      <c r="F124" s="426"/>
      <c r="G124" s="426"/>
      <c r="H124" s="426"/>
      <c r="I124" s="426"/>
      <c r="J124" s="426"/>
      <c r="K124" s="426"/>
      <c r="L124" s="427"/>
    </row>
    <row r="125" spans="1:12" s="422" customFormat="1" x14ac:dyDescent="0.2">
      <c r="A125" s="383" t="s">
        <v>573</v>
      </c>
      <c r="B125" s="425"/>
      <c r="C125" s="425"/>
      <c r="D125" s="426"/>
      <c r="E125" s="426"/>
      <c r="F125" s="426"/>
      <c r="G125" s="426"/>
      <c r="H125" s="426"/>
      <c r="I125" s="426"/>
      <c r="J125" s="426"/>
      <c r="K125" s="426"/>
      <c r="L125" s="427"/>
    </row>
    <row r="126" spans="1:12" s="422" customFormat="1" x14ac:dyDescent="0.2">
      <c r="A126" s="383" t="s">
        <v>574</v>
      </c>
      <c r="B126" s="425"/>
      <c r="C126" s="425"/>
      <c r="D126" s="426"/>
      <c r="E126" s="426"/>
      <c r="F126" s="426"/>
      <c r="G126" s="426"/>
      <c r="H126" s="426"/>
      <c r="I126" s="426"/>
      <c r="J126" s="426"/>
      <c r="K126" s="426"/>
      <c r="L126" s="427"/>
    </row>
    <row r="127" spans="1:12" s="422" customFormat="1" x14ac:dyDescent="0.2">
      <c r="A127" s="383" t="s">
        <v>575</v>
      </c>
      <c r="B127" s="425"/>
      <c r="C127" s="425"/>
      <c r="D127" s="426"/>
      <c r="E127" s="426"/>
      <c r="F127" s="426"/>
      <c r="G127" s="426"/>
      <c r="H127" s="426"/>
      <c r="I127" s="426"/>
      <c r="J127" s="426"/>
      <c r="K127" s="426"/>
      <c r="L127" s="427"/>
    </row>
    <row r="128" spans="1:12" s="422" customFormat="1" x14ac:dyDescent="0.2">
      <c r="A128" s="383" t="s">
        <v>576</v>
      </c>
      <c r="B128" s="425"/>
      <c r="C128" s="425"/>
      <c r="D128" s="426"/>
      <c r="E128" s="426"/>
      <c r="F128" s="426"/>
      <c r="G128" s="426"/>
      <c r="H128" s="426"/>
      <c r="I128" s="426"/>
      <c r="J128" s="426"/>
      <c r="K128" s="426"/>
      <c r="L128" s="427"/>
    </row>
    <row r="129" spans="1:12" s="422" customFormat="1" x14ac:dyDescent="0.2">
      <c r="A129" s="383" t="s">
        <v>577</v>
      </c>
      <c r="B129" s="425"/>
      <c r="C129" s="425"/>
      <c r="D129" s="426"/>
      <c r="E129" s="426"/>
      <c r="F129" s="426"/>
      <c r="G129" s="426"/>
      <c r="H129" s="426"/>
      <c r="I129" s="426"/>
      <c r="J129" s="426"/>
      <c r="K129" s="426"/>
      <c r="L129" s="427"/>
    </row>
    <row r="130" spans="1:12" s="422" customFormat="1" x14ac:dyDescent="0.2">
      <c r="A130" s="383" t="s">
        <v>578</v>
      </c>
      <c r="B130" s="425"/>
      <c r="C130" s="425"/>
      <c r="D130" s="426"/>
      <c r="E130" s="426"/>
      <c r="F130" s="426"/>
      <c r="G130" s="426"/>
      <c r="H130" s="426"/>
      <c r="I130" s="426"/>
      <c r="J130" s="426"/>
      <c r="K130" s="426"/>
      <c r="L130" s="427"/>
    </row>
    <row r="131" spans="1:12" s="422" customFormat="1" x14ac:dyDescent="0.2">
      <c r="A131" s="383" t="s">
        <v>579</v>
      </c>
      <c r="B131" s="425"/>
      <c r="C131" s="425"/>
      <c r="D131" s="426"/>
      <c r="E131" s="426"/>
      <c r="F131" s="426"/>
      <c r="G131" s="426"/>
      <c r="H131" s="426"/>
      <c r="I131" s="426"/>
      <c r="J131" s="426"/>
      <c r="K131" s="426"/>
      <c r="L131" s="427"/>
    </row>
    <row r="132" spans="1:12" s="422" customFormat="1" x14ac:dyDescent="0.2">
      <c r="A132" s="383" t="s">
        <v>534</v>
      </c>
      <c r="B132" s="425"/>
      <c r="C132" s="425"/>
      <c r="D132" s="426"/>
      <c r="E132" s="426"/>
      <c r="F132" s="426"/>
      <c r="G132" s="426"/>
      <c r="H132" s="426"/>
      <c r="I132" s="426"/>
      <c r="J132" s="426"/>
      <c r="K132" s="426"/>
      <c r="L132" s="427"/>
    </row>
    <row r="133" spans="1:12" s="422" customFormat="1" x14ac:dyDescent="0.2">
      <c r="A133" s="383" t="s">
        <v>580</v>
      </c>
      <c r="B133" s="425"/>
      <c r="C133" s="425"/>
      <c r="D133" s="426"/>
      <c r="E133" s="426"/>
      <c r="F133" s="426"/>
      <c r="G133" s="426"/>
      <c r="H133" s="426"/>
      <c r="I133" s="426"/>
      <c r="J133" s="426"/>
      <c r="K133" s="426"/>
      <c r="L133" s="427"/>
    </row>
    <row r="134" spans="1:12" s="422" customFormat="1" x14ac:dyDescent="0.2">
      <c r="A134" s="383" t="s">
        <v>581</v>
      </c>
      <c r="B134" s="425"/>
      <c r="C134" s="425"/>
      <c r="D134" s="426"/>
      <c r="E134" s="426"/>
      <c r="F134" s="426"/>
      <c r="G134" s="426"/>
      <c r="H134" s="426"/>
      <c r="I134" s="426"/>
      <c r="J134" s="426"/>
      <c r="K134" s="426"/>
      <c r="L134" s="427"/>
    </row>
    <row r="135" spans="1:12" s="422" customFormat="1" x14ac:dyDescent="0.2">
      <c r="A135" s="383" t="s">
        <v>582</v>
      </c>
      <c r="B135" s="425"/>
      <c r="C135" s="425"/>
      <c r="D135" s="426"/>
      <c r="E135" s="426"/>
      <c r="F135" s="426"/>
      <c r="G135" s="426"/>
      <c r="H135" s="426"/>
      <c r="I135" s="426"/>
      <c r="J135" s="426"/>
      <c r="K135" s="426"/>
      <c r="L135" s="427"/>
    </row>
    <row r="136" spans="1:12" s="422" customFormat="1" x14ac:dyDescent="0.2">
      <c r="A136" s="422" t="s">
        <v>583</v>
      </c>
      <c r="B136" s="428"/>
      <c r="C136" s="428"/>
      <c r="D136" s="429"/>
      <c r="E136" s="429"/>
      <c r="F136" s="429"/>
      <c r="G136" s="429"/>
      <c r="H136" s="429"/>
      <c r="I136" s="429"/>
      <c r="J136" s="429"/>
      <c r="K136" s="429"/>
      <c r="L136" s="430"/>
    </row>
    <row r="137" spans="1:12" s="422" customFormat="1" x14ac:dyDescent="0.2">
      <c r="A137" s="422" t="s">
        <v>584</v>
      </c>
      <c r="B137" s="428"/>
      <c r="C137" s="428"/>
      <c r="D137" s="429"/>
      <c r="E137" s="429"/>
      <c r="F137" s="429"/>
      <c r="G137" s="429"/>
      <c r="H137" s="429"/>
      <c r="I137" s="429"/>
      <c r="J137" s="429"/>
      <c r="K137" s="429"/>
      <c r="L137" s="430"/>
    </row>
    <row r="138" spans="1:12" s="422" customFormat="1" x14ac:dyDescent="0.2">
      <c r="A138" s="422" t="s">
        <v>585</v>
      </c>
      <c r="B138" s="428"/>
      <c r="C138" s="428"/>
      <c r="D138" s="429"/>
      <c r="E138" s="429"/>
      <c r="F138" s="429"/>
      <c r="G138" s="429"/>
      <c r="H138" s="429"/>
      <c r="I138" s="429"/>
      <c r="J138" s="429"/>
      <c r="K138" s="429"/>
      <c r="L138" s="430"/>
    </row>
    <row r="139" spans="1:12" s="422" customFormat="1" x14ac:dyDescent="0.2">
      <c r="A139" s="422" t="s">
        <v>586</v>
      </c>
      <c r="B139" s="428"/>
      <c r="C139" s="428"/>
      <c r="D139" s="429"/>
      <c r="E139" s="429"/>
      <c r="F139" s="429"/>
      <c r="G139" s="429"/>
      <c r="H139" s="429"/>
      <c r="I139" s="429"/>
      <c r="J139" s="429"/>
      <c r="K139" s="429"/>
      <c r="L139" s="430"/>
    </row>
    <row r="140" spans="1:12" s="422" customFormat="1" x14ac:dyDescent="0.2">
      <c r="A140" s="422" t="s">
        <v>587</v>
      </c>
      <c r="B140" s="428"/>
      <c r="C140" s="428"/>
      <c r="D140" s="429"/>
      <c r="E140" s="429"/>
      <c r="F140" s="429"/>
      <c r="G140" s="429"/>
      <c r="H140" s="429"/>
      <c r="I140" s="429"/>
      <c r="J140" s="429"/>
      <c r="K140" s="429"/>
      <c r="L140" s="430"/>
    </row>
    <row r="141" spans="1:12" s="422" customFormat="1" x14ac:dyDescent="0.2">
      <c r="A141" s="422" t="s">
        <v>588</v>
      </c>
      <c r="B141" s="428"/>
      <c r="C141" s="428"/>
      <c r="D141" s="429"/>
      <c r="E141" s="429"/>
      <c r="F141" s="429"/>
      <c r="G141" s="429"/>
      <c r="H141" s="429"/>
      <c r="I141" s="429"/>
      <c r="J141" s="429"/>
      <c r="K141" s="429"/>
      <c r="L141" s="430"/>
    </row>
    <row r="142" spans="1:12" s="422" customFormat="1" x14ac:dyDescent="0.2">
      <c r="A142" s="422" t="s">
        <v>589</v>
      </c>
      <c r="B142" s="428"/>
      <c r="C142" s="428"/>
      <c r="D142" s="429"/>
      <c r="E142" s="429"/>
      <c r="F142" s="429"/>
      <c r="G142" s="429"/>
      <c r="H142" s="429"/>
      <c r="I142" s="429"/>
      <c r="J142" s="429"/>
      <c r="K142" s="429"/>
      <c r="L142" s="430"/>
    </row>
    <row r="143" spans="1:12" s="422" customFormat="1" x14ac:dyDescent="0.2">
      <c r="A143" s="422" t="s">
        <v>590</v>
      </c>
      <c r="B143" s="428"/>
      <c r="C143" s="428"/>
      <c r="D143" s="429"/>
      <c r="E143" s="429"/>
      <c r="F143" s="429"/>
      <c r="G143" s="429"/>
      <c r="H143" s="429"/>
      <c r="I143" s="429"/>
      <c r="J143" s="429"/>
      <c r="K143" s="429"/>
      <c r="L143" s="430"/>
    </row>
    <row r="144" spans="1:12" s="422" customFormat="1" x14ac:dyDescent="0.2">
      <c r="A144" s="422" t="s">
        <v>591</v>
      </c>
      <c r="B144" s="428"/>
      <c r="C144" s="428"/>
      <c r="D144" s="429"/>
      <c r="E144" s="429"/>
      <c r="F144" s="429"/>
      <c r="G144" s="429"/>
      <c r="H144" s="429"/>
      <c r="I144" s="429"/>
      <c r="J144" s="429"/>
      <c r="K144" s="429"/>
      <c r="L144" s="430"/>
    </row>
    <row r="145" spans="1:12" s="422" customFormat="1" x14ac:dyDescent="0.2">
      <c r="A145" s="422" t="s">
        <v>592</v>
      </c>
      <c r="B145" s="428"/>
      <c r="C145" s="428"/>
      <c r="D145" s="429"/>
      <c r="E145" s="429"/>
      <c r="F145" s="429"/>
      <c r="G145" s="429"/>
      <c r="H145" s="429"/>
      <c r="I145" s="429"/>
      <c r="J145" s="429"/>
      <c r="K145" s="429"/>
      <c r="L145" s="430"/>
    </row>
    <row r="146" spans="1:12" s="422" customFormat="1" x14ac:dyDescent="0.2">
      <c r="A146" s="422" t="s">
        <v>593</v>
      </c>
      <c r="B146" s="428"/>
      <c r="C146" s="428"/>
      <c r="D146" s="429"/>
      <c r="E146" s="429"/>
      <c r="F146" s="429"/>
      <c r="G146" s="429"/>
      <c r="H146" s="429"/>
      <c r="I146" s="429"/>
      <c r="J146" s="429"/>
      <c r="K146" s="429"/>
      <c r="L146" s="430"/>
    </row>
    <row r="147" spans="1:12" s="422" customFormat="1" x14ac:dyDescent="0.2">
      <c r="A147" s="429"/>
      <c r="B147" s="429"/>
      <c r="C147" s="429"/>
      <c r="L147" s="431"/>
    </row>
    <row r="148" spans="1:12" s="422" customFormat="1" x14ac:dyDescent="0.2">
      <c r="A148" s="429" t="s">
        <v>594</v>
      </c>
      <c r="B148" s="429"/>
      <c r="C148" s="429"/>
      <c r="D148" s="424"/>
      <c r="L148" s="431"/>
    </row>
    <row r="149" spans="1:12" s="422" customFormat="1" x14ac:dyDescent="0.2">
      <c r="A149" s="429" t="s">
        <v>595</v>
      </c>
      <c r="B149" s="429"/>
      <c r="C149" s="429"/>
      <c r="D149" s="424"/>
      <c r="L149" s="431"/>
    </row>
    <row r="150" spans="1:12" s="422" customFormat="1" x14ac:dyDescent="0.2">
      <c r="A150" s="422" t="s">
        <v>596</v>
      </c>
      <c r="D150" s="424"/>
      <c r="L150" s="431"/>
    </row>
    <row r="151" spans="1:12" s="422" customFormat="1" x14ac:dyDescent="0.2">
      <c r="A151" s="370"/>
      <c r="B151" s="370"/>
      <c r="C151" s="370"/>
      <c r="L151" s="431"/>
    </row>
    <row r="152" spans="1:12" s="422" customFormat="1" x14ac:dyDescent="0.2">
      <c r="A152" s="429"/>
      <c r="B152" s="429"/>
      <c r="C152" s="429"/>
      <c r="D152" s="429"/>
      <c r="E152" s="429"/>
      <c r="L152" s="431"/>
    </row>
    <row r="153" spans="1:12" s="432" customFormat="1" x14ac:dyDescent="0.2"/>
    <row r="154" spans="1:12" s="422" customFormat="1" x14ac:dyDescent="0.2">
      <c r="A154" s="429"/>
      <c r="B154" s="429"/>
      <c r="C154" s="429"/>
      <c r="D154" s="429"/>
      <c r="E154" s="429"/>
      <c r="L154" s="431"/>
    </row>
    <row r="155" spans="1:12" s="422" customFormat="1" x14ac:dyDescent="0.2">
      <c r="A155" s="429"/>
      <c r="B155" s="429"/>
      <c r="C155" s="429"/>
      <c r="D155" s="429"/>
      <c r="E155" s="429"/>
      <c r="L155" s="431"/>
    </row>
    <row r="156" spans="1:12" s="422" customFormat="1" x14ac:dyDescent="0.2">
      <c r="L156" s="431"/>
    </row>
  </sheetData>
  <sheetProtection algorithmName="SHA-512" hashValue="Sb3wgS8HNWpKo5zLBWsQ1/SeSIRwll8ixu/sQrxenp+lEzFCMuqTPnJB3YSHP1pMVqHhXXSMDkxf5Cs789t6dA==" saltValue="NXMoFxuolqPdb7ZZZVjP5g==" spinCount="100000" sheet="1" objects="1" scenarios="1"/>
  <mergeCells count="49">
    <mergeCell ref="A82:N82"/>
    <mergeCell ref="B38:C38"/>
    <mergeCell ref="B39:C39"/>
    <mergeCell ref="B40:C40"/>
    <mergeCell ref="B41:C41"/>
    <mergeCell ref="B42:C42"/>
    <mergeCell ref="A43:A44"/>
    <mergeCell ref="B43:C44"/>
    <mergeCell ref="L43:L44"/>
    <mergeCell ref="B45:C45"/>
    <mergeCell ref="B46:C46"/>
    <mergeCell ref="B47:C47"/>
    <mergeCell ref="B48:C48"/>
    <mergeCell ref="A27:A28"/>
    <mergeCell ref="B27:C28"/>
    <mergeCell ref="L27:L28"/>
    <mergeCell ref="B37:C37"/>
    <mergeCell ref="B29:C29"/>
    <mergeCell ref="A33:A34"/>
    <mergeCell ref="B33:C34"/>
    <mergeCell ref="D33:D34"/>
    <mergeCell ref="I33:J33"/>
    <mergeCell ref="K33:K34"/>
    <mergeCell ref="L33:L34"/>
    <mergeCell ref="A35:C35"/>
    <mergeCell ref="B36:C36"/>
    <mergeCell ref="E33:F33"/>
    <mergeCell ref="G33:H33"/>
    <mergeCell ref="A25:A26"/>
    <mergeCell ref="B25:C26"/>
    <mergeCell ref="L25:L26"/>
    <mergeCell ref="A22:A24"/>
    <mergeCell ref="B22:C24"/>
    <mergeCell ref="L22:L24"/>
    <mergeCell ref="A13:C13"/>
    <mergeCell ref="A14:A21"/>
    <mergeCell ref="B14:C21"/>
    <mergeCell ref="A6:L6"/>
    <mergeCell ref="A8:B8"/>
    <mergeCell ref="A11:A12"/>
    <mergeCell ref="B11:C12"/>
    <mergeCell ref="D11:D12"/>
    <mergeCell ref="E11:F11"/>
    <mergeCell ref="G11:H11"/>
    <mergeCell ref="I11:J11"/>
    <mergeCell ref="K11:K12"/>
    <mergeCell ref="L11:L12"/>
    <mergeCell ref="K14:K16"/>
    <mergeCell ref="L14: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6.pielikums Jūrmalas pilsētas domes
2020.gada 23.aprīļa saistošajiem noteikumiem Nr.11
(protokols Nr.6, 21.punkts)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R115"/>
  <sheetViews>
    <sheetView view="pageLayout" zoomScale="80" zoomScaleNormal="70" zoomScaleSheetLayoutView="70" zoomScalePageLayoutView="80" workbookViewId="0">
      <selection activeCell="D15" sqref="D15"/>
    </sheetView>
  </sheetViews>
  <sheetFormatPr defaultColWidth="9.140625" defaultRowHeight="12.75" x14ac:dyDescent="0.2"/>
  <cols>
    <col min="1" max="1" width="14.42578125" style="399" customWidth="1"/>
    <col min="2" max="2" width="16.42578125" style="399" customWidth="1"/>
    <col min="3" max="3" width="48.28515625" style="399" customWidth="1"/>
    <col min="4" max="18" width="13.7109375" style="399" customWidth="1"/>
    <col min="19" max="19" width="9.140625" style="399"/>
    <col min="20" max="20" width="11.140625" style="399" bestFit="1" customWidth="1"/>
    <col min="21" max="21" width="9.85546875" style="399" customWidth="1"/>
    <col min="22" max="16384" width="9.140625" style="399"/>
  </cols>
  <sheetData>
    <row r="3" spans="1:18" x14ac:dyDescent="0.2">
      <c r="R3" s="467" t="s">
        <v>621</v>
      </c>
    </row>
    <row r="4" spans="1:18" x14ac:dyDescent="0.2">
      <c r="R4" s="467" t="s">
        <v>598</v>
      </c>
    </row>
    <row r="5" spans="1:18" ht="19.5" customHeight="1" x14ac:dyDescent="0.3">
      <c r="A5" s="1426" t="s">
        <v>622</v>
      </c>
      <c r="B5" s="1426"/>
      <c r="C5" s="1426"/>
      <c r="D5" s="1426"/>
      <c r="E5" s="1426"/>
      <c r="F5" s="1426"/>
      <c r="G5" s="1426"/>
      <c r="H5" s="1426"/>
      <c r="I5" s="1426"/>
      <c r="J5" s="1426"/>
      <c r="K5" s="1426"/>
      <c r="L5" s="1426"/>
      <c r="M5" s="1426"/>
      <c r="N5" s="1426"/>
      <c r="O5" s="1426"/>
      <c r="P5" s="1426"/>
      <c r="Q5" s="1426"/>
      <c r="R5" s="1426"/>
    </row>
    <row r="6" spans="1:18" ht="13.5" thickBot="1" x14ac:dyDescent="0.25">
      <c r="A6" s="796"/>
      <c r="B6" s="796"/>
      <c r="C6" s="796"/>
      <c r="D6" s="797"/>
      <c r="E6" s="797"/>
      <c r="F6" s="797"/>
      <c r="G6" s="798"/>
      <c r="H6" s="799"/>
      <c r="I6" s="799"/>
      <c r="J6" s="799"/>
      <c r="K6" s="799"/>
      <c r="L6" s="799"/>
      <c r="M6" s="799"/>
      <c r="N6" s="799"/>
      <c r="O6" s="799"/>
      <c r="P6" s="799"/>
      <c r="Q6" s="799"/>
      <c r="R6" s="800"/>
    </row>
    <row r="7" spans="1:18" ht="63" customHeight="1" x14ac:dyDescent="0.2">
      <c r="A7" s="801" t="s">
        <v>623</v>
      </c>
      <c r="B7" s="802" t="s">
        <v>624</v>
      </c>
      <c r="C7" s="803" t="s">
        <v>625</v>
      </c>
      <c r="D7" s="804">
        <v>2020</v>
      </c>
      <c r="E7" s="805">
        <v>2021</v>
      </c>
      <c r="F7" s="806">
        <v>2022</v>
      </c>
      <c r="G7" s="802">
        <v>2023</v>
      </c>
      <c r="H7" s="806">
        <v>2024</v>
      </c>
      <c r="I7" s="806">
        <v>2025</v>
      </c>
      <c r="J7" s="802">
        <v>2026</v>
      </c>
      <c r="K7" s="802">
        <v>2027</v>
      </c>
      <c r="L7" s="802">
        <v>2028</v>
      </c>
      <c r="M7" s="802">
        <v>2029</v>
      </c>
      <c r="N7" s="802">
        <v>2030</v>
      </c>
      <c r="O7" s="805">
        <v>2031</v>
      </c>
      <c r="P7" s="802">
        <v>2032</v>
      </c>
      <c r="Q7" s="802">
        <v>2033</v>
      </c>
      <c r="R7" s="807" t="s">
        <v>626</v>
      </c>
    </row>
    <row r="8" spans="1:18" ht="15.75" x14ac:dyDescent="0.25">
      <c r="A8" s="808"/>
      <c r="B8" s="809"/>
      <c r="C8" s="810" t="s">
        <v>627</v>
      </c>
      <c r="D8" s="811">
        <f>SUM(D17:D94)</f>
        <v>6904300.5302817002</v>
      </c>
      <c r="E8" s="811">
        <f>SUM(E17:E94)</f>
        <v>10049033.913674999</v>
      </c>
      <c r="F8" s="811">
        <f t="shared" ref="F8:R8" si="0">SUM(F17:F94)</f>
        <v>12069137.56120025</v>
      </c>
      <c r="G8" s="811">
        <f t="shared" si="0"/>
        <v>13266340.184177499</v>
      </c>
      <c r="H8" s="811">
        <f t="shared" si="0"/>
        <v>13303536.204</v>
      </c>
      <c r="I8" s="811">
        <f t="shared" si="0"/>
        <v>10912508.804</v>
      </c>
      <c r="J8" s="811">
        <f t="shared" si="0"/>
        <v>10149103.604</v>
      </c>
      <c r="K8" s="811">
        <f t="shared" si="0"/>
        <v>9491514.6319999993</v>
      </c>
      <c r="L8" s="811">
        <f t="shared" si="0"/>
        <v>9085051.7459999993</v>
      </c>
      <c r="M8" s="811">
        <f t="shared" si="0"/>
        <v>8631682.9460000005</v>
      </c>
      <c r="N8" s="811">
        <f t="shared" si="0"/>
        <v>8339296.4460000005</v>
      </c>
      <c r="O8" s="811">
        <f t="shared" si="0"/>
        <v>8020554.6459999997</v>
      </c>
      <c r="P8" s="811">
        <f t="shared" si="0"/>
        <v>6812927.0649999995</v>
      </c>
      <c r="Q8" s="811">
        <f t="shared" si="0"/>
        <v>5813174.4419999998</v>
      </c>
      <c r="R8" s="812">
        <f t="shared" si="0"/>
        <v>18964779.611000001</v>
      </c>
    </row>
    <row r="9" spans="1:18" ht="31.5" x14ac:dyDescent="0.25">
      <c r="A9" s="813"/>
      <c r="B9" s="814"/>
      <c r="C9" s="815" t="s">
        <v>628</v>
      </c>
      <c r="D9" s="816">
        <f>D8/D15</f>
        <v>9.0687173294852597E-2</v>
      </c>
      <c r="E9" s="816">
        <f t="shared" ref="E9:Q9" si="1">E8/E15</f>
        <v>0.1319928754518038</v>
      </c>
      <c r="F9" s="816">
        <f>F8/F15</f>
        <v>0.15852669864695543</v>
      </c>
      <c r="G9" s="816">
        <f t="shared" si="1"/>
        <v>0.17425181392297892</v>
      </c>
      <c r="H9" s="816">
        <f t="shared" si="1"/>
        <v>0.1747403792571105</v>
      </c>
      <c r="I9" s="817">
        <f t="shared" si="1"/>
        <v>0.14333451631335278</v>
      </c>
      <c r="J9" s="816">
        <f t="shared" si="1"/>
        <v>0.13330727903378337</v>
      </c>
      <c r="K9" s="816">
        <f t="shared" si="1"/>
        <v>0.12466992543091016</v>
      </c>
      <c r="L9" s="816">
        <f t="shared" si="1"/>
        <v>0.11933108335430316</v>
      </c>
      <c r="M9" s="816">
        <f t="shared" si="1"/>
        <v>0.11337613762855536</v>
      </c>
      <c r="N9" s="816">
        <f t="shared" si="1"/>
        <v>0.10953567542991849</v>
      </c>
      <c r="O9" s="817">
        <f t="shared" si="1"/>
        <v>0.1053490394736569</v>
      </c>
      <c r="P9" s="816">
        <f t="shared" si="1"/>
        <v>8.9486993603338685E-2</v>
      </c>
      <c r="Q9" s="816">
        <f t="shared" si="1"/>
        <v>7.6355360793275415E-2</v>
      </c>
      <c r="R9" s="818"/>
    </row>
    <row r="10" spans="1:18" ht="19.5" hidden="1" customHeight="1" x14ac:dyDescent="0.25">
      <c r="A10" s="813"/>
      <c r="B10" s="814"/>
      <c r="C10" s="814" t="s">
        <v>629</v>
      </c>
      <c r="D10" s="819"/>
      <c r="E10" s="820"/>
      <c r="F10" s="820"/>
      <c r="G10" s="819"/>
      <c r="H10" s="820"/>
      <c r="I10" s="820"/>
      <c r="J10" s="821"/>
      <c r="K10" s="821"/>
      <c r="L10" s="821"/>
      <c r="M10" s="821"/>
      <c r="N10" s="821"/>
      <c r="O10" s="822"/>
      <c r="P10" s="821"/>
      <c r="Q10" s="821"/>
      <c r="R10" s="823"/>
    </row>
    <row r="11" spans="1:18" ht="19.5" customHeight="1" x14ac:dyDescent="0.25">
      <c r="A11" s="813"/>
      <c r="B11" s="814"/>
      <c r="C11" s="1427" t="s">
        <v>630</v>
      </c>
      <c r="D11" s="819">
        <f>SUM(D40:D94)</f>
        <v>6767913.0052816998</v>
      </c>
      <c r="E11" s="819">
        <f t="shared" ref="E11:R11" si="2">SUM(E40:E94)</f>
        <v>7354135</v>
      </c>
      <c r="F11" s="819">
        <f t="shared" si="2"/>
        <v>8121450</v>
      </c>
      <c r="G11" s="819">
        <f t="shared" si="2"/>
        <v>7368407</v>
      </c>
      <c r="H11" s="819">
        <f t="shared" si="2"/>
        <v>7206954</v>
      </c>
      <c r="I11" s="819">
        <f t="shared" si="2"/>
        <v>4697595</v>
      </c>
      <c r="J11" s="819">
        <f t="shared" si="2"/>
        <v>3812921</v>
      </c>
      <c r="K11" s="819">
        <f t="shared" si="2"/>
        <v>3345418.29</v>
      </c>
      <c r="L11" s="819">
        <f t="shared" si="2"/>
        <v>3120380</v>
      </c>
      <c r="M11" s="819">
        <f t="shared" si="2"/>
        <v>2680380</v>
      </c>
      <c r="N11" s="819">
        <f t="shared" si="2"/>
        <v>2521751</v>
      </c>
      <c r="O11" s="819">
        <f t="shared" si="2"/>
        <v>2334584</v>
      </c>
      <c r="P11" s="819">
        <f t="shared" si="2"/>
        <v>1944274</v>
      </c>
      <c r="Q11" s="819">
        <f t="shared" si="2"/>
        <v>1971997</v>
      </c>
      <c r="R11" s="824">
        <f t="shared" si="2"/>
        <v>5697962</v>
      </c>
    </row>
    <row r="12" spans="1:18" ht="19.5" customHeight="1" x14ac:dyDescent="0.25">
      <c r="A12" s="813"/>
      <c r="B12" s="814"/>
      <c r="C12" s="1427"/>
      <c r="D12" s="825">
        <f t="shared" ref="D12:Q12" si="3">D11/D15</f>
        <v>8.8895739237096358E-2</v>
      </c>
      <c r="E12" s="825">
        <f t="shared" si="3"/>
        <v>9.6595696009126319E-2</v>
      </c>
      <c r="F12" s="825">
        <f t="shared" si="3"/>
        <v>0.10667428805064348</v>
      </c>
      <c r="G12" s="825">
        <f t="shared" si="3"/>
        <v>9.6783157046140503E-2</v>
      </c>
      <c r="H12" s="826">
        <f t="shared" si="3"/>
        <v>9.466249093003555E-2</v>
      </c>
      <c r="I12" s="826">
        <f t="shared" si="3"/>
        <v>6.1702356374201968E-2</v>
      </c>
      <c r="J12" s="825">
        <f t="shared" si="3"/>
        <v>5.0082267706917802E-2</v>
      </c>
      <c r="K12" s="825">
        <f t="shared" si="3"/>
        <v>4.394167474002194E-2</v>
      </c>
      <c r="L12" s="825">
        <f t="shared" si="3"/>
        <v>4.0985823337885093E-2</v>
      </c>
      <c r="M12" s="825">
        <f t="shared" si="3"/>
        <v>3.5206475223658801E-2</v>
      </c>
      <c r="N12" s="825">
        <f t="shared" si="3"/>
        <v>3.3122902014541523E-2</v>
      </c>
      <c r="O12" s="826">
        <f t="shared" si="3"/>
        <v>3.0664485540688357E-2</v>
      </c>
      <c r="P12" s="825">
        <f t="shared" si="3"/>
        <v>2.5537809716907302E-2</v>
      </c>
      <c r="Q12" s="825">
        <f t="shared" si="3"/>
        <v>2.5901948052749792E-2</v>
      </c>
      <c r="R12" s="827"/>
    </row>
    <row r="13" spans="1:18" ht="19.5" customHeight="1" x14ac:dyDescent="0.25">
      <c r="A13" s="813"/>
      <c r="B13" s="814"/>
      <c r="C13" s="1428" t="s">
        <v>631</v>
      </c>
      <c r="D13" s="819">
        <f>SUM(D17:D38)</f>
        <v>136387.52499999999</v>
      </c>
      <c r="E13" s="819">
        <f t="shared" ref="E13:R13" si="4">SUM(E17:E38)</f>
        <v>2694898.913675</v>
      </c>
      <c r="F13" s="819">
        <f t="shared" si="4"/>
        <v>3947687.5612002509</v>
      </c>
      <c r="G13" s="819">
        <f t="shared" si="4"/>
        <v>5897933.1841774993</v>
      </c>
      <c r="H13" s="819">
        <f t="shared" si="4"/>
        <v>6096582.2039999999</v>
      </c>
      <c r="I13" s="819">
        <f t="shared" si="4"/>
        <v>6214913.8039999995</v>
      </c>
      <c r="J13" s="819">
        <f t="shared" si="4"/>
        <v>6336182.6040000003</v>
      </c>
      <c r="K13" s="819">
        <f t="shared" si="4"/>
        <v>6146096.3420000002</v>
      </c>
      <c r="L13" s="819">
        <f t="shared" si="4"/>
        <v>5964671.7459999993</v>
      </c>
      <c r="M13" s="819">
        <f t="shared" si="4"/>
        <v>5951302.9460000005</v>
      </c>
      <c r="N13" s="819">
        <f t="shared" si="4"/>
        <v>5817545.4460000005</v>
      </c>
      <c r="O13" s="819">
        <f t="shared" si="4"/>
        <v>5685970.6459999997</v>
      </c>
      <c r="P13" s="819">
        <f t="shared" si="4"/>
        <v>4868653.0649999995</v>
      </c>
      <c r="Q13" s="819">
        <f t="shared" si="4"/>
        <v>3841177.4419999998</v>
      </c>
      <c r="R13" s="824">
        <f t="shared" si="4"/>
        <v>13266817.611</v>
      </c>
    </row>
    <row r="14" spans="1:18" ht="19.5" customHeight="1" x14ac:dyDescent="0.25">
      <c r="A14" s="813"/>
      <c r="B14" s="814"/>
      <c r="C14" s="1428"/>
      <c r="D14" s="825">
        <f>D13/D15</f>
        <v>1.7914340577562305E-3</v>
      </c>
      <c r="E14" s="825">
        <f t="shared" ref="E14:N14" si="5">E13/E15</f>
        <v>3.5397179442677493E-2</v>
      </c>
      <c r="F14" s="825">
        <f t="shared" si="5"/>
        <v>5.1852410596311967E-2</v>
      </c>
      <c r="G14" s="825">
        <f t="shared" si="5"/>
        <v>7.7468656876838432E-2</v>
      </c>
      <c r="H14" s="826">
        <f t="shared" si="5"/>
        <v>8.007788832707495E-2</v>
      </c>
      <c r="I14" s="826">
        <f t="shared" si="5"/>
        <v>8.1632159939150808E-2</v>
      </c>
      <c r="J14" s="825">
        <f t="shared" si="5"/>
        <v>8.3225011326865564E-2</v>
      </c>
      <c r="K14" s="825">
        <f t="shared" si="5"/>
        <v>8.0728250690888237E-2</v>
      </c>
      <c r="L14" s="825">
        <f t="shared" si="5"/>
        <v>7.8345260016418075E-2</v>
      </c>
      <c r="M14" s="825">
        <f t="shared" si="5"/>
        <v>7.8169662404896562E-2</v>
      </c>
      <c r="N14" s="825">
        <f t="shared" si="5"/>
        <v>7.6412773415376958E-2</v>
      </c>
      <c r="O14" s="826">
        <f>O13/O15</f>
        <v>7.4684553932968537E-2</v>
      </c>
      <c r="P14" s="826">
        <f>P13/P15</f>
        <v>6.3949183886431393E-2</v>
      </c>
      <c r="Q14" s="825">
        <f>Q13/Q15</f>
        <v>5.045341274052563E-2</v>
      </c>
      <c r="R14" s="828"/>
    </row>
    <row r="15" spans="1:18" ht="33.75" customHeight="1" thickBot="1" x14ac:dyDescent="0.3">
      <c r="A15" s="829"/>
      <c r="B15" s="830"/>
      <c r="C15" s="831" t="s">
        <v>632</v>
      </c>
      <c r="D15" s="832">
        <f>96956836-11431660-9392022</f>
        <v>76133154</v>
      </c>
      <c r="E15" s="832">
        <f t="shared" ref="E15:R15" si="6">96956836-11431660-9392022</f>
        <v>76133154</v>
      </c>
      <c r="F15" s="832">
        <f t="shared" si="6"/>
        <v>76133154</v>
      </c>
      <c r="G15" s="832">
        <f t="shared" si="6"/>
        <v>76133154</v>
      </c>
      <c r="H15" s="832">
        <f t="shared" si="6"/>
        <v>76133154</v>
      </c>
      <c r="I15" s="832">
        <f t="shared" si="6"/>
        <v>76133154</v>
      </c>
      <c r="J15" s="832">
        <f t="shared" si="6"/>
        <v>76133154</v>
      </c>
      <c r="K15" s="832">
        <f t="shared" si="6"/>
        <v>76133154</v>
      </c>
      <c r="L15" s="832">
        <f t="shared" si="6"/>
        <v>76133154</v>
      </c>
      <c r="M15" s="832">
        <f t="shared" si="6"/>
        <v>76133154</v>
      </c>
      <c r="N15" s="832">
        <f t="shared" si="6"/>
        <v>76133154</v>
      </c>
      <c r="O15" s="832">
        <f t="shared" si="6"/>
        <v>76133154</v>
      </c>
      <c r="P15" s="832">
        <f t="shared" si="6"/>
        <v>76133154</v>
      </c>
      <c r="Q15" s="832">
        <f t="shared" si="6"/>
        <v>76133154</v>
      </c>
      <c r="R15" s="833">
        <f t="shared" si="6"/>
        <v>76133154</v>
      </c>
    </row>
    <row r="16" spans="1:18" ht="16.5" thickBot="1" x14ac:dyDescent="0.25">
      <c r="A16" s="834">
        <f>SUM(A17:A38)</f>
        <v>67024552</v>
      </c>
      <c r="B16" s="835"/>
      <c r="C16" s="835" t="s">
        <v>633</v>
      </c>
      <c r="D16" s="836">
        <f t="shared" ref="D16:R16" si="7">SUM(D17:D38)</f>
        <v>136387.52499999999</v>
      </c>
      <c r="E16" s="836">
        <f t="shared" si="7"/>
        <v>2694898.913675</v>
      </c>
      <c r="F16" s="836">
        <f t="shared" si="7"/>
        <v>3947687.5612002509</v>
      </c>
      <c r="G16" s="836">
        <f t="shared" si="7"/>
        <v>5897933.1841774993</v>
      </c>
      <c r="H16" s="836">
        <f t="shared" si="7"/>
        <v>6096582.2039999999</v>
      </c>
      <c r="I16" s="836">
        <f t="shared" si="7"/>
        <v>6214913.8039999995</v>
      </c>
      <c r="J16" s="836">
        <f t="shared" si="7"/>
        <v>6336182.6040000003</v>
      </c>
      <c r="K16" s="836">
        <f t="shared" si="7"/>
        <v>6146096.3420000002</v>
      </c>
      <c r="L16" s="836">
        <f t="shared" si="7"/>
        <v>5964671.7459999993</v>
      </c>
      <c r="M16" s="836">
        <f t="shared" si="7"/>
        <v>5951302.9460000005</v>
      </c>
      <c r="N16" s="836">
        <f t="shared" si="7"/>
        <v>5817545.4460000005</v>
      </c>
      <c r="O16" s="836">
        <f t="shared" si="7"/>
        <v>5685970.6459999997</v>
      </c>
      <c r="P16" s="836">
        <f t="shared" si="7"/>
        <v>4868653.0649999995</v>
      </c>
      <c r="Q16" s="836">
        <f t="shared" si="7"/>
        <v>3841177.4419999998</v>
      </c>
      <c r="R16" s="837">
        <f t="shared" si="7"/>
        <v>13266817.611</v>
      </c>
    </row>
    <row r="17" spans="1:18" ht="47.25" x14ac:dyDescent="0.25">
      <c r="A17" s="838">
        <f>1462506+4830432-379022+3054958</f>
        <v>8968874</v>
      </c>
      <c r="B17" s="839" t="s">
        <v>634</v>
      </c>
      <c r="C17" s="840" t="s">
        <v>635</v>
      </c>
      <c r="D17" s="841">
        <v>0</v>
      </c>
      <c r="E17" s="841">
        <v>0</v>
      </c>
      <c r="F17" s="841">
        <f>295700-295700</f>
        <v>0</v>
      </c>
      <c r="G17" s="841">
        <f t="shared" ref="G17:P17" si="8">295700+218600</f>
        <v>514300</v>
      </c>
      <c r="H17" s="841">
        <f t="shared" si="8"/>
        <v>514300</v>
      </c>
      <c r="I17" s="841">
        <f t="shared" si="8"/>
        <v>514300</v>
      </c>
      <c r="J17" s="841">
        <f t="shared" si="8"/>
        <v>514300</v>
      </c>
      <c r="K17" s="841">
        <f t="shared" si="8"/>
        <v>514300</v>
      </c>
      <c r="L17" s="841">
        <f t="shared" si="8"/>
        <v>514300</v>
      </c>
      <c r="M17" s="841">
        <f t="shared" si="8"/>
        <v>514300</v>
      </c>
      <c r="N17" s="842">
        <f t="shared" si="8"/>
        <v>514300</v>
      </c>
      <c r="O17" s="841">
        <f t="shared" si="8"/>
        <v>514300</v>
      </c>
      <c r="P17" s="842">
        <f t="shared" si="8"/>
        <v>514300</v>
      </c>
      <c r="Q17" s="842">
        <v>514300</v>
      </c>
      <c r="R17" s="843">
        <f>(295700+295700+295700+295700+295700+295700+295700+295700+295616)+1164658-514300</f>
        <v>3311574</v>
      </c>
    </row>
    <row r="18" spans="1:18" ht="16.5" thickBot="1" x14ac:dyDescent="0.3">
      <c r="A18" s="844"/>
      <c r="B18" s="845"/>
      <c r="C18" s="846" t="s">
        <v>636</v>
      </c>
      <c r="D18" s="847">
        <f>((A17/3)*2/2)*0.027</f>
        <v>80719.865999999995</v>
      </c>
      <c r="E18" s="847">
        <f>(D18+(A17/2))*0.027</f>
        <v>123259.23538200001</v>
      </c>
      <c r="F18" s="848">
        <f>(A17-E17)*0.027</f>
        <v>242159.598</v>
      </c>
      <c r="G18" s="848">
        <f>(A17-E17-F17)*0.027</f>
        <v>242159.598</v>
      </c>
      <c r="H18" s="848">
        <f>(A17-E17-F17-G17)*0.027</f>
        <v>228273.49799999999</v>
      </c>
      <c r="I18" s="848">
        <f>(A17-E17-F17-G17-H17)*0.027</f>
        <v>214387.39799999999</v>
      </c>
      <c r="J18" s="849">
        <f>(A17-E17-F17-G17-H17-I17)*0.027</f>
        <v>200501.29800000001</v>
      </c>
      <c r="K18" s="848">
        <v>94069</v>
      </c>
      <c r="L18" s="849">
        <f>(A17-E17-F17-G17-H17-I17-J17-K17)*0.027</f>
        <v>172729.098</v>
      </c>
      <c r="M18" s="848">
        <f>(A17-E17-F17-G17-H17-I17-J17-K17-L17)*0.027</f>
        <v>158842.99799999999</v>
      </c>
      <c r="N18" s="849">
        <f>(A17-E17-F17-G17-H17-I17-J17-K17-L17-M17)*0.027</f>
        <v>144956.89799999999</v>
      </c>
      <c r="O18" s="848">
        <f>(A17-D17-E17-F17-G17-H17-I17-J17-K17-L17-M17-N17)*0.027</f>
        <v>131070.798</v>
      </c>
      <c r="P18" s="850">
        <f>(A17-D17-E17-F17-G17-H17-I17-J17-K17-L17-M17-N17-O17)*0.027</f>
        <v>117184.698</v>
      </c>
      <c r="Q18" s="850">
        <f>(A17-D17-E17-F17-G17-H17-I17-J17-K17-L17-M17-N17-O17-P17)*0.027</f>
        <v>103298.598</v>
      </c>
      <c r="R18" s="851">
        <f>568142-103299</f>
        <v>464843</v>
      </c>
    </row>
    <row r="19" spans="1:18" ht="47.25" x14ac:dyDescent="0.25">
      <c r="A19" s="852">
        <f>1423690+1297848+843282+4807578-5164048</f>
        <v>3208350</v>
      </c>
      <c r="B19" s="853" t="s">
        <v>634</v>
      </c>
      <c r="C19" s="854" t="s">
        <v>637</v>
      </c>
      <c r="D19" s="855">
        <v>0</v>
      </c>
      <c r="E19" s="855">
        <v>0</v>
      </c>
      <c r="F19" s="855">
        <v>0</v>
      </c>
      <c r="G19" s="855">
        <f>418600-218600</f>
        <v>200000</v>
      </c>
      <c r="H19" s="855">
        <f>418600-218600</f>
        <v>200000</v>
      </c>
      <c r="I19" s="855">
        <f>418600-118600</f>
        <v>300000</v>
      </c>
      <c r="J19" s="855">
        <f>418600-118600</f>
        <v>300000</v>
      </c>
      <c r="K19" s="855">
        <f>418600-118100</f>
        <v>300500</v>
      </c>
      <c r="L19" s="855">
        <f>418600-118100</f>
        <v>300500</v>
      </c>
      <c r="M19" s="855">
        <v>418600</v>
      </c>
      <c r="N19" s="856">
        <v>418600</v>
      </c>
      <c r="O19" s="855">
        <v>418600</v>
      </c>
      <c r="P19" s="856">
        <f>418600-67050</f>
        <v>351550</v>
      </c>
      <c r="Q19" s="856"/>
      <c r="R19" s="857"/>
    </row>
    <row r="20" spans="1:18" ht="16.5" thickBot="1" x14ac:dyDescent="0.3">
      <c r="A20" s="858"/>
      <c r="B20" s="859"/>
      <c r="C20" s="860" t="s">
        <v>636</v>
      </c>
      <c r="D20" s="861">
        <f>(A19/3/2)*0.027</f>
        <v>14437.575000000001</v>
      </c>
      <c r="E20" s="861">
        <f>(D20+(A19/3)*2/2)*0.027</f>
        <v>29264.964524999999</v>
      </c>
      <c r="F20" s="861">
        <f>(E20+(A19/2))*0.027</f>
        <v>44102.879042175002</v>
      </c>
      <c r="G20" s="861">
        <f>(A19-F19)*0.027</f>
        <v>86625.45</v>
      </c>
      <c r="H20" s="861">
        <f>(A19-F19-G19)*0.027</f>
        <v>81225.45</v>
      </c>
      <c r="I20" s="861">
        <f>(A19-F19-G19-H19)*0.027</f>
        <v>75825.45</v>
      </c>
      <c r="J20" s="861">
        <f>(A19-F19-G19-H19-I19)*0.027</f>
        <v>67725.45</v>
      </c>
      <c r="K20" s="861">
        <f>(A19-F19-G19-H19-I19-J19)*0.027</f>
        <v>59625.45</v>
      </c>
      <c r="L20" s="862">
        <f>(A19-F19-G19-H19-I19-J19-K19)*0.027</f>
        <v>51511.95</v>
      </c>
      <c r="M20" s="862">
        <f>(A19-F19-G19-H19-I19-J19-K19-L19)*0.027</f>
        <v>43398.45</v>
      </c>
      <c r="N20" s="862">
        <f>(A19-F19-G19-H19-I19-J19-K19-L19-M19)*0.027</f>
        <v>32096.25</v>
      </c>
      <c r="O20" s="861">
        <f>(A19-F19-G19-H19-I19-J19-K19-L19-M19-N19)*0.027</f>
        <v>20794.05</v>
      </c>
      <c r="P20" s="862">
        <f>SUM(A19-D19-E19-F19-G19-H19-I19-J19-K19-L19-M19-N19-O19)*0.027</f>
        <v>9491.85</v>
      </c>
      <c r="Q20" s="862"/>
      <c r="R20" s="863"/>
    </row>
    <row r="21" spans="1:18" ht="47.25" x14ac:dyDescent="0.25">
      <c r="A21" s="852">
        <f>1387873+480280+492399-493102-31711+74604+31711-322175</f>
        <v>1619879</v>
      </c>
      <c r="B21" s="853" t="s">
        <v>638</v>
      </c>
      <c r="C21" s="854" t="s">
        <v>639</v>
      </c>
      <c r="D21" s="855">
        <v>0</v>
      </c>
      <c r="E21" s="855">
        <v>0</v>
      </c>
      <c r="F21" s="855">
        <f>236100-123300-7900+7400+3200-32200</f>
        <v>83300</v>
      </c>
      <c r="G21" s="855">
        <f>236100-123300-7900+7400+3200-32200</f>
        <v>83300</v>
      </c>
      <c r="H21" s="855">
        <f>236100-123300-7900+7400+3200-32200</f>
        <v>83300</v>
      </c>
      <c r="I21" s="855">
        <f>236100-123200-8000+7400+3200-32200</f>
        <v>83300</v>
      </c>
      <c r="J21" s="855">
        <f>236100+7400+3200-32200</f>
        <v>214500</v>
      </c>
      <c r="K21" s="855">
        <f>236100+7400+3200-32200</f>
        <v>214500</v>
      </c>
      <c r="L21" s="855">
        <f>236100+7400+3200-32200</f>
        <v>214500</v>
      </c>
      <c r="M21" s="855">
        <f>236100+7400+3200-32200</f>
        <v>214500</v>
      </c>
      <c r="N21" s="856">
        <f>236100+7400+3200-32300</f>
        <v>214400</v>
      </c>
      <c r="O21" s="855">
        <f>235639+7004+3911-32275</f>
        <v>214279</v>
      </c>
      <c r="P21" s="856"/>
      <c r="Q21" s="856"/>
      <c r="R21" s="857"/>
    </row>
    <row r="22" spans="1:18" ht="16.5" thickBot="1" x14ac:dyDescent="0.3">
      <c r="A22" s="858"/>
      <c r="B22" s="859"/>
      <c r="C22" s="860" t="s">
        <v>640</v>
      </c>
      <c r="D22" s="861">
        <f>((A21/3)*2/2)*0.027-2939</f>
        <v>11639.910999999998</v>
      </c>
      <c r="E22" s="861">
        <f>(D22+(A21/2))*0.027-4429</f>
        <v>17753.644097</v>
      </c>
      <c r="F22" s="861">
        <f>(A21-E21)*0.027-8699</f>
        <v>35037.733</v>
      </c>
      <c r="G22" s="861">
        <f>(A21-E21-F21)*0.027-7829</f>
        <v>33658.633000000002</v>
      </c>
      <c r="H22" s="861">
        <f>(A21-E21-F21-G21)*0.027-6960</f>
        <v>32278.533000000003</v>
      </c>
      <c r="I22" s="861">
        <f>(A21-E21-F21-G21-H21)*0.027-6091</f>
        <v>30898.432999999997</v>
      </c>
      <c r="J22" s="862">
        <f>(A21-E21-F21-G21-H21-I21)*0.027-5221</f>
        <v>29519.332999999999</v>
      </c>
      <c r="K22" s="862">
        <f>(A21-E21-F21-G21-H21-I21-J21)*0.027-4352</f>
        <v>24596.832999999999</v>
      </c>
      <c r="L22" s="862">
        <f>(A21-E21-F21-G21-H21-I21-J21-K21)*0.027-3482</f>
        <v>19675.332999999999</v>
      </c>
      <c r="M22" s="862">
        <f>(A21-E21-F21-G21-H21-I21-J21-K21-L21)*0.027-2613</f>
        <v>14752.832999999999</v>
      </c>
      <c r="N22" s="862">
        <f>(A21-E21-F21-G21-H21-I21-J21-K21-L21-M21)*0.027-1744</f>
        <v>9830.3330000000005</v>
      </c>
      <c r="O22" s="861">
        <f>(A21-D21-E21-F21-G21-H21-I21-J21-K21-L21-M21-N21)*0.027-871</f>
        <v>4914.5330000000004</v>
      </c>
      <c r="P22" s="862"/>
      <c r="Q22" s="862"/>
      <c r="R22" s="864"/>
    </row>
    <row r="23" spans="1:18" ht="47.25" x14ac:dyDescent="0.25">
      <c r="A23" s="838">
        <f>2223273-610288</f>
        <v>1612985</v>
      </c>
      <c r="B23" s="839" t="s">
        <v>641</v>
      </c>
      <c r="C23" s="840" t="s">
        <v>642</v>
      </c>
      <c r="D23" s="841"/>
      <c r="E23" s="842">
        <v>0</v>
      </c>
      <c r="F23" s="842">
        <v>0</v>
      </c>
      <c r="G23" s="842">
        <v>0</v>
      </c>
      <c r="H23" s="842">
        <f>222300-60300</f>
        <v>162000</v>
      </c>
      <c r="I23" s="842">
        <f>222300-60300</f>
        <v>162000</v>
      </c>
      <c r="J23" s="842">
        <f t="shared" ref="J23:P23" si="9">222300-60300</f>
        <v>162000</v>
      </c>
      <c r="K23" s="842">
        <f t="shared" si="9"/>
        <v>162000</v>
      </c>
      <c r="L23" s="842">
        <f t="shared" si="9"/>
        <v>162000</v>
      </c>
      <c r="M23" s="842">
        <f t="shared" si="9"/>
        <v>162000</v>
      </c>
      <c r="N23" s="842">
        <f t="shared" si="9"/>
        <v>162000</v>
      </c>
      <c r="O23" s="842">
        <f t="shared" si="9"/>
        <v>162000</v>
      </c>
      <c r="P23" s="842">
        <f t="shared" si="9"/>
        <v>162000</v>
      </c>
      <c r="Q23" s="842">
        <f>222573-67588</f>
        <v>154985</v>
      </c>
      <c r="R23" s="843"/>
    </row>
    <row r="24" spans="1:18" ht="16.5" thickBot="1" x14ac:dyDescent="0.3">
      <c r="A24" s="858"/>
      <c r="B24" s="859"/>
      <c r="C24" s="860" t="s">
        <v>636</v>
      </c>
      <c r="D24" s="861"/>
      <c r="E24" s="862"/>
      <c r="F24" s="862">
        <f>(A23/3/2)*0.027</f>
        <v>7258.432499999999</v>
      </c>
      <c r="G24" s="862">
        <f>(F24+A23/2)*0.027</f>
        <v>21971.2751775</v>
      </c>
      <c r="H24" s="862">
        <f>A23*0.027</f>
        <v>43550.595000000001</v>
      </c>
      <c r="I24" s="862">
        <f>(A23-H23)*0.027</f>
        <v>39176.595000000001</v>
      </c>
      <c r="J24" s="862">
        <f>(A23-H23-I23)*0.027</f>
        <v>34802.595000000001</v>
      </c>
      <c r="K24" s="862">
        <f>(A23-H23-I23-J23)*0.027</f>
        <v>30428.595000000001</v>
      </c>
      <c r="L24" s="862">
        <f>(A23-H23-I23-J23-K23)*0.027</f>
        <v>26054.595000000001</v>
      </c>
      <c r="M24" s="862">
        <f>(A23-H23-I23-J23-K23-L23)*0.027</f>
        <v>21680.595000000001</v>
      </c>
      <c r="N24" s="862">
        <f>(A23-H23-I23-J23-K23-L23-M23)*0.027</f>
        <v>17306.595000000001</v>
      </c>
      <c r="O24" s="862">
        <f>(A23-H23-I23-J23-K23-L23-M23-N23)*0.027</f>
        <v>12932.594999999999</v>
      </c>
      <c r="P24" s="862">
        <f>(A23-H23-I23-J23-K23-L23-M23-N23-O23)*0.027</f>
        <v>8558.5949999999993</v>
      </c>
      <c r="Q24" s="862">
        <f>(A23-H23-I23-J23-K23-L23-M23-N23-O23-P23)*0.027</f>
        <v>4184.5950000000003</v>
      </c>
      <c r="R24" s="864"/>
    </row>
    <row r="25" spans="1:18" ht="47.25" x14ac:dyDescent="0.25">
      <c r="A25" s="852">
        <f>280919+13590+222945</f>
        <v>517454</v>
      </c>
      <c r="B25" s="853" t="s">
        <v>643</v>
      </c>
      <c r="C25" s="854" t="s">
        <v>644</v>
      </c>
      <c r="D25" s="842"/>
      <c r="E25" s="842">
        <v>0</v>
      </c>
      <c r="F25" s="865">
        <v>0</v>
      </c>
      <c r="G25" s="855">
        <v>103500</v>
      </c>
      <c r="H25" s="855">
        <v>103500</v>
      </c>
      <c r="I25" s="855">
        <v>103500</v>
      </c>
      <c r="J25" s="855">
        <v>103500</v>
      </c>
      <c r="K25" s="855">
        <v>103454</v>
      </c>
      <c r="L25" s="856"/>
      <c r="M25" s="856"/>
      <c r="N25" s="856"/>
      <c r="O25" s="855"/>
      <c r="P25" s="856"/>
      <c r="Q25" s="856"/>
      <c r="R25" s="857"/>
    </row>
    <row r="26" spans="1:18" ht="16.5" thickBot="1" x14ac:dyDescent="0.3">
      <c r="A26" s="858"/>
      <c r="B26" s="859"/>
      <c r="C26" s="860" t="s">
        <v>636</v>
      </c>
      <c r="D26" s="866"/>
      <c r="E26" s="862">
        <f>(A25/3/2)*0.027</f>
        <v>2328.5429999999997</v>
      </c>
      <c r="F26" s="862">
        <f>(E26+A25/2)*0.027</f>
        <v>7048.4996609999998</v>
      </c>
      <c r="G26" s="861">
        <f>(A25-D25-E25)*0.027</f>
        <v>13971.258</v>
      </c>
      <c r="H26" s="861">
        <f>(A25-D25-E25-G25)*0.027</f>
        <v>11176.758</v>
      </c>
      <c r="I26" s="861">
        <f>(A25-D25-E25-G25-H25)*0.027</f>
        <v>8382.2579999999998</v>
      </c>
      <c r="J26" s="861">
        <f>(A25-D25-E25-G25-H25-I25)*0.027</f>
        <v>5587.7579999999998</v>
      </c>
      <c r="K26" s="861">
        <f>(A25-D25-E25-G25-H25-I25-J25)*0.027</f>
        <v>2793.2579999999998</v>
      </c>
      <c r="L26" s="862"/>
      <c r="M26" s="862"/>
      <c r="N26" s="862"/>
      <c r="O26" s="861"/>
      <c r="P26" s="862"/>
      <c r="Q26" s="862"/>
      <c r="R26" s="864"/>
    </row>
    <row r="27" spans="1:18" ht="47.25" x14ac:dyDescent="0.25">
      <c r="A27" s="852">
        <v>1477181</v>
      </c>
      <c r="B27" s="853" t="s">
        <v>634</v>
      </c>
      <c r="C27" s="854" t="s">
        <v>645</v>
      </c>
      <c r="D27" s="856">
        <v>0</v>
      </c>
      <c r="E27" s="856">
        <v>0</v>
      </c>
      <c r="F27" s="856">
        <f t="shared" ref="F27:N27" si="10">149500-50200</f>
        <v>99300</v>
      </c>
      <c r="G27" s="856">
        <f t="shared" si="10"/>
        <v>99300</v>
      </c>
      <c r="H27" s="856">
        <f t="shared" si="10"/>
        <v>99300</v>
      </c>
      <c r="I27" s="856">
        <f t="shared" si="10"/>
        <v>99300</v>
      </c>
      <c r="J27" s="856">
        <f t="shared" si="10"/>
        <v>99300</v>
      </c>
      <c r="K27" s="856">
        <f t="shared" si="10"/>
        <v>99300</v>
      </c>
      <c r="L27" s="856">
        <f t="shared" si="10"/>
        <v>99300</v>
      </c>
      <c r="M27" s="856">
        <f t="shared" si="10"/>
        <v>99300</v>
      </c>
      <c r="N27" s="856">
        <f t="shared" si="10"/>
        <v>99300</v>
      </c>
      <c r="O27" s="855">
        <v>99300</v>
      </c>
      <c r="P27" s="856">
        <v>161394</v>
      </c>
      <c r="Q27" s="856">
        <v>161394</v>
      </c>
      <c r="R27" s="857">
        <v>161393</v>
      </c>
    </row>
    <row r="28" spans="1:18" ht="16.5" thickBot="1" x14ac:dyDescent="0.3">
      <c r="A28" s="858"/>
      <c r="B28" s="859"/>
      <c r="C28" s="860" t="s">
        <v>636</v>
      </c>
      <c r="D28" s="862">
        <f>((A27/3)*2/2)*0.027</f>
        <v>13294.629000000001</v>
      </c>
      <c r="E28" s="862">
        <f>(D28+(A27/2))*0.027</f>
        <v>20300.898482999997</v>
      </c>
      <c r="F28" s="862">
        <f>A27*0.027</f>
        <v>39883.887000000002</v>
      </c>
      <c r="G28" s="862">
        <f>(A27-F27)*0.027</f>
        <v>37202.786999999997</v>
      </c>
      <c r="H28" s="862">
        <f>(A27-F27-G27)*0.027</f>
        <v>34521.686999999998</v>
      </c>
      <c r="I28" s="862">
        <f>(A27-F27-G27-H27)*0.027</f>
        <v>31840.587</v>
      </c>
      <c r="J28" s="862">
        <f>(A27-F27-G27-H27-I27)*0.027</f>
        <v>29159.487000000001</v>
      </c>
      <c r="K28" s="862">
        <f>(A27-F27-G27-H27-I27-J27)*0.027</f>
        <v>26478.386999999999</v>
      </c>
      <c r="L28" s="862">
        <f>(A27-F27-G27-H27-I27-J27-K27)*0.027</f>
        <v>23797.287</v>
      </c>
      <c r="M28" s="862">
        <f>(A27-F27-G27-H27-I27-J27-K27-L27)*0.027</f>
        <v>21116.186999999998</v>
      </c>
      <c r="N28" s="862">
        <f>(A27-F27-G27-H27-I27-J27-K27-L27-M27)*0.027</f>
        <v>18435.087</v>
      </c>
      <c r="O28" s="861">
        <f>(A27-F27-G27-H27-I27-J27-K27-L27-M27-N27)*0.027</f>
        <v>15753.986999999999</v>
      </c>
      <c r="P28" s="861">
        <f>(A27-F27-G27-H27-I27-J27-K27-L27-M27-N27-O27)*0.027</f>
        <v>13072.887000000001</v>
      </c>
      <c r="Q28" s="861">
        <f>(A27-F27-G27-H27-I27-J27-K27-L27-M27-N27-O27-P27)*0.027</f>
        <v>8715.2489999999998</v>
      </c>
      <c r="R28" s="867">
        <f>(A27-F27-G27-H27-I27-J27-K27-L27-M27-N27-O27-P27-Q27)*0.027</f>
        <v>4357.6109999999999</v>
      </c>
    </row>
    <row r="29" spans="1:18" ht="63" x14ac:dyDescent="0.25">
      <c r="A29" s="852">
        <f>2152272+71001</f>
        <v>2223273</v>
      </c>
      <c r="B29" s="853" t="s">
        <v>643</v>
      </c>
      <c r="C29" s="854" t="s">
        <v>646</v>
      </c>
      <c r="D29" s="842"/>
      <c r="E29" s="842">
        <v>0</v>
      </c>
      <c r="F29" s="865">
        <v>0</v>
      </c>
      <c r="G29" s="855">
        <v>86400</v>
      </c>
      <c r="H29" s="855">
        <v>159600</v>
      </c>
      <c r="I29" s="855">
        <v>149600</v>
      </c>
      <c r="J29" s="855">
        <v>261200</v>
      </c>
      <c r="K29" s="855">
        <v>261200</v>
      </c>
      <c r="L29" s="855">
        <v>261200</v>
      </c>
      <c r="M29" s="856">
        <v>261200</v>
      </c>
      <c r="N29" s="856">
        <v>261200</v>
      </c>
      <c r="O29" s="856">
        <v>261200</v>
      </c>
      <c r="P29" s="855">
        <v>260473</v>
      </c>
      <c r="Q29" s="856"/>
      <c r="R29" s="857"/>
    </row>
    <row r="30" spans="1:18" ht="16.5" thickBot="1" x14ac:dyDescent="0.3">
      <c r="A30" s="858"/>
      <c r="B30" s="859"/>
      <c r="C30" s="860" t="s">
        <v>636</v>
      </c>
      <c r="D30" s="866"/>
      <c r="E30" s="862">
        <f>(A29/3/2)*0.027</f>
        <v>10004.728499999999</v>
      </c>
      <c r="F30" s="862">
        <f>(E30+A29/2)*0.027</f>
        <v>30284.313169499997</v>
      </c>
      <c r="G30" s="861">
        <f>(A29-D29-E29)*0.027</f>
        <v>60028.370999999999</v>
      </c>
      <c r="H30" s="861">
        <f>(A29-D29-E29-G29)*0.027</f>
        <v>57695.570999999996</v>
      </c>
      <c r="I30" s="861">
        <f>(A29-D29-E29-G29-H29)*0.027</f>
        <v>53386.370999999999</v>
      </c>
      <c r="J30" s="861">
        <f>(A29-D29-E29-G29-H29-I29)*0.027</f>
        <v>49347.171000000002</v>
      </c>
      <c r="K30" s="861">
        <f>(A29-D29-E29-G29-H29-I29-J29)*0.027</f>
        <v>42294.771000000001</v>
      </c>
      <c r="L30" s="861">
        <f>(A29-D29-E29-G29-H29-I29-J29-K29)*0.027</f>
        <v>35242.370999999999</v>
      </c>
      <c r="M30" s="862">
        <f>(A29-D29-E29-G29-H29-I29-J29-K29-L29)*0.027</f>
        <v>28189.971000000001</v>
      </c>
      <c r="N30" s="862">
        <f>(A29-D29-E29-G29-H29-I29-J29-K29-L29-M29)*0.027</f>
        <v>21137.571</v>
      </c>
      <c r="O30" s="862">
        <f>(A29-D29-E29-G29-H29-I29-J29-K29-L29-M29-N29)*0.027</f>
        <v>14085.171</v>
      </c>
      <c r="P30" s="861">
        <f>(A29-D29-E29-G29-H29-I29-J29-K29-L29-M29-N29-O29)*0.027</f>
        <v>7032.7709999999997</v>
      </c>
      <c r="Q30" s="862"/>
      <c r="R30" s="864"/>
    </row>
    <row r="31" spans="1:18" ht="31.5" x14ac:dyDescent="0.25">
      <c r="A31" s="838">
        <f>4924140-1215479+66663</f>
        <v>3775324</v>
      </c>
      <c r="B31" s="839">
        <v>2020</v>
      </c>
      <c r="C31" s="839" t="s">
        <v>647</v>
      </c>
      <c r="D31" s="868"/>
      <c r="E31" s="868"/>
      <c r="F31" s="869">
        <f>492500-124900+8000</f>
        <v>375600</v>
      </c>
      <c r="G31" s="869">
        <f>692500-173400</f>
        <v>519100</v>
      </c>
      <c r="H31" s="870">
        <f>292500-68300</f>
        <v>224200</v>
      </c>
      <c r="I31" s="870">
        <f>492500-126900+8000</f>
        <v>373600</v>
      </c>
      <c r="J31" s="870">
        <f>492500-120900+8000</f>
        <v>379600</v>
      </c>
      <c r="K31" s="870">
        <f>492500-120900+8000</f>
        <v>379600</v>
      </c>
      <c r="L31" s="870">
        <f>492500-120900+8000</f>
        <v>379600</v>
      </c>
      <c r="M31" s="870">
        <f>492500-120900+8000</f>
        <v>379600</v>
      </c>
      <c r="N31" s="870">
        <f>492500-120900+9000</f>
        <v>380600</v>
      </c>
      <c r="O31" s="870">
        <f>491640-117479+9663</f>
        <v>383824</v>
      </c>
      <c r="P31" s="869"/>
      <c r="Q31" s="869"/>
      <c r="R31" s="871"/>
    </row>
    <row r="32" spans="1:18" ht="16.5" thickBot="1" x14ac:dyDescent="0.3">
      <c r="A32" s="872"/>
      <c r="B32" s="873"/>
      <c r="C32" s="874" t="s">
        <v>636</v>
      </c>
      <c r="D32" s="866"/>
      <c r="E32" s="875">
        <f>F32/12*8</f>
        <v>67955.831999999995</v>
      </c>
      <c r="F32" s="876">
        <f>A31*0.027</f>
        <v>101933.74799999999</v>
      </c>
      <c r="G32" s="848">
        <f>(A31-F31)*0.027</f>
        <v>91792.547999999995</v>
      </c>
      <c r="H32" s="848">
        <f>(A31-F31-G31)*0.027</f>
        <v>77776.847999999998</v>
      </c>
      <c r="I32" s="877">
        <f>(A31-F31-G31-H31)*0.027</f>
        <v>71723.448000000004</v>
      </c>
      <c r="J32" s="877">
        <f>(A31-F31-G31-H31-I31)*0.027</f>
        <v>61636.248</v>
      </c>
      <c r="K32" s="877">
        <f>(A31-F31-G31-H31-I31-J31)*0.027</f>
        <v>51387.048000000003</v>
      </c>
      <c r="L32" s="877">
        <f>(A31-F31-G31-H31-I31-J31-K31)*0.027</f>
        <v>41137.847999999998</v>
      </c>
      <c r="M32" s="877">
        <f>(A31-F31-G31-H31-I31-J31-K31-L31)*0.027</f>
        <v>30888.648000000001</v>
      </c>
      <c r="N32" s="877">
        <f>(A31-F31-G31-H31-I31-J31-K31-L31-M31)*0.027</f>
        <v>20639.448</v>
      </c>
      <c r="O32" s="877">
        <f>(A31-F31-G31-H31-I31-J31-K31-L31-M31-N31)*0.027</f>
        <v>10363.248</v>
      </c>
      <c r="P32" s="876"/>
      <c r="Q32" s="876"/>
      <c r="R32" s="878"/>
    </row>
    <row r="33" spans="1:18" ht="15.75" x14ac:dyDescent="0.25">
      <c r="A33" s="838">
        <v>7000000</v>
      </c>
      <c r="B33" s="839" t="s">
        <v>641</v>
      </c>
      <c r="C33" s="840" t="s">
        <v>648</v>
      </c>
      <c r="D33" s="842"/>
      <c r="E33" s="842"/>
      <c r="F33" s="842"/>
      <c r="G33" s="842"/>
      <c r="H33" s="842">
        <v>350000</v>
      </c>
      <c r="I33" s="842">
        <v>350000</v>
      </c>
      <c r="J33" s="842">
        <v>350000</v>
      </c>
      <c r="K33" s="842">
        <v>350000</v>
      </c>
      <c r="L33" s="842">
        <v>350000</v>
      </c>
      <c r="M33" s="842">
        <v>350000</v>
      </c>
      <c r="N33" s="842">
        <v>350000</v>
      </c>
      <c r="O33" s="841">
        <v>350000</v>
      </c>
      <c r="P33" s="842">
        <v>350000</v>
      </c>
      <c r="Q33" s="842">
        <v>350000</v>
      </c>
      <c r="R33" s="843">
        <f>3850000-350000-350000-350000+350000+350000</f>
        <v>3500000</v>
      </c>
    </row>
    <row r="34" spans="1:18" ht="16.5" thickBot="1" x14ac:dyDescent="0.3">
      <c r="A34" s="872"/>
      <c r="B34" s="879"/>
      <c r="C34" s="880" t="s">
        <v>640</v>
      </c>
      <c r="D34" s="881"/>
      <c r="E34" s="881"/>
      <c r="F34" s="881">
        <f>(A33/3/2)*0.027</f>
        <v>31500</v>
      </c>
      <c r="G34" s="881">
        <f>(A33-F33)*0.027</f>
        <v>189000</v>
      </c>
      <c r="H34" s="881">
        <f>(A33-F33-G33)*0.027</f>
        <v>189000</v>
      </c>
      <c r="I34" s="881">
        <f>(A33-F33-G33-H33)*0.027</f>
        <v>179550</v>
      </c>
      <c r="J34" s="881">
        <f>(A33-F33-G33-H33-I33)*0.027</f>
        <v>170100</v>
      </c>
      <c r="K34" s="881">
        <f>(A33-F33-G33-H33-I33-J33)*0.027</f>
        <v>160650</v>
      </c>
      <c r="L34" s="881">
        <f>(A33-F33-G33-H33-I33-J33-K33)*0.027</f>
        <v>151200</v>
      </c>
      <c r="M34" s="881">
        <f>(A33-F33-G33-H33-I33-J33-K33-L33)*0.027</f>
        <v>141750</v>
      </c>
      <c r="N34" s="881">
        <f>(A33-F33-G33-H33-I33-J33-K33-L33-M33)*0.027</f>
        <v>132300</v>
      </c>
      <c r="O34" s="882">
        <f>(A33-F33-G33-H33-I33-J33-K33-L33-M33-N33)*0.027</f>
        <v>122850</v>
      </c>
      <c r="P34" s="881">
        <f>SUM(A33-F33-G33-H33-I33-J33-K33-L33-M33-N33-O33)*0.027</f>
        <v>113400</v>
      </c>
      <c r="Q34" s="881">
        <f>SUM(A33-F33-G33-H33-I33-J33-K33-L33-M33-N33-O33-P33)*0.027</f>
        <v>103950</v>
      </c>
      <c r="R34" s="883">
        <f>519750-94500-85050+189000+179550</f>
        <v>708750</v>
      </c>
    </row>
    <row r="35" spans="1:18" s="885" customFormat="1" ht="67.5" customHeight="1" x14ac:dyDescent="0.25">
      <c r="A35" s="838">
        <f>2469793+1151439</f>
        <v>3621232</v>
      </c>
      <c r="B35" s="839" t="s">
        <v>634</v>
      </c>
      <c r="C35" s="840" t="s">
        <v>649</v>
      </c>
      <c r="D35" s="884">
        <v>0</v>
      </c>
      <c r="E35" s="869">
        <v>0</v>
      </c>
      <c r="F35" s="870">
        <v>0</v>
      </c>
      <c r="G35" s="870">
        <f>247000+123000</f>
        <v>370000</v>
      </c>
      <c r="H35" s="870">
        <f t="shared" ref="H35:O35" si="11">247000+123000</f>
        <v>370000</v>
      </c>
      <c r="I35" s="870">
        <f t="shared" si="11"/>
        <v>370000</v>
      </c>
      <c r="J35" s="870">
        <f t="shared" si="11"/>
        <v>370000</v>
      </c>
      <c r="K35" s="870">
        <f t="shared" si="11"/>
        <v>370000</v>
      </c>
      <c r="L35" s="870">
        <f t="shared" si="11"/>
        <v>370000</v>
      </c>
      <c r="M35" s="870">
        <f t="shared" si="11"/>
        <v>370000</v>
      </c>
      <c r="N35" s="870">
        <f t="shared" si="11"/>
        <v>370000</v>
      </c>
      <c r="O35" s="870">
        <f t="shared" si="11"/>
        <v>370000</v>
      </c>
      <c r="P35" s="869">
        <f>246793+44439</f>
        <v>291232</v>
      </c>
      <c r="Q35" s="869"/>
      <c r="R35" s="871"/>
    </row>
    <row r="36" spans="1:18" s="885" customFormat="1" ht="16.5" thickBot="1" x14ac:dyDescent="0.3">
      <c r="A36" s="844"/>
      <c r="B36" s="886"/>
      <c r="C36" s="846" t="s">
        <v>636</v>
      </c>
      <c r="D36" s="882">
        <f>(A35/3/2)*0.027</f>
        <v>16295.543999999998</v>
      </c>
      <c r="E36" s="882">
        <f>(D36+(A35/3)*2/2)*0.027</f>
        <v>33031.067687999996</v>
      </c>
      <c r="F36" s="882">
        <f>(E36+(A35/2))*0.027</f>
        <v>49778.470827575999</v>
      </c>
      <c r="G36" s="848">
        <f>(A35-E35-F35)*0.027</f>
        <v>97773.263999999996</v>
      </c>
      <c r="H36" s="848">
        <f>(A35-E35-F35-G35)*0.027</f>
        <v>87783.263999999996</v>
      </c>
      <c r="I36" s="848">
        <f>(A35-E35-F35-G35-H35)*0.027</f>
        <v>77793.263999999996</v>
      </c>
      <c r="J36" s="849">
        <f>(A35-E35-F35-G35-H35-I35)*0.027</f>
        <v>67803.263999999996</v>
      </c>
      <c r="K36" s="848">
        <v>94069</v>
      </c>
      <c r="L36" s="849">
        <f>(A35-E35-F35-G35-H35-I35-J35-K35)*0.027</f>
        <v>47823.264000000003</v>
      </c>
      <c r="M36" s="848">
        <f>(A35-E35-F35-G35-H35-I35-J35-K35-L35)*0.027</f>
        <v>37833.264000000003</v>
      </c>
      <c r="N36" s="849">
        <f>(A35-E35-F35-G35-H35-I35-J35-K35-L35-M35)*0.027</f>
        <v>27843.263999999999</v>
      </c>
      <c r="O36" s="848">
        <f>(A35-D35-E35-F35-G35-H35-I35-J35-K35-L35-M35-N35)*0.027</f>
        <v>17853.263999999999</v>
      </c>
      <c r="P36" s="849">
        <f>(A35-G35-H35-I35-J35-K35-L35-M35-N35-O35)*0.027</f>
        <v>7863.2640000000001</v>
      </c>
      <c r="Q36" s="849"/>
      <c r="R36" s="887"/>
    </row>
    <row r="37" spans="1:18" s="885" customFormat="1" ht="31.5" x14ac:dyDescent="0.25">
      <c r="A37" s="888">
        <f>21000000+12000000</f>
        <v>33000000</v>
      </c>
      <c r="B37" s="889" t="s">
        <v>650</v>
      </c>
      <c r="C37" s="802" t="s">
        <v>651</v>
      </c>
      <c r="D37" s="890"/>
      <c r="E37" s="891">
        <v>1500000</v>
      </c>
      <c r="F37" s="891">
        <f>1500000+450000</f>
        <v>1950000</v>
      </c>
      <c r="G37" s="891">
        <f t="shared" ref="G37:Q37" si="12">1500000+750000</f>
        <v>2250000</v>
      </c>
      <c r="H37" s="891">
        <f t="shared" si="12"/>
        <v>2250000</v>
      </c>
      <c r="I37" s="891">
        <f t="shared" si="12"/>
        <v>2250000</v>
      </c>
      <c r="J37" s="891">
        <f t="shared" si="12"/>
        <v>2250000</v>
      </c>
      <c r="K37" s="891">
        <f t="shared" si="12"/>
        <v>2250000</v>
      </c>
      <c r="L37" s="891">
        <f t="shared" si="12"/>
        <v>2250000</v>
      </c>
      <c r="M37" s="891">
        <f t="shared" si="12"/>
        <v>2250000</v>
      </c>
      <c r="N37" s="891">
        <f t="shared" si="12"/>
        <v>2250000</v>
      </c>
      <c r="O37" s="891">
        <f t="shared" si="12"/>
        <v>2250000</v>
      </c>
      <c r="P37" s="891">
        <f t="shared" si="12"/>
        <v>2250000</v>
      </c>
      <c r="Q37" s="891">
        <f t="shared" si="12"/>
        <v>2250000</v>
      </c>
      <c r="R37" s="892">
        <f>1500000+3300000</f>
        <v>4800000</v>
      </c>
    </row>
    <row r="38" spans="1:18" s="885" customFormat="1" ht="18" customHeight="1" thickBot="1" x14ac:dyDescent="0.3">
      <c r="A38" s="893"/>
      <c r="B38" s="894"/>
      <c r="C38" s="894"/>
      <c r="D38" s="895"/>
      <c r="E38" s="896">
        <f>(A37)*0.027</f>
        <v>891000</v>
      </c>
      <c r="F38" s="897">
        <f>(A37-E37)*0.027</f>
        <v>850500</v>
      </c>
      <c r="G38" s="896">
        <f>(A37-E37-F37)*0.027</f>
        <v>797850</v>
      </c>
      <c r="H38" s="896">
        <f>(A37-E37-F37-G37)*0.027</f>
        <v>737100</v>
      </c>
      <c r="I38" s="896">
        <f>(A37-E37-F37-G37-H37)*0.027</f>
        <v>676350</v>
      </c>
      <c r="J38" s="896">
        <f>(A37-E37-F37-G37-H37-I37)*0.027</f>
        <v>615600</v>
      </c>
      <c r="K38" s="896">
        <f>(A37-E37-F37-G37-H37-I37-J37)*0.027</f>
        <v>554850</v>
      </c>
      <c r="L38" s="897">
        <f>(A37-E37-F37-G37-H37-I37-J37-K37)*0.027</f>
        <v>494100</v>
      </c>
      <c r="M38" s="897">
        <f>(A37-E37-F37-G37-H37-I37-J37-K37-L37)*0.027</f>
        <v>433350</v>
      </c>
      <c r="N38" s="897">
        <f>(A37-E37-F37-G37-H37-I37-J37-K37-L37-M37)*0.027</f>
        <v>372600</v>
      </c>
      <c r="O38" s="897">
        <f>(A37-E37-F37-G37-H37-I37-J37-K37-L37-M37-N37)*0.027</f>
        <v>311850</v>
      </c>
      <c r="P38" s="897">
        <f>(A37-E37-F37-G37-H37-I37-J37-K37-L37-M37-N37-O37)*0.027</f>
        <v>251100</v>
      </c>
      <c r="Q38" s="897">
        <f>(A37-E37-F37-G37-H37-I37-J37-K37-L37-M37-N37-O37-P37)*0.027</f>
        <v>190350</v>
      </c>
      <c r="R38" s="898">
        <f>40500+275400</f>
        <v>315900</v>
      </c>
    </row>
    <row r="39" spans="1:18" ht="22.5" customHeight="1" thickBot="1" x14ac:dyDescent="0.3">
      <c r="A39" s="899"/>
      <c r="B39" s="900"/>
      <c r="C39" s="901" t="s">
        <v>652</v>
      </c>
      <c r="D39" s="902"/>
      <c r="E39" s="903"/>
      <c r="F39" s="902"/>
      <c r="G39" s="903"/>
      <c r="H39" s="902"/>
      <c r="I39" s="904"/>
      <c r="J39" s="905"/>
      <c r="K39" s="905"/>
      <c r="L39" s="905"/>
      <c r="M39" s="905"/>
      <c r="N39" s="905"/>
      <c r="O39" s="904"/>
      <c r="P39" s="905"/>
      <c r="Q39" s="905"/>
      <c r="R39" s="906"/>
    </row>
    <row r="40" spans="1:18" s="885" customFormat="1" ht="50.25" customHeight="1" x14ac:dyDescent="0.25">
      <c r="A40" s="907">
        <v>2148174</v>
      </c>
      <c r="B40" s="908" t="s">
        <v>653</v>
      </c>
      <c r="C40" s="908" t="s">
        <v>654</v>
      </c>
      <c r="D40" s="841">
        <v>241889</v>
      </c>
      <c r="E40" s="909">
        <v>241888</v>
      </c>
      <c r="F40" s="910">
        <v>170377</v>
      </c>
      <c r="G40" s="909"/>
      <c r="H40" s="910"/>
      <c r="I40" s="910"/>
      <c r="J40" s="842"/>
      <c r="K40" s="842"/>
      <c r="L40" s="842"/>
      <c r="M40" s="842"/>
      <c r="N40" s="842"/>
      <c r="O40" s="841"/>
      <c r="P40" s="842"/>
      <c r="Q40" s="842"/>
      <c r="R40" s="843"/>
    </row>
    <row r="41" spans="1:18" s="885" customFormat="1" ht="16.5" thickBot="1" x14ac:dyDescent="0.3">
      <c r="A41" s="911"/>
      <c r="B41" s="912"/>
      <c r="C41" s="913" t="s">
        <v>655</v>
      </c>
      <c r="D41" s="921">
        <v>11991</v>
      </c>
      <c r="E41" s="914">
        <v>7557</v>
      </c>
      <c r="F41" s="914">
        <v>3123</v>
      </c>
      <c r="G41" s="915"/>
      <c r="H41" s="914"/>
      <c r="I41" s="914"/>
      <c r="J41" s="881"/>
      <c r="K41" s="881"/>
      <c r="L41" s="881"/>
      <c r="M41" s="881"/>
      <c r="N41" s="881"/>
      <c r="O41" s="882"/>
      <c r="P41" s="881"/>
      <c r="Q41" s="881"/>
      <c r="R41" s="883"/>
    </row>
    <row r="42" spans="1:18" s="885" customFormat="1" ht="47.25" x14ac:dyDescent="0.25">
      <c r="A42" s="907">
        <v>1244225</v>
      </c>
      <c r="B42" s="908" t="s">
        <v>656</v>
      </c>
      <c r="C42" s="908" t="s">
        <v>657</v>
      </c>
      <c r="D42" s="910">
        <v>100668</v>
      </c>
      <c r="E42" s="910">
        <v>82989</v>
      </c>
      <c r="F42" s="910">
        <v>16668</v>
      </c>
      <c r="G42" s="909"/>
      <c r="H42" s="910"/>
      <c r="I42" s="910"/>
      <c r="J42" s="842"/>
      <c r="K42" s="842"/>
      <c r="L42" s="842"/>
      <c r="M42" s="842"/>
      <c r="N42" s="842"/>
      <c r="O42" s="841"/>
      <c r="P42" s="842"/>
      <c r="Q42" s="842"/>
      <c r="R42" s="843"/>
    </row>
    <row r="43" spans="1:18" s="885" customFormat="1" ht="16.5" thickBot="1" x14ac:dyDescent="0.3">
      <c r="A43" s="911"/>
      <c r="B43" s="912"/>
      <c r="C43" s="913" t="s">
        <v>658</v>
      </c>
      <c r="D43" s="914">
        <v>5409</v>
      </c>
      <c r="E43" s="914">
        <v>2691</v>
      </c>
      <c r="F43" s="914">
        <v>450</v>
      </c>
      <c r="G43" s="915"/>
      <c r="H43" s="914"/>
      <c r="I43" s="914"/>
      <c r="J43" s="881"/>
      <c r="K43" s="881"/>
      <c r="L43" s="881"/>
      <c r="M43" s="881"/>
      <c r="N43" s="881"/>
      <c r="O43" s="882"/>
      <c r="P43" s="881"/>
      <c r="Q43" s="881"/>
      <c r="R43" s="883"/>
    </row>
    <row r="44" spans="1:18" s="885" customFormat="1" ht="51" customHeight="1" x14ac:dyDescent="0.25">
      <c r="A44" s="838">
        <v>12083954</v>
      </c>
      <c r="B44" s="839" t="s">
        <v>659</v>
      </c>
      <c r="C44" s="839" t="s">
        <v>660</v>
      </c>
      <c r="D44" s="910">
        <v>669388</v>
      </c>
      <c r="E44" s="910">
        <v>669388</v>
      </c>
      <c r="F44" s="910">
        <v>669388</v>
      </c>
      <c r="G44" s="910">
        <v>669388</v>
      </c>
      <c r="H44" s="910">
        <v>669388</v>
      </c>
      <c r="I44" s="910">
        <v>669388</v>
      </c>
      <c r="J44" s="910">
        <v>669388</v>
      </c>
      <c r="K44" s="910">
        <v>669388</v>
      </c>
      <c r="L44" s="910">
        <v>669388</v>
      </c>
      <c r="M44" s="910">
        <v>669388</v>
      </c>
      <c r="N44" s="909">
        <v>669388</v>
      </c>
      <c r="O44" s="910">
        <v>669388</v>
      </c>
      <c r="P44" s="909">
        <v>669388</v>
      </c>
      <c r="Q44" s="842">
        <f>2056851-669388-669388</f>
        <v>718075</v>
      </c>
      <c r="R44" s="843"/>
    </row>
    <row r="45" spans="1:18" s="885" customFormat="1" ht="16.5" thickBot="1" x14ac:dyDescent="0.3">
      <c r="A45" s="872"/>
      <c r="B45" s="879">
        <v>2016</v>
      </c>
      <c r="C45" s="874" t="s">
        <v>661</v>
      </c>
      <c r="D45" s="882">
        <v>254343</v>
      </c>
      <c r="E45" s="882">
        <v>236269</v>
      </c>
      <c r="F45" s="882">
        <v>218196</v>
      </c>
      <c r="G45" s="882">
        <v>200122</v>
      </c>
      <c r="H45" s="882">
        <v>182049</v>
      </c>
      <c r="I45" s="882">
        <v>163976</v>
      </c>
      <c r="J45" s="882">
        <v>145902</v>
      </c>
      <c r="K45" s="882">
        <v>127829</v>
      </c>
      <c r="L45" s="882">
        <v>109755</v>
      </c>
      <c r="M45" s="882">
        <v>91682</v>
      </c>
      <c r="N45" s="881">
        <v>73608</v>
      </c>
      <c r="O45" s="882">
        <v>55535</v>
      </c>
      <c r="P45" s="881">
        <v>37461</v>
      </c>
      <c r="Q45" s="881">
        <f>137587-55535-37461</f>
        <v>44591</v>
      </c>
      <c r="R45" s="883"/>
    </row>
    <row r="46" spans="1:18" s="885" customFormat="1" ht="15.75" x14ac:dyDescent="0.25">
      <c r="A46" s="907">
        <v>2985430</v>
      </c>
      <c r="B46" s="908" t="s">
        <v>662</v>
      </c>
      <c r="C46" s="908" t="s">
        <v>663</v>
      </c>
      <c r="D46" s="910">
        <v>284577</v>
      </c>
      <c r="E46" s="910">
        <v>376289</v>
      </c>
      <c r="F46" s="841">
        <v>562083</v>
      </c>
      <c r="G46" s="842">
        <v>27516</v>
      </c>
      <c r="H46" s="841">
        <v>27509</v>
      </c>
      <c r="I46" s="841"/>
      <c r="J46" s="842"/>
      <c r="K46" s="842"/>
      <c r="L46" s="842"/>
      <c r="M46" s="842"/>
      <c r="N46" s="842"/>
      <c r="O46" s="841"/>
      <c r="P46" s="842"/>
      <c r="Q46" s="842"/>
      <c r="R46" s="843"/>
    </row>
    <row r="47" spans="1:18" s="885" customFormat="1" ht="18" customHeight="1" thickBot="1" x14ac:dyDescent="0.3">
      <c r="A47" s="911"/>
      <c r="B47" s="916"/>
      <c r="C47" s="913" t="s">
        <v>664</v>
      </c>
      <c r="D47" s="914">
        <v>34505</v>
      </c>
      <c r="E47" s="914">
        <v>26822</v>
      </c>
      <c r="F47" s="882">
        <v>16662</v>
      </c>
      <c r="G47" s="881">
        <v>1486</v>
      </c>
      <c r="H47" s="882">
        <v>743</v>
      </c>
      <c r="I47" s="882"/>
      <c r="J47" s="881"/>
      <c r="K47" s="881"/>
      <c r="L47" s="881"/>
      <c r="M47" s="881"/>
      <c r="N47" s="881"/>
      <c r="O47" s="882"/>
      <c r="P47" s="881"/>
      <c r="Q47" s="881"/>
      <c r="R47" s="883"/>
    </row>
    <row r="48" spans="1:18" s="885" customFormat="1" ht="63" x14ac:dyDescent="0.25">
      <c r="A48" s="838">
        <v>2178272</v>
      </c>
      <c r="B48" s="839" t="s">
        <v>665</v>
      </c>
      <c r="C48" s="839" t="s">
        <v>666</v>
      </c>
      <c r="D48" s="841">
        <v>242540</v>
      </c>
      <c r="E48" s="841">
        <v>262540</v>
      </c>
      <c r="F48" s="841">
        <v>207540</v>
      </c>
      <c r="G48" s="842">
        <v>209457</v>
      </c>
      <c r="H48" s="841">
        <v>189171</v>
      </c>
      <c r="I48" s="841">
        <v>33517</v>
      </c>
      <c r="J48" s="842"/>
      <c r="K48" s="842"/>
      <c r="L48" s="842"/>
      <c r="M48" s="842"/>
      <c r="N48" s="842"/>
      <c r="O48" s="841"/>
      <c r="P48" s="842"/>
      <c r="Q48" s="842"/>
      <c r="R48" s="843"/>
    </row>
    <row r="49" spans="1:18" s="885" customFormat="1" ht="16.5" thickBot="1" x14ac:dyDescent="0.3">
      <c r="A49" s="872"/>
      <c r="B49" s="879"/>
      <c r="C49" s="874" t="s">
        <v>636</v>
      </c>
      <c r="D49" s="882">
        <v>30909</v>
      </c>
      <c r="E49" s="882">
        <v>24360</v>
      </c>
      <c r="F49" s="882">
        <v>17271</v>
      </c>
      <c r="G49" s="881">
        <v>11668</v>
      </c>
      <c r="H49" s="881">
        <v>6013</v>
      </c>
      <c r="I49" s="881">
        <v>905</v>
      </c>
      <c r="J49" s="881"/>
      <c r="K49" s="881"/>
      <c r="L49" s="881"/>
      <c r="M49" s="881"/>
      <c r="N49" s="881"/>
      <c r="O49" s="882"/>
      <c r="P49" s="881"/>
      <c r="Q49" s="881"/>
      <c r="R49" s="883"/>
    </row>
    <row r="50" spans="1:18" s="885" customFormat="1" ht="47.25" x14ac:dyDescent="0.25">
      <c r="A50" s="838">
        <v>4986010</v>
      </c>
      <c r="B50" s="839" t="s">
        <v>667</v>
      </c>
      <c r="C50" s="839" t="s">
        <v>668</v>
      </c>
      <c r="D50" s="841">
        <v>500500</v>
      </c>
      <c r="E50" s="841">
        <v>550500</v>
      </c>
      <c r="F50" s="841">
        <v>600500</v>
      </c>
      <c r="G50" s="842">
        <v>600500</v>
      </c>
      <c r="H50" s="841">
        <v>532510</v>
      </c>
      <c r="I50" s="841"/>
      <c r="J50" s="842"/>
      <c r="K50" s="842"/>
      <c r="L50" s="842"/>
      <c r="M50" s="842"/>
      <c r="N50" s="842"/>
      <c r="O50" s="841"/>
      <c r="P50" s="842"/>
      <c r="Q50" s="842"/>
      <c r="R50" s="843"/>
    </row>
    <row r="51" spans="1:18" s="885" customFormat="1" ht="16.5" thickBot="1" x14ac:dyDescent="0.3">
      <c r="A51" s="872"/>
      <c r="B51" s="879">
        <v>2016</v>
      </c>
      <c r="C51" s="874" t="s">
        <v>636</v>
      </c>
      <c r="D51" s="882">
        <v>75182</v>
      </c>
      <c r="E51" s="882">
        <v>61668</v>
      </c>
      <c r="F51" s="882">
        <v>46805</v>
      </c>
      <c r="G51" s="882">
        <v>30591</v>
      </c>
      <c r="H51" s="882">
        <v>14378</v>
      </c>
      <c r="I51" s="882"/>
      <c r="J51" s="881"/>
      <c r="K51" s="881"/>
      <c r="L51" s="881"/>
      <c r="M51" s="881"/>
      <c r="N51" s="881"/>
      <c r="O51" s="882"/>
      <c r="P51" s="881"/>
      <c r="Q51" s="881"/>
      <c r="R51" s="883"/>
    </row>
    <row r="52" spans="1:18" s="885" customFormat="1" ht="31.5" x14ac:dyDescent="0.25">
      <c r="A52" s="838">
        <v>5369974</v>
      </c>
      <c r="B52" s="908" t="s">
        <v>667</v>
      </c>
      <c r="C52" s="908" t="s">
        <v>669</v>
      </c>
      <c r="D52" s="910">
        <v>650000</v>
      </c>
      <c r="E52" s="910">
        <v>650000</v>
      </c>
      <c r="F52" s="910">
        <v>650000</v>
      </c>
      <c r="G52" s="910">
        <v>700000</v>
      </c>
      <c r="H52" s="909">
        <v>769974</v>
      </c>
      <c r="I52" s="910"/>
      <c r="J52" s="842"/>
      <c r="K52" s="842"/>
      <c r="L52" s="842"/>
      <c r="M52" s="842"/>
      <c r="N52" s="842"/>
      <c r="O52" s="841"/>
      <c r="P52" s="842"/>
      <c r="Q52" s="842"/>
      <c r="R52" s="843"/>
    </row>
    <row r="53" spans="1:18" s="885" customFormat="1" ht="16.5" customHeight="1" thickBot="1" x14ac:dyDescent="0.3">
      <c r="A53" s="872"/>
      <c r="B53" s="916"/>
      <c r="C53" s="917" t="s">
        <v>670</v>
      </c>
      <c r="D53" s="914">
        <v>92339</v>
      </c>
      <c r="E53" s="914">
        <v>74789</v>
      </c>
      <c r="F53" s="914">
        <v>57239</v>
      </c>
      <c r="G53" s="915">
        <v>39689</v>
      </c>
      <c r="H53" s="914">
        <v>20789</v>
      </c>
      <c r="I53" s="914"/>
      <c r="J53" s="881"/>
      <c r="K53" s="881"/>
      <c r="L53" s="881"/>
      <c r="M53" s="881"/>
      <c r="N53" s="881"/>
      <c r="O53" s="882"/>
      <c r="P53" s="881"/>
      <c r="Q53" s="881"/>
      <c r="R53" s="883"/>
    </row>
    <row r="54" spans="1:18" s="918" customFormat="1" ht="31.5" x14ac:dyDescent="0.25">
      <c r="A54" s="838">
        <f>3549134-88557+189120</f>
        <v>3649697</v>
      </c>
      <c r="B54" s="839" t="s">
        <v>667</v>
      </c>
      <c r="C54" s="839" t="s">
        <v>671</v>
      </c>
      <c r="D54" s="841">
        <f>300000-163982</f>
        <v>136018</v>
      </c>
      <c r="E54" s="841">
        <f>300000</f>
        <v>300000</v>
      </c>
      <c r="F54" s="841">
        <f>300000</f>
        <v>300000</v>
      </c>
      <c r="G54" s="842">
        <v>520000</v>
      </c>
      <c r="H54" s="841">
        <v>540577</v>
      </c>
      <c r="I54" s="910"/>
      <c r="J54" s="909"/>
      <c r="K54" s="909"/>
      <c r="L54" s="909"/>
      <c r="M54" s="909"/>
      <c r="N54" s="909"/>
      <c r="O54" s="910"/>
      <c r="P54" s="909"/>
      <c r="Q54" s="909"/>
      <c r="R54" s="843"/>
    </row>
    <row r="55" spans="1:18" s="918" customFormat="1" ht="16.5" thickBot="1" x14ac:dyDescent="0.3">
      <c r="A55" s="872"/>
      <c r="B55" s="879"/>
      <c r="C55" s="874" t="s">
        <v>636</v>
      </c>
      <c r="D55" s="882">
        <v>40408</v>
      </c>
      <c r="E55" s="882">
        <v>32308</v>
      </c>
      <c r="F55" s="882">
        <v>24208</v>
      </c>
      <c r="G55" s="881">
        <v>16108</v>
      </c>
      <c r="H55" s="882">
        <v>7468</v>
      </c>
      <c r="I55" s="882"/>
      <c r="J55" s="915"/>
      <c r="K55" s="915"/>
      <c r="L55" s="915"/>
      <c r="M55" s="915"/>
      <c r="N55" s="915"/>
      <c r="O55" s="914"/>
      <c r="P55" s="915"/>
      <c r="Q55" s="915"/>
      <c r="R55" s="883"/>
    </row>
    <row r="56" spans="1:18" s="918" customFormat="1" ht="31.5" x14ac:dyDescent="0.25">
      <c r="A56" s="852">
        <v>2404762</v>
      </c>
      <c r="B56" s="853">
        <v>2015</v>
      </c>
      <c r="C56" s="839" t="s">
        <v>672</v>
      </c>
      <c r="D56" s="855">
        <v>243000</v>
      </c>
      <c r="E56" s="855">
        <v>243000</v>
      </c>
      <c r="F56" s="855">
        <v>243000</v>
      </c>
      <c r="G56" s="855">
        <v>243000</v>
      </c>
      <c r="H56" s="855">
        <v>243000</v>
      </c>
      <c r="I56" s="855">
        <v>241762</v>
      </c>
      <c r="J56" s="919"/>
      <c r="K56" s="919"/>
      <c r="L56" s="919"/>
      <c r="M56" s="919"/>
      <c r="N56" s="919"/>
      <c r="O56" s="920"/>
      <c r="P56" s="919"/>
      <c r="Q56" s="919"/>
      <c r="R56" s="851"/>
    </row>
    <row r="57" spans="1:18" s="918" customFormat="1" ht="16.5" thickBot="1" x14ac:dyDescent="0.3">
      <c r="A57" s="858"/>
      <c r="B57" s="859"/>
      <c r="C57" s="874" t="s">
        <v>670</v>
      </c>
      <c r="D57" s="861">
        <v>39333</v>
      </c>
      <c r="E57" s="861">
        <v>32772</v>
      </c>
      <c r="F57" s="861">
        <v>26211</v>
      </c>
      <c r="G57" s="862">
        <v>19650</v>
      </c>
      <c r="H57" s="861">
        <v>13089</v>
      </c>
      <c r="I57" s="861">
        <v>6528</v>
      </c>
      <c r="J57" s="921"/>
      <c r="K57" s="921"/>
      <c r="L57" s="921"/>
      <c r="M57" s="921"/>
      <c r="N57" s="921"/>
      <c r="O57" s="922"/>
      <c r="P57" s="921"/>
      <c r="Q57" s="921"/>
      <c r="R57" s="864"/>
    </row>
    <row r="58" spans="1:18" s="918" customFormat="1" ht="47.25" x14ac:dyDescent="0.25">
      <c r="A58" s="838">
        <v>5274194</v>
      </c>
      <c r="B58" s="839" t="s">
        <v>673</v>
      </c>
      <c r="C58" s="923" t="s">
        <v>674</v>
      </c>
      <c r="D58" s="842">
        <v>546041</v>
      </c>
      <c r="E58" s="842">
        <v>546041</v>
      </c>
      <c r="F58" s="842">
        <v>546041</v>
      </c>
      <c r="G58" s="842">
        <v>546041</v>
      </c>
      <c r="H58" s="842">
        <v>546041</v>
      </c>
      <c r="I58" s="842">
        <v>546041</v>
      </c>
      <c r="J58" s="842">
        <v>321875</v>
      </c>
      <c r="K58" s="841"/>
      <c r="L58" s="842"/>
      <c r="M58" s="841"/>
      <c r="N58" s="842"/>
      <c r="O58" s="841"/>
      <c r="P58" s="842"/>
      <c r="Q58" s="842"/>
      <c r="R58" s="843"/>
    </row>
    <row r="59" spans="1:18" s="918" customFormat="1" ht="16.5" thickBot="1" x14ac:dyDescent="0.3">
      <c r="A59" s="872"/>
      <c r="B59" s="879"/>
      <c r="C59" s="924" t="s">
        <v>636</v>
      </c>
      <c r="D59" s="881">
        <v>103202</v>
      </c>
      <c r="E59" s="881">
        <v>88459</v>
      </c>
      <c r="F59" s="881">
        <v>73716</v>
      </c>
      <c r="G59" s="881">
        <v>58972</v>
      </c>
      <c r="H59" s="881">
        <v>44229</v>
      </c>
      <c r="I59" s="881">
        <v>29486</v>
      </c>
      <c r="J59" s="881">
        <v>14743</v>
      </c>
      <c r="K59" s="882"/>
      <c r="L59" s="881"/>
      <c r="M59" s="882"/>
      <c r="N59" s="881"/>
      <c r="O59" s="882"/>
      <c r="P59" s="881"/>
      <c r="Q59" s="881"/>
      <c r="R59" s="883"/>
    </row>
    <row r="60" spans="1:18" s="918" customFormat="1" ht="31.5" x14ac:dyDescent="0.25">
      <c r="A60" s="838">
        <v>1156633</v>
      </c>
      <c r="B60" s="839">
        <v>2016</v>
      </c>
      <c r="C60" s="839" t="s">
        <v>675</v>
      </c>
      <c r="D60" s="841">
        <v>121216</v>
      </c>
      <c r="E60" s="841">
        <v>121216</v>
      </c>
      <c r="F60" s="841">
        <v>121216</v>
      </c>
      <c r="G60" s="841">
        <v>121216</v>
      </c>
      <c r="H60" s="841">
        <v>121216</v>
      </c>
      <c r="I60" s="841">
        <v>93452</v>
      </c>
      <c r="J60" s="841">
        <v>93453</v>
      </c>
      <c r="K60" s="841"/>
      <c r="L60" s="842"/>
      <c r="M60" s="841"/>
      <c r="N60" s="842"/>
      <c r="O60" s="841"/>
      <c r="P60" s="842"/>
      <c r="Q60" s="842"/>
      <c r="R60" s="843"/>
    </row>
    <row r="61" spans="1:18" s="918" customFormat="1" ht="16.5" thickBot="1" x14ac:dyDescent="0.3">
      <c r="A61" s="872"/>
      <c r="B61" s="879"/>
      <c r="C61" s="874" t="s">
        <v>636</v>
      </c>
      <c r="D61" s="882">
        <v>21411</v>
      </c>
      <c r="E61" s="882">
        <v>18138</v>
      </c>
      <c r="F61" s="882">
        <v>14865</v>
      </c>
      <c r="G61" s="882">
        <v>11592</v>
      </c>
      <c r="H61" s="882">
        <v>8319</v>
      </c>
      <c r="I61" s="882">
        <v>5046</v>
      </c>
      <c r="J61" s="882">
        <v>2523</v>
      </c>
      <c r="K61" s="882"/>
      <c r="L61" s="881"/>
      <c r="M61" s="882"/>
      <c r="N61" s="881"/>
      <c r="O61" s="882"/>
      <c r="P61" s="881"/>
      <c r="Q61" s="881"/>
      <c r="R61" s="883"/>
    </row>
    <row r="62" spans="1:18" s="885" customFormat="1" ht="39" customHeight="1" x14ac:dyDescent="0.25">
      <c r="A62" s="838">
        <v>722842.29</v>
      </c>
      <c r="B62" s="839">
        <v>2017</v>
      </c>
      <c r="C62" s="839" t="s">
        <v>676</v>
      </c>
      <c r="D62" s="841">
        <v>70000</v>
      </c>
      <c r="E62" s="841">
        <v>70000</v>
      </c>
      <c r="F62" s="841">
        <v>74000</v>
      </c>
      <c r="G62" s="841">
        <v>75000</v>
      </c>
      <c r="H62" s="841">
        <v>75000</v>
      </c>
      <c r="I62" s="841">
        <v>75000</v>
      </c>
      <c r="J62" s="841">
        <v>75000</v>
      </c>
      <c r="K62" s="841">
        <v>63842.29</v>
      </c>
      <c r="L62" s="841"/>
      <c r="M62" s="841"/>
      <c r="N62" s="842"/>
      <c r="O62" s="841"/>
      <c r="P62" s="842"/>
      <c r="Q62" s="842"/>
      <c r="R62" s="843"/>
    </row>
    <row r="63" spans="1:18" s="885" customFormat="1" ht="17.25" customHeight="1" thickBot="1" x14ac:dyDescent="0.3">
      <c r="A63" s="872"/>
      <c r="B63" s="879"/>
      <c r="C63" s="874" t="s">
        <v>636</v>
      </c>
      <c r="D63" s="882">
        <v>15602</v>
      </c>
      <c r="E63" s="882">
        <v>13712</v>
      </c>
      <c r="F63" s="882">
        <v>11822</v>
      </c>
      <c r="G63" s="882">
        <v>9824</v>
      </c>
      <c r="H63" s="882">
        <v>7799</v>
      </c>
      <c r="I63" s="882">
        <v>5774</v>
      </c>
      <c r="J63" s="882">
        <v>3749</v>
      </c>
      <c r="K63" s="882">
        <v>1724</v>
      </c>
      <c r="L63" s="881"/>
      <c r="M63" s="881"/>
      <c r="N63" s="881"/>
      <c r="O63" s="882"/>
      <c r="P63" s="881"/>
      <c r="Q63" s="881"/>
      <c r="R63" s="883"/>
    </row>
    <row r="64" spans="1:18" s="885" customFormat="1" ht="36" customHeight="1" x14ac:dyDescent="0.25">
      <c r="A64" s="838">
        <v>1950509</v>
      </c>
      <c r="B64" s="839">
        <v>2018</v>
      </c>
      <c r="C64" s="840" t="s">
        <v>677</v>
      </c>
      <c r="D64" s="842">
        <v>200000</v>
      </c>
      <c r="E64" s="842">
        <v>110000</v>
      </c>
      <c r="F64" s="842">
        <v>200000</v>
      </c>
      <c r="G64" s="842">
        <v>200000</v>
      </c>
      <c r="H64" s="842">
        <v>200000</v>
      </c>
      <c r="I64" s="842">
        <v>200000</v>
      </c>
      <c r="J64" s="842">
        <v>200000</v>
      </c>
      <c r="K64" s="842">
        <v>250000</v>
      </c>
      <c r="L64" s="842">
        <v>190509</v>
      </c>
      <c r="M64" s="842"/>
      <c r="N64" s="842"/>
      <c r="O64" s="841"/>
      <c r="P64" s="842"/>
      <c r="Q64" s="842"/>
      <c r="R64" s="843"/>
    </row>
    <row r="65" spans="1:18" s="885" customFormat="1" ht="17.25" customHeight="1" thickBot="1" x14ac:dyDescent="0.3">
      <c r="A65" s="858"/>
      <c r="B65" s="859"/>
      <c r="C65" s="880" t="s">
        <v>636</v>
      </c>
      <c r="D65" s="862">
        <v>48979</v>
      </c>
      <c r="E65" s="862">
        <v>43579</v>
      </c>
      <c r="F65" s="862">
        <v>40610</v>
      </c>
      <c r="G65" s="862">
        <v>35209</v>
      </c>
      <c r="H65" s="862">
        <v>29809</v>
      </c>
      <c r="I65" s="862">
        <v>24409</v>
      </c>
      <c r="J65" s="862">
        <v>19009</v>
      </c>
      <c r="K65" s="862">
        <v>13610</v>
      </c>
      <c r="L65" s="862">
        <v>6860</v>
      </c>
      <c r="M65" s="862"/>
      <c r="N65" s="862"/>
      <c r="O65" s="861"/>
      <c r="P65" s="862"/>
      <c r="Q65" s="862"/>
      <c r="R65" s="864"/>
    </row>
    <row r="66" spans="1:18" s="885" customFormat="1" ht="81.75" customHeight="1" x14ac:dyDescent="0.25">
      <c r="A66" s="838">
        <f>831574+674172</f>
        <v>1505746</v>
      </c>
      <c r="B66" s="839">
        <v>2018</v>
      </c>
      <c r="C66" s="840" t="s">
        <v>678</v>
      </c>
      <c r="D66" s="841">
        <v>839590</v>
      </c>
      <c r="E66" s="841">
        <v>198692</v>
      </c>
      <c r="F66" s="841">
        <f>435981-435981</f>
        <v>0</v>
      </c>
      <c r="G66" s="841"/>
      <c r="H66" s="841"/>
      <c r="I66" s="841"/>
      <c r="J66" s="841"/>
      <c r="K66" s="841"/>
      <c r="L66" s="842"/>
      <c r="M66" s="841"/>
      <c r="N66" s="842"/>
      <c r="O66" s="841"/>
      <c r="P66" s="842"/>
      <c r="Q66" s="842"/>
      <c r="R66" s="843"/>
    </row>
    <row r="67" spans="1:18" s="885" customFormat="1" ht="17.25" customHeight="1" thickBot="1" x14ac:dyDescent="0.3">
      <c r="A67" s="858"/>
      <c r="B67" s="859"/>
      <c r="C67" s="925" t="s">
        <v>636</v>
      </c>
      <c r="D67" s="861">
        <v>28033</v>
      </c>
      <c r="E67" s="861">
        <v>5365</v>
      </c>
      <c r="F67" s="861">
        <f>11771-11771</f>
        <v>0</v>
      </c>
      <c r="G67" s="861"/>
      <c r="H67" s="861"/>
      <c r="I67" s="861"/>
      <c r="J67" s="861"/>
      <c r="K67" s="861"/>
      <c r="L67" s="862"/>
      <c r="M67" s="861"/>
      <c r="N67" s="862"/>
      <c r="O67" s="861"/>
      <c r="P67" s="862"/>
      <c r="Q67" s="862"/>
      <c r="R67" s="864"/>
    </row>
    <row r="68" spans="1:18" s="885" customFormat="1" ht="32.25" customHeight="1" x14ac:dyDescent="0.25">
      <c r="A68" s="838">
        <v>1010523</v>
      </c>
      <c r="B68" s="839" t="s">
        <v>679</v>
      </c>
      <c r="C68" s="840" t="s">
        <v>680</v>
      </c>
      <c r="D68" s="841">
        <v>101456</v>
      </c>
      <c r="E68" s="841">
        <v>101456</v>
      </c>
      <c r="F68" s="841">
        <v>101455</v>
      </c>
      <c r="G68" s="841">
        <v>101455</v>
      </c>
      <c r="H68" s="841">
        <v>101455</v>
      </c>
      <c r="I68" s="841">
        <v>101455</v>
      </c>
      <c r="J68" s="841">
        <v>135274</v>
      </c>
      <c r="K68" s="841">
        <v>135273</v>
      </c>
      <c r="L68" s="842">
        <v>131244</v>
      </c>
      <c r="M68" s="841"/>
      <c r="N68" s="842"/>
      <c r="O68" s="841"/>
      <c r="P68" s="842"/>
      <c r="Q68" s="842"/>
      <c r="R68" s="843"/>
    </row>
    <row r="69" spans="1:18" s="885" customFormat="1" ht="17.25" customHeight="1" thickBot="1" x14ac:dyDescent="0.3">
      <c r="A69" s="844"/>
      <c r="B69" s="845"/>
      <c r="C69" s="846" t="s">
        <v>636</v>
      </c>
      <c r="D69" s="926">
        <v>27393</v>
      </c>
      <c r="E69" s="926">
        <v>24654</v>
      </c>
      <c r="F69" s="926">
        <v>21914</v>
      </c>
      <c r="G69" s="926">
        <v>19175</v>
      </c>
      <c r="H69" s="926">
        <v>16436</v>
      </c>
      <c r="I69" s="926">
        <v>13696</v>
      </c>
      <c r="J69" s="926">
        <v>10957</v>
      </c>
      <c r="K69" s="926">
        <v>7305</v>
      </c>
      <c r="L69" s="850">
        <v>3544</v>
      </c>
      <c r="M69" s="926"/>
      <c r="N69" s="850"/>
      <c r="O69" s="926"/>
      <c r="P69" s="850"/>
      <c r="Q69" s="850"/>
      <c r="R69" s="851"/>
    </row>
    <row r="70" spans="1:18" ht="47.25" x14ac:dyDescent="0.25">
      <c r="A70" s="927">
        <v>450058</v>
      </c>
      <c r="B70" s="928">
        <v>2019</v>
      </c>
      <c r="C70" s="854" t="s">
        <v>681</v>
      </c>
      <c r="D70" s="929">
        <v>90012</v>
      </c>
      <c r="E70" s="929">
        <v>90012</v>
      </c>
      <c r="F70" s="929">
        <v>90012</v>
      </c>
      <c r="G70" s="929">
        <v>90011</v>
      </c>
      <c r="H70" s="929">
        <v>90011</v>
      </c>
      <c r="I70" s="929"/>
      <c r="J70" s="929"/>
      <c r="K70" s="929"/>
      <c r="L70" s="929"/>
      <c r="M70" s="929"/>
      <c r="N70" s="929"/>
      <c r="O70" s="929"/>
      <c r="P70" s="929"/>
      <c r="Q70" s="929"/>
      <c r="R70" s="930"/>
    </row>
    <row r="71" spans="1:18" s="885" customFormat="1" ht="17.25" customHeight="1" thickBot="1" x14ac:dyDescent="0.3">
      <c r="A71" s="931"/>
      <c r="B71" s="859"/>
      <c r="C71" s="860" t="s">
        <v>636</v>
      </c>
      <c r="D71" s="862">
        <v>12152</v>
      </c>
      <c r="E71" s="862">
        <v>9721</v>
      </c>
      <c r="F71" s="862">
        <v>7291</v>
      </c>
      <c r="G71" s="862">
        <v>4861</v>
      </c>
      <c r="H71" s="862">
        <v>2430</v>
      </c>
      <c r="I71" s="862"/>
      <c r="J71" s="862"/>
      <c r="K71" s="862"/>
      <c r="L71" s="862"/>
      <c r="M71" s="862"/>
      <c r="N71" s="862"/>
      <c r="O71" s="862"/>
      <c r="P71" s="862"/>
      <c r="Q71" s="862"/>
      <c r="R71" s="864"/>
    </row>
    <row r="72" spans="1:18" s="885" customFormat="1" ht="49.5" customHeight="1" x14ac:dyDescent="0.25">
      <c r="A72" s="838">
        <f>534114+342953-261116+261116</f>
        <v>877067</v>
      </c>
      <c r="B72" s="839" t="s">
        <v>682</v>
      </c>
      <c r="C72" s="886" t="s">
        <v>683</v>
      </c>
      <c r="D72" s="842">
        <f>66438+1</f>
        <v>66439</v>
      </c>
      <c r="E72" s="841"/>
      <c r="F72" s="842">
        <f>87700-66438</f>
        <v>21262</v>
      </c>
      <c r="G72" s="841">
        <v>87700</v>
      </c>
      <c r="H72" s="842">
        <v>87700</v>
      </c>
      <c r="I72" s="841">
        <v>87700</v>
      </c>
      <c r="J72" s="842">
        <v>87700</v>
      </c>
      <c r="K72" s="841">
        <v>87700</v>
      </c>
      <c r="L72" s="842">
        <v>87700</v>
      </c>
      <c r="M72" s="841">
        <v>87700</v>
      </c>
      <c r="N72" s="842">
        <v>87700</v>
      </c>
      <c r="O72" s="841">
        <f>87767-1</f>
        <v>87766</v>
      </c>
      <c r="P72" s="842"/>
      <c r="Q72" s="842"/>
      <c r="R72" s="843"/>
    </row>
    <row r="73" spans="1:18" s="885" customFormat="1" ht="17.25" customHeight="1" thickBot="1" x14ac:dyDescent="0.3">
      <c r="A73" s="932"/>
      <c r="B73" s="879"/>
      <c r="C73" s="860" t="s">
        <v>636</v>
      </c>
      <c r="D73" s="881">
        <v>8000</v>
      </c>
      <c r="E73" s="882">
        <v>12056</v>
      </c>
      <c r="F73" s="881">
        <v>23681</v>
      </c>
      <c r="G73" s="882">
        <v>21313</v>
      </c>
      <c r="H73" s="881">
        <v>18945</v>
      </c>
      <c r="I73" s="882">
        <v>16577</v>
      </c>
      <c r="J73" s="881">
        <v>14209</v>
      </c>
      <c r="K73" s="882">
        <v>11841</v>
      </c>
      <c r="L73" s="881">
        <v>9473</v>
      </c>
      <c r="M73" s="882">
        <v>7106</v>
      </c>
      <c r="N73" s="881">
        <v>4738</v>
      </c>
      <c r="O73" s="882">
        <v>2639</v>
      </c>
      <c r="P73" s="881"/>
      <c r="Q73" s="881"/>
      <c r="R73" s="883"/>
    </row>
    <row r="74" spans="1:18" s="885" customFormat="1" ht="54" customHeight="1" x14ac:dyDescent="0.25">
      <c r="A74" s="838">
        <v>322175</v>
      </c>
      <c r="B74" s="839" t="s">
        <v>682</v>
      </c>
      <c r="C74" s="854" t="s">
        <v>684</v>
      </c>
      <c r="D74" s="842"/>
      <c r="E74" s="841"/>
      <c r="F74" s="842">
        <v>32200</v>
      </c>
      <c r="G74" s="841">
        <v>32200</v>
      </c>
      <c r="H74" s="842">
        <v>32200</v>
      </c>
      <c r="I74" s="841">
        <v>32200</v>
      </c>
      <c r="J74" s="842">
        <v>32200</v>
      </c>
      <c r="K74" s="841">
        <v>32200</v>
      </c>
      <c r="L74" s="842">
        <v>32200</v>
      </c>
      <c r="M74" s="841">
        <v>32200</v>
      </c>
      <c r="N74" s="842">
        <v>32300</v>
      </c>
      <c r="O74" s="841">
        <v>32275</v>
      </c>
      <c r="P74" s="842"/>
      <c r="Q74" s="842"/>
      <c r="R74" s="843"/>
    </row>
    <row r="75" spans="1:18" s="885" customFormat="1" ht="17.25" customHeight="1" thickBot="1" x14ac:dyDescent="0.3">
      <c r="A75" s="933"/>
      <c r="B75" s="845"/>
      <c r="C75" s="934" t="s">
        <v>640</v>
      </c>
      <c r="D75" s="850">
        <v>2939</v>
      </c>
      <c r="E75" s="926">
        <v>4429</v>
      </c>
      <c r="F75" s="850">
        <v>8699</v>
      </c>
      <c r="G75" s="926">
        <v>7829</v>
      </c>
      <c r="H75" s="850">
        <v>6960</v>
      </c>
      <c r="I75" s="926">
        <v>6091</v>
      </c>
      <c r="J75" s="850">
        <v>5221</v>
      </c>
      <c r="K75" s="926">
        <v>4352</v>
      </c>
      <c r="L75" s="850">
        <v>3482</v>
      </c>
      <c r="M75" s="926">
        <v>2613</v>
      </c>
      <c r="N75" s="850">
        <v>1744</v>
      </c>
      <c r="O75" s="926">
        <v>871</v>
      </c>
      <c r="P75" s="850"/>
      <c r="Q75" s="850"/>
      <c r="R75" s="851"/>
    </row>
    <row r="76" spans="1:18" s="885" customFormat="1" ht="47.25" x14ac:dyDescent="0.25">
      <c r="A76" s="838">
        <v>1289745</v>
      </c>
      <c r="B76" s="839" t="s">
        <v>685</v>
      </c>
      <c r="C76" s="840" t="s">
        <v>686</v>
      </c>
      <c r="D76" s="842"/>
      <c r="E76" s="842">
        <v>129000</v>
      </c>
      <c r="F76" s="842">
        <v>129000</v>
      </c>
      <c r="G76" s="842">
        <v>129000</v>
      </c>
      <c r="H76" s="842">
        <v>129000</v>
      </c>
      <c r="I76" s="842">
        <v>129000</v>
      </c>
      <c r="J76" s="842">
        <v>129000</v>
      </c>
      <c r="K76" s="842">
        <v>129000</v>
      </c>
      <c r="L76" s="842">
        <v>129000</v>
      </c>
      <c r="M76" s="842">
        <v>129000</v>
      </c>
      <c r="N76" s="842">
        <v>128745</v>
      </c>
      <c r="O76" s="842"/>
      <c r="P76" s="842"/>
      <c r="Q76" s="842"/>
      <c r="R76" s="843"/>
    </row>
    <row r="77" spans="1:18" s="885" customFormat="1" ht="16.5" thickBot="1" x14ac:dyDescent="0.3">
      <c r="A77" s="858"/>
      <c r="B77" s="859"/>
      <c r="C77" s="860" t="s">
        <v>640</v>
      </c>
      <c r="D77" s="862">
        <v>17412</v>
      </c>
      <c r="E77" s="862">
        <v>34823</v>
      </c>
      <c r="F77" s="862">
        <v>31340</v>
      </c>
      <c r="G77" s="862">
        <v>27857</v>
      </c>
      <c r="H77" s="862">
        <v>24374</v>
      </c>
      <c r="I77" s="862">
        <v>20891</v>
      </c>
      <c r="J77" s="862">
        <v>17408</v>
      </c>
      <c r="K77" s="862">
        <v>13925</v>
      </c>
      <c r="L77" s="862">
        <v>10442</v>
      </c>
      <c r="M77" s="862">
        <v>6959</v>
      </c>
      <c r="N77" s="862">
        <v>3476</v>
      </c>
      <c r="O77" s="862"/>
      <c r="P77" s="862"/>
      <c r="Q77" s="862"/>
      <c r="R77" s="864"/>
    </row>
    <row r="78" spans="1:18" s="885" customFormat="1" ht="47.25" x14ac:dyDescent="0.25">
      <c r="A78" s="852">
        <f>1135705+129698-159468-309289</f>
        <v>796646</v>
      </c>
      <c r="B78" s="853" t="s">
        <v>685</v>
      </c>
      <c r="C78" s="854" t="s">
        <v>687</v>
      </c>
      <c r="D78" s="855">
        <v>0</v>
      </c>
      <c r="E78" s="855">
        <v>159300</v>
      </c>
      <c r="F78" s="855">
        <v>159300</v>
      </c>
      <c r="G78" s="855">
        <v>159300</v>
      </c>
      <c r="H78" s="855">
        <v>159300</v>
      </c>
      <c r="I78" s="855">
        <v>159446</v>
      </c>
      <c r="J78" s="855"/>
      <c r="K78" s="856"/>
      <c r="L78" s="856"/>
      <c r="M78" s="856"/>
      <c r="N78" s="856"/>
      <c r="O78" s="855"/>
      <c r="P78" s="856"/>
      <c r="Q78" s="856"/>
      <c r="R78" s="857"/>
    </row>
    <row r="79" spans="1:18" s="885" customFormat="1" ht="16.5" thickBot="1" x14ac:dyDescent="0.3">
      <c r="A79" s="858"/>
      <c r="B79" s="859"/>
      <c r="C79" s="860" t="s">
        <v>636</v>
      </c>
      <c r="D79" s="862">
        <v>10755</v>
      </c>
      <c r="E79" s="862">
        <v>21509</v>
      </c>
      <c r="F79" s="862">
        <v>17208</v>
      </c>
      <c r="G79" s="862">
        <v>12907</v>
      </c>
      <c r="H79" s="862">
        <v>8606</v>
      </c>
      <c r="I79" s="862">
        <v>4305</v>
      </c>
      <c r="J79" s="862"/>
      <c r="K79" s="862"/>
      <c r="L79" s="862"/>
      <c r="M79" s="862"/>
      <c r="N79" s="862"/>
      <c r="O79" s="861"/>
      <c r="P79" s="862"/>
      <c r="Q79" s="862"/>
      <c r="R79" s="864"/>
    </row>
    <row r="80" spans="1:18" s="885" customFormat="1" ht="47.25" x14ac:dyDescent="0.25">
      <c r="A80" s="838">
        <f>816390-46604</f>
        <v>769786</v>
      </c>
      <c r="B80" s="839" t="s">
        <v>685</v>
      </c>
      <c r="C80" s="854" t="s">
        <v>688</v>
      </c>
      <c r="D80" s="842"/>
      <c r="E80" s="842">
        <v>154000</v>
      </c>
      <c r="F80" s="842">
        <v>154000</v>
      </c>
      <c r="G80" s="842">
        <v>154000</v>
      </c>
      <c r="H80" s="842">
        <v>154000</v>
      </c>
      <c r="I80" s="842">
        <v>153786</v>
      </c>
      <c r="J80" s="842"/>
      <c r="K80" s="842"/>
      <c r="L80" s="842"/>
      <c r="M80" s="842"/>
      <c r="N80" s="842"/>
      <c r="O80" s="842"/>
      <c r="P80" s="842"/>
      <c r="Q80" s="842"/>
      <c r="R80" s="843"/>
    </row>
    <row r="81" spans="1:18" s="885" customFormat="1" ht="16.5" thickBot="1" x14ac:dyDescent="0.3">
      <c r="A81" s="858"/>
      <c r="B81" s="859"/>
      <c r="C81" s="860" t="s">
        <v>636</v>
      </c>
      <c r="D81" s="862">
        <v>10392</v>
      </c>
      <c r="E81" s="862">
        <v>20784</v>
      </c>
      <c r="F81" s="862">
        <v>16626</v>
      </c>
      <c r="G81" s="862">
        <v>12468</v>
      </c>
      <c r="H81" s="862">
        <v>8310</v>
      </c>
      <c r="I81" s="862">
        <v>4152</v>
      </c>
      <c r="J81" s="862"/>
      <c r="K81" s="862"/>
      <c r="L81" s="862"/>
      <c r="M81" s="862"/>
      <c r="N81" s="862"/>
      <c r="O81" s="862"/>
      <c r="P81" s="862"/>
      <c r="Q81" s="862"/>
      <c r="R81" s="864"/>
    </row>
    <row r="82" spans="1:18" s="885" customFormat="1" ht="31.5" x14ac:dyDescent="0.25">
      <c r="A82" s="838">
        <v>3717631</v>
      </c>
      <c r="B82" s="839" t="s">
        <v>682</v>
      </c>
      <c r="C82" s="840" t="s">
        <v>689</v>
      </c>
      <c r="D82" s="842"/>
      <c r="E82" s="841"/>
      <c r="F82" s="842">
        <v>700000</v>
      </c>
      <c r="G82" s="841">
        <v>514000</v>
      </c>
      <c r="H82" s="842">
        <v>514000</v>
      </c>
      <c r="I82" s="841">
        <v>312000</v>
      </c>
      <c r="J82" s="842">
        <v>312000</v>
      </c>
      <c r="K82" s="841">
        <v>312000</v>
      </c>
      <c r="L82" s="842">
        <v>312000</v>
      </c>
      <c r="M82" s="841">
        <v>312000</v>
      </c>
      <c r="N82" s="842">
        <v>214839</v>
      </c>
      <c r="O82" s="841">
        <v>214792</v>
      </c>
      <c r="P82" s="842"/>
      <c r="Q82" s="842"/>
      <c r="R82" s="843"/>
    </row>
    <row r="83" spans="1:18" s="885" customFormat="1" ht="16.5" thickBot="1" x14ac:dyDescent="0.3">
      <c r="A83" s="844"/>
      <c r="B83" s="845"/>
      <c r="C83" s="860" t="s">
        <v>636</v>
      </c>
      <c r="D83" s="850">
        <v>33910</v>
      </c>
      <c r="E83" s="926">
        <v>51104</v>
      </c>
      <c r="F83" s="850">
        <v>100376</v>
      </c>
      <c r="G83" s="926">
        <v>81476</v>
      </c>
      <c r="H83" s="850">
        <v>67598</v>
      </c>
      <c r="I83" s="926">
        <v>53720</v>
      </c>
      <c r="J83" s="850">
        <v>45296</v>
      </c>
      <c r="K83" s="926">
        <v>36872</v>
      </c>
      <c r="L83" s="850">
        <v>28448</v>
      </c>
      <c r="M83" s="926">
        <v>20024</v>
      </c>
      <c r="N83" s="850">
        <v>11600</v>
      </c>
      <c r="O83" s="926">
        <v>5799</v>
      </c>
      <c r="P83" s="850"/>
      <c r="Q83" s="850"/>
      <c r="R83" s="851"/>
    </row>
    <row r="84" spans="1:18" s="918" customFormat="1" ht="31.5" x14ac:dyDescent="0.25">
      <c r="A84" s="852">
        <v>6300200</v>
      </c>
      <c r="B84" s="935">
        <v>2015</v>
      </c>
      <c r="C84" s="935" t="s">
        <v>690</v>
      </c>
      <c r="D84" s="856">
        <v>320500</v>
      </c>
      <c r="E84" s="936">
        <v>320500</v>
      </c>
      <c r="F84" s="937">
        <v>320500</v>
      </c>
      <c r="G84" s="936">
        <v>320500</v>
      </c>
      <c r="H84" s="937">
        <v>320500</v>
      </c>
      <c r="I84" s="936">
        <v>320500</v>
      </c>
      <c r="J84" s="937">
        <v>320500</v>
      </c>
      <c r="K84" s="936">
        <v>320500</v>
      </c>
      <c r="L84" s="937">
        <v>320500</v>
      </c>
      <c r="M84" s="936">
        <v>320500</v>
      </c>
      <c r="N84" s="937">
        <v>320500</v>
      </c>
      <c r="O84" s="936">
        <v>320500</v>
      </c>
      <c r="P84" s="937">
        <v>320500</v>
      </c>
      <c r="Q84" s="937">
        <v>320500</v>
      </c>
      <c r="R84" s="857">
        <f>1492700-320500-320500-320500</f>
        <v>531200</v>
      </c>
    </row>
    <row r="85" spans="1:18" s="918" customFormat="1" ht="16.5" thickBot="1" x14ac:dyDescent="0.3">
      <c r="A85" s="938"/>
      <c r="B85" s="939"/>
      <c r="C85" s="917" t="s">
        <v>670</v>
      </c>
      <c r="D85" s="922">
        <v>135491</v>
      </c>
      <c r="E85" s="922">
        <v>126838</v>
      </c>
      <c r="F85" s="922">
        <v>118184</v>
      </c>
      <c r="G85" s="921">
        <v>109531</v>
      </c>
      <c r="H85" s="922">
        <v>100877</v>
      </c>
      <c r="I85" s="922">
        <v>92224</v>
      </c>
      <c r="J85" s="940">
        <v>83570</v>
      </c>
      <c r="K85" s="940">
        <v>74917</v>
      </c>
      <c r="L85" s="940">
        <v>66263</v>
      </c>
      <c r="M85" s="940">
        <v>57610</v>
      </c>
      <c r="N85" s="862">
        <v>48956</v>
      </c>
      <c r="O85" s="861">
        <v>40303</v>
      </c>
      <c r="P85" s="862">
        <v>31650</v>
      </c>
      <c r="Q85" s="862">
        <v>22997</v>
      </c>
      <c r="R85" s="864">
        <f>114949-40303-31650-22997</f>
        <v>19999</v>
      </c>
    </row>
    <row r="86" spans="1:18" s="885" customFormat="1" ht="20.25" customHeight="1" thickBot="1" x14ac:dyDescent="0.3">
      <c r="A86" s="941"/>
      <c r="B86" s="942"/>
      <c r="C86" s="943" t="s">
        <v>691</v>
      </c>
      <c r="D86" s="904"/>
      <c r="E86" s="905"/>
      <c r="F86" s="904"/>
      <c r="G86" s="905"/>
      <c r="H86" s="904"/>
      <c r="I86" s="904"/>
      <c r="J86" s="905"/>
      <c r="K86" s="905"/>
      <c r="L86" s="905"/>
      <c r="M86" s="905"/>
      <c r="N86" s="905"/>
      <c r="O86" s="904"/>
      <c r="P86" s="905"/>
      <c r="Q86" s="905"/>
      <c r="R86" s="906"/>
    </row>
    <row r="87" spans="1:18" s="885" customFormat="1" ht="16.5" thickBot="1" x14ac:dyDescent="0.3">
      <c r="A87" s="944">
        <v>1280192</v>
      </c>
      <c r="B87" s="945" t="s">
        <v>692</v>
      </c>
      <c r="C87" s="945" t="s">
        <v>693</v>
      </c>
      <c r="D87" s="946">
        <v>78672.005281700156</v>
      </c>
      <c r="E87" s="946">
        <v>77508</v>
      </c>
      <c r="F87" s="946">
        <v>76343</v>
      </c>
      <c r="G87" s="947">
        <v>75178</v>
      </c>
      <c r="H87" s="946">
        <v>74013</v>
      </c>
      <c r="I87" s="946">
        <v>72848</v>
      </c>
      <c r="J87" s="948">
        <v>71683</v>
      </c>
      <c r="K87" s="948">
        <v>70518</v>
      </c>
      <c r="L87" s="948">
        <v>46534</v>
      </c>
      <c r="M87" s="948"/>
      <c r="N87" s="948"/>
      <c r="O87" s="949"/>
      <c r="P87" s="948"/>
      <c r="Q87" s="948"/>
      <c r="R87" s="950"/>
    </row>
    <row r="88" spans="1:18" s="885" customFormat="1" ht="31.5" x14ac:dyDescent="0.25">
      <c r="A88" s="907">
        <v>1708</v>
      </c>
      <c r="B88" s="908">
        <v>2015</v>
      </c>
      <c r="C88" s="908" t="s">
        <v>694</v>
      </c>
      <c r="D88" s="909">
        <v>171</v>
      </c>
      <c r="E88" s="909">
        <v>171</v>
      </c>
      <c r="F88" s="909">
        <v>171</v>
      </c>
      <c r="G88" s="909">
        <v>171</v>
      </c>
      <c r="H88" s="909">
        <v>171</v>
      </c>
      <c r="I88" s="909">
        <v>171</v>
      </c>
      <c r="J88" s="909">
        <v>171</v>
      </c>
      <c r="K88" s="842">
        <v>71</v>
      </c>
      <c r="L88" s="842"/>
      <c r="M88" s="842"/>
      <c r="N88" s="842"/>
      <c r="O88" s="841"/>
      <c r="P88" s="842"/>
      <c r="Q88" s="842"/>
      <c r="R88" s="843"/>
    </row>
    <row r="89" spans="1:18" s="885" customFormat="1" ht="16.5" thickBot="1" x14ac:dyDescent="0.3">
      <c r="A89" s="938"/>
      <c r="B89" s="939"/>
      <c r="C89" s="917" t="s">
        <v>695</v>
      </c>
      <c r="D89" s="921">
        <v>30</v>
      </c>
      <c r="E89" s="921">
        <v>26</v>
      </c>
      <c r="F89" s="921">
        <v>22</v>
      </c>
      <c r="G89" s="921">
        <v>17</v>
      </c>
      <c r="H89" s="921">
        <v>13</v>
      </c>
      <c r="I89" s="921">
        <v>9</v>
      </c>
      <c r="J89" s="862">
        <v>4</v>
      </c>
      <c r="K89" s="862">
        <v>1</v>
      </c>
      <c r="L89" s="862"/>
      <c r="M89" s="862"/>
      <c r="N89" s="862"/>
      <c r="O89" s="861"/>
      <c r="P89" s="862"/>
      <c r="Q89" s="862"/>
      <c r="R89" s="864"/>
    </row>
    <row r="90" spans="1:18" s="885" customFormat="1" ht="31.5" x14ac:dyDescent="0.25">
      <c r="A90" s="888">
        <v>1707</v>
      </c>
      <c r="B90" s="951">
        <v>2015</v>
      </c>
      <c r="C90" s="840" t="s">
        <v>696</v>
      </c>
      <c r="D90" s="884">
        <v>171</v>
      </c>
      <c r="E90" s="884">
        <v>171</v>
      </c>
      <c r="F90" s="884">
        <v>171</v>
      </c>
      <c r="G90" s="884">
        <v>171</v>
      </c>
      <c r="H90" s="884">
        <v>171</v>
      </c>
      <c r="I90" s="884">
        <v>171</v>
      </c>
      <c r="J90" s="884">
        <v>171</v>
      </c>
      <c r="K90" s="884">
        <v>71</v>
      </c>
      <c r="L90" s="952"/>
      <c r="M90" s="952"/>
      <c r="N90" s="952"/>
      <c r="O90" s="953"/>
      <c r="P90" s="952"/>
      <c r="Q90" s="952"/>
      <c r="R90" s="954"/>
    </row>
    <row r="91" spans="1:18" ht="17.25" customHeight="1" thickBot="1" x14ac:dyDescent="0.3">
      <c r="A91" s="955"/>
      <c r="B91" s="956"/>
      <c r="C91" s="917" t="s">
        <v>697</v>
      </c>
      <c r="D91" s="921">
        <v>30</v>
      </c>
      <c r="E91" s="921">
        <v>26</v>
      </c>
      <c r="F91" s="921">
        <v>22</v>
      </c>
      <c r="G91" s="921">
        <v>17</v>
      </c>
      <c r="H91" s="921">
        <v>13</v>
      </c>
      <c r="I91" s="921">
        <v>9</v>
      </c>
      <c r="J91" s="862">
        <v>4</v>
      </c>
      <c r="K91" s="862">
        <v>1</v>
      </c>
      <c r="L91" s="862"/>
      <c r="M91" s="862"/>
      <c r="N91" s="862"/>
      <c r="O91" s="861"/>
      <c r="P91" s="862"/>
      <c r="Q91" s="862"/>
      <c r="R91" s="864"/>
    </row>
    <row r="92" spans="1:18" ht="47.25" x14ac:dyDescent="0.25">
      <c r="A92" s="907">
        <v>13860510</v>
      </c>
      <c r="B92" s="957" t="s">
        <v>698</v>
      </c>
      <c r="C92" s="908" t="s">
        <v>699</v>
      </c>
      <c r="D92" s="910"/>
      <c r="E92" s="910">
        <v>539992</v>
      </c>
      <c r="F92" s="910">
        <v>720028</v>
      </c>
      <c r="G92" s="910">
        <v>720028</v>
      </c>
      <c r="H92" s="910">
        <v>720028</v>
      </c>
      <c r="I92" s="910">
        <v>720028</v>
      </c>
      <c r="J92" s="910">
        <v>720028</v>
      </c>
      <c r="K92" s="910">
        <v>720028</v>
      </c>
      <c r="L92" s="910">
        <v>720028</v>
      </c>
      <c r="M92" s="910">
        <v>720028</v>
      </c>
      <c r="N92" s="910">
        <v>720028</v>
      </c>
      <c r="O92" s="910">
        <v>720028</v>
      </c>
      <c r="P92" s="909">
        <v>720028</v>
      </c>
      <c r="Q92" s="909">
        <v>720028</v>
      </c>
      <c r="R92" s="871">
        <f>A92-SUM(D92:Q92)</f>
        <v>4680182</v>
      </c>
    </row>
    <row r="93" spans="1:18" ht="17.25" customHeight="1" thickBot="1" x14ac:dyDescent="0.3">
      <c r="A93" s="911"/>
      <c r="B93" s="958"/>
      <c r="C93" s="874" t="s">
        <v>636</v>
      </c>
      <c r="D93" s="914">
        <v>190530</v>
      </c>
      <c r="E93" s="914">
        <v>374234</v>
      </c>
      <c r="F93" s="914">
        <v>359654</v>
      </c>
      <c r="G93" s="915">
        <v>340213</v>
      </c>
      <c r="H93" s="914">
        <v>320772</v>
      </c>
      <c r="I93" s="914">
        <v>301332</v>
      </c>
      <c r="J93" s="881">
        <v>281883</v>
      </c>
      <c r="K93" s="881">
        <v>262450</v>
      </c>
      <c r="L93" s="881">
        <v>243010</v>
      </c>
      <c r="M93" s="881">
        <v>223570</v>
      </c>
      <c r="N93" s="881">
        <v>204129</v>
      </c>
      <c r="O93" s="882">
        <v>184688</v>
      </c>
      <c r="P93" s="881">
        <v>165247</v>
      </c>
      <c r="Q93" s="881">
        <v>145806</v>
      </c>
      <c r="R93" s="883">
        <f>126365+106924+87484+68044+48603+29161</f>
        <v>466581</v>
      </c>
    </row>
    <row r="94" spans="1:18" ht="18" customHeight="1" thickBot="1" x14ac:dyDescent="0.3">
      <c r="A94" s="872">
        <v>25174</v>
      </c>
      <c r="B94" s="916" t="s">
        <v>638</v>
      </c>
      <c r="C94" s="916" t="s">
        <v>700</v>
      </c>
      <c r="D94" s="949">
        <v>14385</v>
      </c>
      <c r="E94" s="882">
        <v>10789</v>
      </c>
      <c r="F94" s="914"/>
      <c r="G94" s="915"/>
      <c r="H94" s="914"/>
      <c r="I94" s="914"/>
      <c r="J94" s="948"/>
      <c r="K94" s="948"/>
      <c r="L94" s="948"/>
      <c r="M94" s="948"/>
      <c r="N94" s="948"/>
      <c r="O94" s="949"/>
      <c r="P94" s="948"/>
      <c r="Q94" s="948"/>
      <c r="R94" s="950"/>
    </row>
    <row r="95" spans="1:18" ht="16.5" thickBot="1" x14ac:dyDescent="0.3">
      <c r="A95" s="959"/>
      <c r="B95" s="960"/>
      <c r="C95" s="961" t="s">
        <v>701</v>
      </c>
      <c r="D95" s="881">
        <f t="shared" ref="D95:R95" si="13">SUM(D17:D94)</f>
        <v>6904300.5302817002</v>
      </c>
      <c r="E95" s="881">
        <f t="shared" si="13"/>
        <v>10049033.913674999</v>
      </c>
      <c r="F95" s="881">
        <f t="shared" si="13"/>
        <v>12069137.56120025</v>
      </c>
      <c r="G95" s="881">
        <f t="shared" si="13"/>
        <v>13266340.184177499</v>
      </c>
      <c r="H95" s="881">
        <f t="shared" si="13"/>
        <v>13303536.204</v>
      </c>
      <c r="I95" s="881">
        <f t="shared" si="13"/>
        <v>10912508.804</v>
      </c>
      <c r="J95" s="881">
        <f t="shared" si="13"/>
        <v>10149103.604</v>
      </c>
      <c r="K95" s="881">
        <f t="shared" si="13"/>
        <v>9491514.6319999993</v>
      </c>
      <c r="L95" s="881">
        <f t="shared" si="13"/>
        <v>9085051.7459999993</v>
      </c>
      <c r="M95" s="881">
        <f t="shared" si="13"/>
        <v>8631682.9460000005</v>
      </c>
      <c r="N95" s="881">
        <f t="shared" si="13"/>
        <v>8339296.4460000005</v>
      </c>
      <c r="O95" s="881">
        <f t="shared" si="13"/>
        <v>8020554.6459999997</v>
      </c>
      <c r="P95" s="881">
        <f t="shared" si="13"/>
        <v>6812927.0649999995</v>
      </c>
      <c r="Q95" s="881">
        <f t="shared" si="13"/>
        <v>5813174.4419999998</v>
      </c>
      <c r="R95" s="950">
        <f t="shared" si="13"/>
        <v>18964779.611000001</v>
      </c>
    </row>
    <row r="96" spans="1:18" ht="15.75" x14ac:dyDescent="0.25">
      <c r="A96" s="962"/>
      <c r="B96" s="962"/>
      <c r="C96" s="962"/>
      <c r="D96" s="963"/>
      <c r="E96" s="963"/>
      <c r="F96" s="963"/>
      <c r="G96" s="964"/>
      <c r="H96" s="965"/>
      <c r="I96" s="965"/>
      <c r="J96" s="965"/>
      <c r="K96" s="965"/>
      <c r="L96" s="965"/>
      <c r="M96" s="965"/>
      <c r="N96" s="965"/>
      <c r="O96" s="966"/>
      <c r="P96" s="966"/>
      <c r="Q96" s="966"/>
      <c r="R96" s="967"/>
    </row>
    <row r="97" spans="1:18" ht="15.75" hidden="1" x14ac:dyDescent="0.25">
      <c r="A97" s="968"/>
      <c r="B97" s="968"/>
      <c r="C97" s="969" t="s">
        <v>702</v>
      </c>
      <c r="D97" s="964">
        <f t="shared" ref="D97:R98" si="14">SUM(D40,D42,D44,D46,D48,D50,D52,D54,D56,D58,D60,D62,D64,D66,D68,D70,D72,D74,D76,D78,D80,D82,D84)</f>
        <v>5423834</v>
      </c>
      <c r="E97" s="964">
        <f t="shared" si="14"/>
        <v>5376811</v>
      </c>
      <c r="F97" s="964">
        <f t="shared" si="14"/>
        <v>6068542</v>
      </c>
      <c r="G97" s="964">
        <f t="shared" si="14"/>
        <v>5500284</v>
      </c>
      <c r="H97" s="964">
        <f t="shared" si="14"/>
        <v>5502552</v>
      </c>
      <c r="I97" s="964">
        <f t="shared" si="14"/>
        <v>3155247</v>
      </c>
      <c r="J97" s="964">
        <f t="shared" si="14"/>
        <v>2376390</v>
      </c>
      <c r="K97" s="964">
        <f t="shared" si="14"/>
        <v>1999903.29</v>
      </c>
      <c r="L97" s="964">
        <f t="shared" si="14"/>
        <v>1872541</v>
      </c>
      <c r="M97" s="964">
        <f t="shared" si="14"/>
        <v>1550788</v>
      </c>
      <c r="N97" s="964">
        <f t="shared" si="14"/>
        <v>1453472</v>
      </c>
      <c r="O97" s="964">
        <f t="shared" si="14"/>
        <v>1324721</v>
      </c>
      <c r="P97" s="964">
        <f t="shared" si="14"/>
        <v>989888</v>
      </c>
      <c r="Q97" s="964">
        <f t="shared" si="14"/>
        <v>1038575</v>
      </c>
      <c r="R97" s="964">
        <f t="shared" si="14"/>
        <v>531200</v>
      </c>
    </row>
    <row r="98" spans="1:18" ht="15.75" hidden="1" x14ac:dyDescent="0.25">
      <c r="A98" s="968"/>
      <c r="B98" s="968"/>
      <c r="C98" s="969" t="s">
        <v>703</v>
      </c>
      <c r="D98" s="964">
        <f t="shared" si="14"/>
        <v>1060090</v>
      </c>
      <c r="E98" s="964">
        <f t="shared" si="14"/>
        <v>974407</v>
      </c>
      <c r="F98" s="964">
        <f t="shared" si="14"/>
        <v>896497</v>
      </c>
      <c r="G98" s="964">
        <f t="shared" si="14"/>
        <v>732328</v>
      </c>
      <c r="H98" s="964">
        <f t="shared" si="14"/>
        <v>589221</v>
      </c>
      <c r="I98" s="964">
        <f t="shared" si="14"/>
        <v>447780</v>
      </c>
      <c r="J98" s="964">
        <f t="shared" si="14"/>
        <v>362587</v>
      </c>
      <c r="K98" s="964">
        <f t="shared" si="14"/>
        <v>292375</v>
      </c>
      <c r="L98" s="964">
        <f t="shared" si="14"/>
        <v>238267</v>
      </c>
      <c r="M98" s="964">
        <f t="shared" si="14"/>
        <v>185994</v>
      </c>
      <c r="N98" s="964">
        <f t="shared" si="14"/>
        <v>144122</v>
      </c>
      <c r="O98" s="964">
        <f t="shared" si="14"/>
        <v>105147</v>
      </c>
      <c r="P98" s="964">
        <f t="shared" si="14"/>
        <v>69111</v>
      </c>
      <c r="Q98" s="964">
        <f t="shared" si="14"/>
        <v>67588</v>
      </c>
      <c r="R98" s="964">
        <f t="shared" si="14"/>
        <v>19999</v>
      </c>
    </row>
    <row r="99" spans="1:18" ht="15.75" x14ac:dyDescent="0.25">
      <c r="A99" s="968"/>
      <c r="B99" s="968"/>
      <c r="C99" s="969"/>
      <c r="D99" s="969"/>
      <c r="E99" s="969"/>
      <c r="F99" s="969"/>
      <c r="G99" s="964"/>
      <c r="H99" s="969"/>
      <c r="I99" s="969"/>
      <c r="J99" s="969"/>
      <c r="K99" s="969"/>
      <c r="L99" s="969"/>
      <c r="M99" s="969"/>
      <c r="N99" s="969"/>
      <c r="O99" s="969"/>
      <c r="P99" s="969"/>
      <c r="Q99" s="969"/>
      <c r="R99" s="962"/>
    </row>
    <row r="100" spans="1:18" ht="15.75" x14ac:dyDescent="0.25">
      <c r="A100" s="968"/>
      <c r="B100" s="968"/>
      <c r="C100" s="969"/>
      <c r="D100" s="969"/>
      <c r="E100" s="969"/>
      <c r="F100" s="969"/>
      <c r="G100" s="964"/>
      <c r="H100" s="969"/>
      <c r="I100" s="969"/>
      <c r="J100" s="969"/>
      <c r="K100" s="969"/>
      <c r="L100" s="969"/>
      <c r="M100" s="969"/>
      <c r="N100" s="969"/>
      <c r="O100" s="969"/>
      <c r="P100" s="969"/>
      <c r="Q100" s="969"/>
      <c r="R100" s="962"/>
    </row>
    <row r="101" spans="1:18" ht="15.75" x14ac:dyDescent="0.25">
      <c r="A101" s="968"/>
      <c r="B101" s="968"/>
      <c r="C101" s="962"/>
      <c r="D101" s="969"/>
      <c r="E101" s="969"/>
      <c r="F101" s="969"/>
      <c r="G101" s="964"/>
      <c r="H101" s="969"/>
      <c r="I101" s="969"/>
      <c r="J101" s="969"/>
      <c r="K101" s="969"/>
      <c r="L101" s="969"/>
      <c r="M101" s="969"/>
      <c r="N101" s="969"/>
      <c r="O101" s="969"/>
      <c r="P101" s="969"/>
      <c r="Q101" s="969"/>
      <c r="R101" s="962"/>
    </row>
    <row r="102" spans="1:18" x14ac:dyDescent="0.2">
      <c r="A102" s="968"/>
      <c r="B102" s="968"/>
      <c r="C102" s="968"/>
      <c r="D102" s="970"/>
      <c r="E102" s="970"/>
      <c r="F102" s="970"/>
      <c r="G102" s="971"/>
      <c r="H102" s="970"/>
      <c r="I102" s="970"/>
      <c r="J102" s="970"/>
      <c r="K102" s="970"/>
      <c r="L102" s="970"/>
      <c r="M102" s="970"/>
      <c r="N102" s="970"/>
      <c r="O102" s="970"/>
      <c r="P102" s="970"/>
      <c r="Q102" s="970"/>
      <c r="R102" s="972"/>
    </row>
    <row r="104" spans="1:18" x14ac:dyDescent="0.2">
      <c r="D104" s="973"/>
      <c r="E104" s="973"/>
      <c r="F104" s="973"/>
      <c r="G104" s="973"/>
      <c r="H104" s="973"/>
      <c r="I104" s="973"/>
      <c r="J104" s="973"/>
      <c r="K104" s="973"/>
      <c r="L104" s="973"/>
      <c r="M104" s="973"/>
      <c r="N104" s="973"/>
      <c r="O104" s="973"/>
      <c r="P104" s="973"/>
      <c r="Q104" s="973"/>
      <c r="R104" s="973"/>
    </row>
    <row r="105" spans="1:18" x14ac:dyDescent="0.2">
      <c r="D105" s="974"/>
      <c r="E105" s="974"/>
      <c r="F105" s="974"/>
      <c r="G105" s="974"/>
      <c r="H105" s="973"/>
      <c r="I105" s="974"/>
      <c r="J105" s="974"/>
      <c r="K105" s="974"/>
      <c r="L105" s="974"/>
      <c r="M105" s="974"/>
      <c r="N105" s="974"/>
      <c r="O105" s="974"/>
      <c r="P105" s="974"/>
      <c r="Q105" s="974"/>
      <c r="R105" s="974"/>
    </row>
    <row r="106" spans="1:18" x14ac:dyDescent="0.2">
      <c r="D106" s="973"/>
      <c r="E106" s="973"/>
      <c r="F106" s="973"/>
      <c r="G106" s="973"/>
      <c r="H106" s="973"/>
      <c r="I106" s="973"/>
      <c r="J106" s="973"/>
      <c r="K106" s="973"/>
      <c r="L106" s="973"/>
      <c r="M106" s="973"/>
      <c r="N106" s="973"/>
      <c r="O106" s="973"/>
      <c r="P106" s="973"/>
      <c r="Q106" s="973"/>
      <c r="R106" s="973"/>
    </row>
    <row r="107" spans="1:18" x14ac:dyDescent="0.2">
      <c r="D107" s="974"/>
      <c r="E107" s="974"/>
      <c r="F107" s="974"/>
      <c r="G107" s="974"/>
      <c r="H107" s="974"/>
      <c r="I107" s="975"/>
      <c r="J107" s="974"/>
      <c r="K107" s="974"/>
      <c r="L107" s="974"/>
      <c r="M107" s="974"/>
      <c r="N107" s="974"/>
      <c r="O107" s="974"/>
      <c r="P107" s="974"/>
      <c r="Q107" s="974"/>
      <c r="R107" s="974"/>
    </row>
    <row r="108" spans="1:18" x14ac:dyDescent="0.2">
      <c r="D108" s="973"/>
      <c r="E108" s="973"/>
      <c r="F108" s="973"/>
      <c r="G108" s="973"/>
      <c r="H108" s="973"/>
      <c r="I108" s="973"/>
      <c r="J108" s="973"/>
      <c r="K108" s="973"/>
      <c r="L108" s="973"/>
      <c r="M108" s="973"/>
      <c r="N108" s="973"/>
      <c r="O108" s="973"/>
      <c r="P108" s="973"/>
      <c r="Q108" s="973"/>
      <c r="R108" s="973"/>
    </row>
    <row r="109" spans="1:18" x14ac:dyDescent="0.2">
      <c r="I109" s="976"/>
    </row>
    <row r="110" spans="1:18" x14ac:dyDescent="0.2">
      <c r="I110" s="976"/>
    </row>
    <row r="111" spans="1:18" x14ac:dyDescent="0.2">
      <c r="I111" s="976"/>
    </row>
    <row r="112" spans="1:18" x14ac:dyDescent="0.2">
      <c r="I112" s="976"/>
    </row>
    <row r="113" spans="9:9" x14ac:dyDescent="0.2">
      <c r="I113" s="976"/>
    </row>
    <row r="114" spans="9:9" x14ac:dyDescent="0.2">
      <c r="I114" s="976"/>
    </row>
    <row r="115" spans="9:9" x14ac:dyDescent="0.2">
      <c r="I115" s="976"/>
    </row>
  </sheetData>
  <sheetProtection algorithmName="SHA-512" hashValue="Q9eG1Kj3BpuOR9fAtPZzC61HNUS4FUVpZ0ovvgqz3kQN31kPtO/g9x1DCRKF6iVTVFDvJFIrcIxGZUWu98VTdw==" saltValue="qRmG2vQYyGaPhuag89GIWA==" spinCount="100000" sheet="1" objects="1" scenarios="1"/>
  <mergeCells count="3">
    <mergeCell ref="A5:R5"/>
    <mergeCell ref="C11:C12"/>
    <mergeCell ref="C13:C14"/>
  </mergeCells>
  <pageMargins left="0.19685039370078741" right="0.11811023622047245" top="0.59055118110236227" bottom="0.39370078740157483" header="0.23622047244094491" footer="0.23622047244094491"/>
  <pageSetup paperSize="9" scale="50" orientation="landscape" r:id="rId1"/>
  <headerFooter differentFirst="1">
    <oddHeader xml:space="preserve">&amp;R&amp;"Times New Roman,Regular"
</oddHeader>
    <oddFooter>&amp;L&amp;"Times New Roman,Regular"&amp;8&amp;D;&amp;T&amp;R&amp;"Times New Roman,Regular"&amp;8&amp;P(&amp;N)</oddFooter>
    <firstHeader xml:space="preserve">&amp;R&amp;"Times New Roman,Regular"&amp;9 7.pielikums Jūrmalas pilsētas domes
2020.gada 23.aprīļa saistošajiem noteikumiem Nr.11
(protokols Nr.6, 21.punkts)
 </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8"/>
  <sheetViews>
    <sheetView showGridLines="0" view="pageLayout" zoomScaleNormal="100" workbookViewId="0">
      <selection activeCell="V2" sqref="V2"/>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876</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141</v>
      </c>
      <c r="D3" s="1284"/>
      <c r="E3" s="1284"/>
      <c r="F3" s="1284"/>
      <c r="G3" s="1284"/>
      <c r="H3" s="1284"/>
      <c r="I3" s="1284"/>
      <c r="J3" s="1284"/>
      <c r="K3" s="1284"/>
      <c r="L3" s="1284"/>
      <c r="M3" s="1284"/>
      <c r="N3" s="1284"/>
      <c r="O3" s="1284"/>
      <c r="P3" s="1285"/>
      <c r="Q3" s="765"/>
    </row>
    <row r="4" spans="1:17" ht="12.75" customHeight="1" x14ac:dyDescent="0.25">
      <c r="A4" s="470" t="s">
        <v>142</v>
      </c>
      <c r="B4" s="471"/>
      <c r="C4" s="1284" t="s">
        <v>143</v>
      </c>
      <c r="D4" s="1284"/>
      <c r="E4" s="1284"/>
      <c r="F4" s="1284"/>
      <c r="G4" s="1284"/>
      <c r="H4" s="1284"/>
      <c r="I4" s="1284"/>
      <c r="J4" s="1284"/>
      <c r="K4" s="1284"/>
      <c r="L4" s="1284"/>
      <c r="M4" s="1284"/>
      <c r="N4" s="1284"/>
      <c r="O4" s="1284"/>
      <c r="P4" s="1285"/>
      <c r="Q4" s="765"/>
    </row>
    <row r="5" spans="1:17" ht="12.75" customHeight="1" x14ac:dyDescent="0.25">
      <c r="A5" s="472" t="s">
        <v>144</v>
      </c>
      <c r="B5" s="473"/>
      <c r="C5" s="1289" t="s">
        <v>145</v>
      </c>
      <c r="D5" s="1289"/>
      <c r="E5" s="1289"/>
      <c r="F5" s="1289"/>
      <c r="G5" s="1289"/>
      <c r="H5" s="1289"/>
      <c r="I5" s="1289"/>
      <c r="J5" s="1289"/>
      <c r="K5" s="1289"/>
      <c r="L5" s="1289"/>
      <c r="M5" s="1289"/>
      <c r="N5" s="1289"/>
      <c r="O5" s="1289"/>
      <c r="P5" s="1290"/>
      <c r="Q5" s="765"/>
    </row>
    <row r="6" spans="1:17" ht="12.75" customHeight="1" x14ac:dyDescent="0.25">
      <c r="A6" s="472" t="s">
        <v>146</v>
      </c>
      <c r="B6" s="473"/>
      <c r="C6" s="1289" t="s">
        <v>877</v>
      </c>
      <c r="D6" s="1289"/>
      <c r="E6" s="1289"/>
      <c r="F6" s="1289"/>
      <c r="G6" s="1289"/>
      <c r="H6" s="1289"/>
      <c r="I6" s="1289"/>
      <c r="J6" s="1289"/>
      <c r="K6" s="1289"/>
      <c r="L6" s="1289"/>
      <c r="M6" s="1289"/>
      <c r="N6" s="1289"/>
      <c r="O6" s="1289"/>
      <c r="P6" s="1290"/>
      <c r="Q6" s="765"/>
    </row>
    <row r="7" spans="1:17" ht="25.15" customHeight="1" x14ac:dyDescent="0.25">
      <c r="A7" s="472" t="s">
        <v>148</v>
      </c>
      <c r="B7" s="473"/>
      <c r="C7" s="1284" t="s">
        <v>878</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c r="D9" s="1289"/>
      <c r="E9" s="1289"/>
      <c r="F9" s="1289"/>
      <c r="G9" s="1289"/>
      <c r="H9" s="1289"/>
      <c r="I9" s="1289"/>
      <c r="J9" s="1289"/>
      <c r="K9" s="1289"/>
      <c r="L9" s="1289"/>
      <c r="M9" s="1289"/>
      <c r="N9" s="1289"/>
      <c r="O9" s="1289"/>
      <c r="P9" s="1290"/>
      <c r="Q9" s="765"/>
    </row>
    <row r="10" spans="1:17" ht="12.75" customHeight="1" x14ac:dyDescent="0.25">
      <c r="A10" s="472"/>
      <c r="B10" s="473" t="s">
        <v>153</v>
      </c>
      <c r="C10" s="1289"/>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t="s">
        <v>879</v>
      </c>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767"/>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25872</v>
      </c>
      <c r="D20" s="497">
        <f t="shared" ref="D20:E20" si="0">SUM(D21,D24,D25,D41,D43)</f>
        <v>25769</v>
      </c>
      <c r="E20" s="498">
        <f t="shared" si="0"/>
        <v>103</v>
      </c>
      <c r="F20" s="499">
        <f>SUM(F21,F24,F25,F41,F43)</f>
        <v>25872</v>
      </c>
      <c r="G20" s="497">
        <f t="shared" ref="G20:H20" si="1">SUM(G21,G24,G43)</f>
        <v>0</v>
      </c>
      <c r="H20" s="498">
        <f t="shared" si="1"/>
        <v>0</v>
      </c>
      <c r="I20" s="499">
        <f>SUM(I21,I24,I43)</f>
        <v>0</v>
      </c>
      <c r="J20" s="500">
        <f t="shared" ref="J20:K20" si="2">SUM(J21,J26,J43)</f>
        <v>0</v>
      </c>
      <c r="K20" s="498">
        <f t="shared" si="2"/>
        <v>0</v>
      </c>
      <c r="L20" s="499">
        <f>SUM(L21,L26,L43)</f>
        <v>0</v>
      </c>
      <c r="M20" s="497">
        <f t="shared" ref="M20:O20" si="3">SUM(M21,M45)</f>
        <v>0</v>
      </c>
      <c r="N20" s="498">
        <f t="shared" si="3"/>
        <v>0</v>
      </c>
      <c r="O20" s="499">
        <f t="shared" si="3"/>
        <v>0</v>
      </c>
      <c r="P20" s="501"/>
    </row>
    <row r="21" spans="1:17" ht="12.75" thickTop="1" x14ac:dyDescent="0.25">
      <c r="A21" s="502"/>
      <c r="B21" s="503" t="s">
        <v>176</v>
      </c>
      <c r="C21" s="769">
        <f t="shared" ref="C21:C84" si="4">F21+I21+L21+O21</f>
        <v>1707</v>
      </c>
      <c r="D21" s="504">
        <f t="shared" ref="D21:E21" si="5">SUM(D22:D23)</f>
        <v>1707</v>
      </c>
      <c r="E21" s="505">
        <f t="shared" si="5"/>
        <v>0</v>
      </c>
      <c r="F21" s="506">
        <f>SUM(F22:F23)</f>
        <v>1707</v>
      </c>
      <c r="G21" s="504">
        <f t="shared" ref="G21:H21" si="6">SUM(G22:G23)</f>
        <v>0</v>
      </c>
      <c r="H21" s="505">
        <f t="shared" si="6"/>
        <v>0</v>
      </c>
      <c r="I21" s="506">
        <f>SUM(I22:I23)</f>
        <v>0</v>
      </c>
      <c r="J21" s="507">
        <f t="shared" ref="J21:K21" si="7">SUM(J22:J23)</f>
        <v>0</v>
      </c>
      <c r="K21" s="505">
        <f t="shared" si="7"/>
        <v>0</v>
      </c>
      <c r="L21" s="506">
        <f>SUM(L22:L23)</f>
        <v>0</v>
      </c>
      <c r="M21" s="504">
        <f t="shared" ref="M21:O21" si="8">SUM(M22:M23)</f>
        <v>0</v>
      </c>
      <c r="N21" s="505">
        <f t="shared" si="8"/>
        <v>0</v>
      </c>
      <c r="O21" s="506">
        <f t="shared" si="8"/>
        <v>0</v>
      </c>
      <c r="P21" s="1066"/>
    </row>
    <row r="22" spans="1:17" hidden="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x14ac:dyDescent="0.25">
      <c r="A23" s="516"/>
      <c r="B23" s="517" t="s">
        <v>178</v>
      </c>
      <c r="C23" s="771">
        <f t="shared" si="4"/>
        <v>1707</v>
      </c>
      <c r="D23" s="518">
        <v>1707</v>
      </c>
      <c r="E23" s="519">
        <v>0</v>
      </c>
      <c r="F23" s="520">
        <f t="shared" ref="F23:F25" si="9">D23+E23</f>
        <v>1707</v>
      </c>
      <c r="G23" s="518"/>
      <c r="H23" s="519"/>
      <c r="I23" s="520">
        <f t="shared" ref="I23:I24" si="10">G23+H23</f>
        <v>0</v>
      </c>
      <c r="J23" s="521"/>
      <c r="K23" s="519"/>
      <c r="L23" s="520">
        <f>J23+K23</f>
        <v>0</v>
      </c>
      <c r="M23" s="518"/>
      <c r="N23" s="519"/>
      <c r="O23" s="520">
        <f>M23+N23</f>
        <v>0</v>
      </c>
      <c r="P23" s="1067"/>
    </row>
    <row r="24" spans="1:17" s="494" customFormat="1" ht="24.75" hidden="1" thickBot="1" x14ac:dyDescent="0.3">
      <c r="A24" s="523">
        <v>19300</v>
      </c>
      <c r="B24" s="523" t="s">
        <v>179</v>
      </c>
      <c r="C24" s="772">
        <f>F24+I24</f>
        <v>0</v>
      </c>
      <c r="D24" s="524"/>
      <c r="E24" s="525"/>
      <c r="F24" s="526">
        <f t="shared" si="9"/>
        <v>0</v>
      </c>
      <c r="G24" s="524"/>
      <c r="H24" s="525"/>
      <c r="I24" s="526">
        <f t="shared" si="10"/>
        <v>0</v>
      </c>
      <c r="J24" s="527" t="s">
        <v>180</v>
      </c>
      <c r="K24" s="528" t="s">
        <v>180</v>
      </c>
      <c r="L24" s="531" t="s">
        <v>180</v>
      </c>
      <c r="M24" s="529" t="s">
        <v>180</v>
      </c>
      <c r="N24" s="530" t="s">
        <v>180</v>
      </c>
      <c r="O24" s="531" t="s">
        <v>180</v>
      </c>
      <c r="P24" s="532"/>
    </row>
    <row r="25" spans="1:17" s="494" customFormat="1" ht="24" x14ac:dyDescent="0.25">
      <c r="A25" s="533">
        <v>18630</v>
      </c>
      <c r="B25" s="534" t="s">
        <v>181</v>
      </c>
      <c r="C25" s="773">
        <f>F25</f>
        <v>24165</v>
      </c>
      <c r="D25" s="535">
        <v>24062</v>
      </c>
      <c r="E25" s="536">
        <v>103</v>
      </c>
      <c r="F25" s="537">
        <f t="shared" si="9"/>
        <v>24165</v>
      </c>
      <c r="G25" s="538" t="s">
        <v>180</v>
      </c>
      <c r="H25" s="539" t="s">
        <v>180</v>
      </c>
      <c r="I25" s="540" t="s">
        <v>180</v>
      </c>
      <c r="J25" s="541" t="s">
        <v>180</v>
      </c>
      <c r="K25" s="542" t="s">
        <v>180</v>
      </c>
      <c r="L25" s="540" t="s">
        <v>180</v>
      </c>
      <c r="M25" s="543" t="s">
        <v>180</v>
      </c>
      <c r="N25" s="542" t="s">
        <v>180</v>
      </c>
      <c r="O25" s="540" t="s">
        <v>180</v>
      </c>
      <c r="P25" s="1068"/>
    </row>
    <row r="26" spans="1:17" s="494" customFormat="1" ht="36" hidden="1" x14ac:dyDescent="0.25">
      <c r="A26" s="534">
        <v>21300</v>
      </c>
      <c r="B26" s="534" t="s">
        <v>182</v>
      </c>
      <c r="C26" s="773">
        <f>L26</f>
        <v>0</v>
      </c>
      <c r="D26" s="543" t="s">
        <v>180</v>
      </c>
      <c r="E26" s="542" t="s">
        <v>180</v>
      </c>
      <c r="F26" s="540" t="s">
        <v>180</v>
      </c>
      <c r="G26" s="543" t="s">
        <v>180</v>
      </c>
      <c r="H26" s="542" t="s">
        <v>180</v>
      </c>
      <c r="I26" s="540" t="s">
        <v>180</v>
      </c>
      <c r="J26" s="541">
        <f t="shared" ref="J26:K26" si="11">SUM(J27,J31,J33,J36)</f>
        <v>0</v>
      </c>
      <c r="K26" s="542">
        <f t="shared" si="11"/>
        <v>0</v>
      </c>
      <c r="L26" s="648">
        <f>SUM(L27,L31,L33,L36)</f>
        <v>0</v>
      </c>
      <c r="M26" s="543" t="s">
        <v>180</v>
      </c>
      <c r="N26" s="542" t="s">
        <v>180</v>
      </c>
      <c r="O26" s="540" t="s">
        <v>180</v>
      </c>
      <c r="P26" s="544"/>
    </row>
    <row r="27" spans="1:17" s="494" customFormat="1" ht="24" hidden="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idden="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idden="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 hidden="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 hidden="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 hidden="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idden="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idden="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 hidden="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hidden="1" customHeight="1" x14ac:dyDescent="0.25">
      <c r="A36" s="545">
        <v>21390</v>
      </c>
      <c r="B36" s="534" t="s">
        <v>192</v>
      </c>
      <c r="C36" s="773">
        <f t="shared" si="13"/>
        <v>0</v>
      </c>
      <c r="D36" s="543" t="s">
        <v>180</v>
      </c>
      <c r="E36" s="542" t="s">
        <v>180</v>
      </c>
      <c r="F36" s="540" t="s">
        <v>180</v>
      </c>
      <c r="G36" s="543" t="s">
        <v>180</v>
      </c>
      <c r="H36" s="542" t="s">
        <v>180</v>
      </c>
      <c r="I36" s="540" t="s">
        <v>180</v>
      </c>
      <c r="J36" s="541">
        <f t="shared" ref="J36:K36" si="18">SUM(J37:J40)</f>
        <v>0</v>
      </c>
      <c r="K36" s="542">
        <f t="shared" si="18"/>
        <v>0</v>
      </c>
      <c r="L36" s="648">
        <f>SUM(L37:L40)</f>
        <v>0</v>
      </c>
      <c r="M36" s="543" t="s">
        <v>180</v>
      </c>
      <c r="N36" s="542" t="s">
        <v>180</v>
      </c>
      <c r="O36" s="540" t="s">
        <v>180</v>
      </c>
      <c r="P36" s="544"/>
    </row>
    <row r="37" spans="1:16" ht="24" hidden="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idden="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idden="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 hidden="1" x14ac:dyDescent="0.25">
      <c r="A40" s="571">
        <v>21399</v>
      </c>
      <c r="B40" s="572" t="s">
        <v>196</v>
      </c>
      <c r="C40" s="777">
        <f t="shared" si="13"/>
        <v>0</v>
      </c>
      <c r="D40" s="573" t="s">
        <v>180</v>
      </c>
      <c r="E40" s="574" t="s">
        <v>180</v>
      </c>
      <c r="F40" s="575" t="s">
        <v>180</v>
      </c>
      <c r="G40" s="573" t="s">
        <v>180</v>
      </c>
      <c r="H40" s="574" t="s">
        <v>180</v>
      </c>
      <c r="I40" s="575" t="s">
        <v>180</v>
      </c>
      <c r="J40" s="576"/>
      <c r="K40" s="577"/>
      <c r="L40" s="689">
        <f t="shared" si="19"/>
        <v>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 hidden="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 hidden="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 hidden="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 hidden="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idden="1" x14ac:dyDescent="0.25">
      <c r="A48" s="612"/>
      <c r="B48" s="608"/>
      <c r="C48" s="781"/>
      <c r="D48" s="613"/>
      <c r="E48" s="614"/>
      <c r="F48" s="585"/>
      <c r="G48" s="588"/>
      <c r="H48" s="587"/>
      <c r="I48" s="585"/>
      <c r="J48" s="586"/>
      <c r="K48" s="587"/>
      <c r="L48" s="584"/>
      <c r="M48" s="582"/>
      <c r="N48" s="583"/>
      <c r="O48" s="584"/>
      <c r="P48" s="611"/>
    </row>
    <row r="49" spans="1:16" s="494" customFormat="1" hidden="1" x14ac:dyDescent="0.25">
      <c r="A49" s="615"/>
      <c r="B49" s="616" t="s">
        <v>204</v>
      </c>
      <c r="C49" s="782"/>
      <c r="D49" s="617"/>
      <c r="E49" s="618"/>
      <c r="F49" s="619"/>
      <c r="G49" s="617"/>
      <c r="H49" s="618"/>
      <c r="I49" s="619"/>
      <c r="J49" s="620"/>
      <c r="K49" s="618"/>
      <c r="L49" s="619"/>
      <c r="M49" s="617"/>
      <c r="N49" s="618"/>
      <c r="O49" s="619"/>
      <c r="P49" s="229"/>
    </row>
    <row r="50" spans="1:16" s="494" customFormat="1" ht="12.75" thickBot="1" x14ac:dyDescent="0.3">
      <c r="A50" s="621"/>
      <c r="B50" s="495" t="s">
        <v>205</v>
      </c>
      <c r="C50" s="783">
        <f t="shared" si="4"/>
        <v>25872</v>
      </c>
      <c r="D50" s="622">
        <f t="shared" ref="D50:E50" si="26">SUM(D51,D269)</f>
        <v>25769</v>
      </c>
      <c r="E50" s="623">
        <f t="shared" si="26"/>
        <v>103</v>
      </c>
      <c r="F50" s="624">
        <f>SUM(F51,F269)</f>
        <v>25872</v>
      </c>
      <c r="G50" s="622">
        <f t="shared" ref="G50:O50" si="27">SUM(G51,G269)</f>
        <v>0</v>
      </c>
      <c r="H50" s="623">
        <f t="shared" si="27"/>
        <v>0</v>
      </c>
      <c r="I50" s="624">
        <f t="shared" si="27"/>
        <v>0</v>
      </c>
      <c r="J50" s="625">
        <f t="shared" si="27"/>
        <v>0</v>
      </c>
      <c r="K50" s="623">
        <f t="shared" si="27"/>
        <v>0</v>
      </c>
      <c r="L50" s="624">
        <f t="shared" si="27"/>
        <v>0</v>
      </c>
      <c r="M50" s="622">
        <f t="shared" si="27"/>
        <v>0</v>
      </c>
      <c r="N50" s="623">
        <f t="shared" si="27"/>
        <v>0</v>
      </c>
      <c r="O50" s="624">
        <f t="shared" si="27"/>
        <v>0</v>
      </c>
      <c r="P50" s="626"/>
    </row>
    <row r="51" spans="1:16" s="494" customFormat="1" ht="36.75" thickTop="1" x14ac:dyDescent="0.25">
      <c r="A51" s="627"/>
      <c r="B51" s="628" t="s">
        <v>206</v>
      </c>
      <c r="C51" s="784">
        <f t="shared" si="4"/>
        <v>25769</v>
      </c>
      <c r="D51" s="629">
        <f t="shared" ref="D51:E51" si="28">SUM(D52,D181)</f>
        <v>25769</v>
      </c>
      <c r="E51" s="630">
        <f t="shared" si="28"/>
        <v>0</v>
      </c>
      <c r="F51" s="631">
        <f>SUM(F52,F181)</f>
        <v>25769</v>
      </c>
      <c r="G51" s="629">
        <f t="shared" ref="G51:H51" si="29">SUM(G52,G181)</f>
        <v>0</v>
      </c>
      <c r="H51" s="630">
        <f t="shared" si="29"/>
        <v>0</v>
      </c>
      <c r="I51" s="631">
        <f>SUM(I52,I181)</f>
        <v>0</v>
      </c>
      <c r="J51" s="632">
        <f t="shared" ref="J51:K51" si="30">SUM(J52,J181)</f>
        <v>0</v>
      </c>
      <c r="K51" s="630">
        <f t="shared" si="30"/>
        <v>0</v>
      </c>
      <c r="L51" s="631">
        <f>SUM(L52,L181)</f>
        <v>0</v>
      </c>
      <c r="M51" s="629">
        <f t="shared" ref="M51:O51" si="31">SUM(M52,M181)</f>
        <v>0</v>
      </c>
      <c r="N51" s="630">
        <f t="shared" si="31"/>
        <v>0</v>
      </c>
      <c r="O51" s="631">
        <f t="shared" si="31"/>
        <v>0</v>
      </c>
      <c r="P51" s="633"/>
    </row>
    <row r="52" spans="1:16" s="494" customFormat="1" ht="24" x14ac:dyDescent="0.25">
      <c r="A52" s="634"/>
      <c r="B52" s="485" t="s">
        <v>207</v>
      </c>
      <c r="C52" s="785">
        <f t="shared" si="4"/>
        <v>25769</v>
      </c>
      <c r="D52" s="635">
        <f t="shared" ref="D52:E52" si="32">SUM(D53,D75,D160,D174)</f>
        <v>24396</v>
      </c>
      <c r="E52" s="636">
        <f t="shared" si="32"/>
        <v>1373</v>
      </c>
      <c r="F52" s="637">
        <f>SUM(F53,F75,F160,F174)</f>
        <v>25769</v>
      </c>
      <c r="G52" s="635">
        <f t="shared" ref="G52:H52" si="33">SUM(G53,G75,G160,G174)</f>
        <v>0</v>
      </c>
      <c r="H52" s="636">
        <f t="shared" si="33"/>
        <v>0</v>
      </c>
      <c r="I52" s="637">
        <f>SUM(I53,I75,I160,I174)</f>
        <v>0</v>
      </c>
      <c r="J52" s="638">
        <f t="shared" ref="J52:K52" si="34">SUM(J53,J75,J160,J174)</f>
        <v>0</v>
      </c>
      <c r="K52" s="636">
        <f t="shared" si="34"/>
        <v>0</v>
      </c>
      <c r="L52" s="637">
        <f>SUM(L53,L75,L160,L174)</f>
        <v>0</v>
      </c>
      <c r="M52" s="635">
        <f t="shared" ref="M52:O52" si="35">SUM(M53,M75,M160,M174)</f>
        <v>0</v>
      </c>
      <c r="N52" s="636">
        <f t="shared" si="35"/>
        <v>0</v>
      </c>
      <c r="O52" s="637">
        <f t="shared" si="35"/>
        <v>0</v>
      </c>
      <c r="P52" s="639"/>
    </row>
    <row r="53" spans="1:16" s="494" customFormat="1" x14ac:dyDescent="0.25">
      <c r="A53" s="640">
        <v>1000</v>
      </c>
      <c r="B53" s="640" t="s">
        <v>208</v>
      </c>
      <c r="C53" s="786">
        <f t="shared" si="4"/>
        <v>19865</v>
      </c>
      <c r="D53" s="641">
        <f t="shared" ref="D53:E53" si="36">SUM(D54,D67)</f>
        <v>19865</v>
      </c>
      <c r="E53" s="642">
        <f t="shared" si="36"/>
        <v>0</v>
      </c>
      <c r="F53" s="643">
        <f>SUM(F54,F67)</f>
        <v>19865</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x14ac:dyDescent="0.25">
      <c r="A54" s="534">
        <v>1100</v>
      </c>
      <c r="B54" s="645" t="s">
        <v>209</v>
      </c>
      <c r="C54" s="773">
        <f t="shared" si="4"/>
        <v>15228</v>
      </c>
      <c r="D54" s="646">
        <f t="shared" ref="D54:E54" si="40">SUM(D55,D58,D66)</f>
        <v>15228</v>
      </c>
      <c r="E54" s="647">
        <f t="shared" si="40"/>
        <v>0</v>
      </c>
      <c r="F54" s="648">
        <f>SUM(F55,F58,F66)</f>
        <v>15228</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x14ac:dyDescent="0.25">
      <c r="A55" s="651">
        <v>1110</v>
      </c>
      <c r="B55" s="608" t="s">
        <v>210</v>
      </c>
      <c r="C55" s="781">
        <f t="shared" si="4"/>
        <v>13230</v>
      </c>
      <c r="D55" s="613">
        <f t="shared" ref="D55:E55" si="44">SUM(D56:D57)</f>
        <v>13230</v>
      </c>
      <c r="E55" s="614">
        <f t="shared" si="44"/>
        <v>0</v>
      </c>
      <c r="F55" s="652">
        <f>SUM(F56:F57)</f>
        <v>13230</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1.6" customHeight="1" x14ac:dyDescent="0.25">
      <c r="A57" s="517">
        <v>1119</v>
      </c>
      <c r="B57" s="554" t="s">
        <v>212</v>
      </c>
      <c r="C57" s="775">
        <f t="shared" si="4"/>
        <v>13230</v>
      </c>
      <c r="D57" s="660">
        <v>13230</v>
      </c>
      <c r="E57" s="661">
        <v>0</v>
      </c>
      <c r="F57" s="662">
        <f t="shared" si="48"/>
        <v>13230</v>
      </c>
      <c r="G57" s="660"/>
      <c r="H57" s="661"/>
      <c r="I57" s="662">
        <f t="shared" si="49"/>
        <v>0</v>
      </c>
      <c r="J57" s="663"/>
      <c r="K57" s="661"/>
      <c r="L57" s="662">
        <f t="shared" si="50"/>
        <v>0</v>
      </c>
      <c r="M57" s="660"/>
      <c r="N57" s="661"/>
      <c r="O57" s="662">
        <f t="shared" si="51"/>
        <v>0</v>
      </c>
      <c r="P57" s="664"/>
    </row>
    <row r="58" spans="1:16" x14ac:dyDescent="0.25">
      <c r="A58" s="665">
        <v>1140</v>
      </c>
      <c r="B58" s="554" t="s">
        <v>213</v>
      </c>
      <c r="C58" s="775">
        <f t="shared" si="4"/>
        <v>1998</v>
      </c>
      <c r="D58" s="666">
        <f t="shared" ref="D58:E58" si="52">SUM(D59:D65)</f>
        <v>1998</v>
      </c>
      <c r="E58" s="667">
        <f t="shared" si="52"/>
        <v>0</v>
      </c>
      <c r="F58" s="662">
        <f>SUM(F59:F65)</f>
        <v>1998</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x14ac:dyDescent="0.25">
      <c r="A63" s="517">
        <v>1147</v>
      </c>
      <c r="B63" s="554" t="s">
        <v>218</v>
      </c>
      <c r="C63" s="775">
        <f t="shared" si="4"/>
        <v>1998</v>
      </c>
      <c r="D63" s="660">
        <v>1998</v>
      </c>
      <c r="E63" s="661">
        <v>0</v>
      </c>
      <c r="F63" s="662">
        <f t="shared" si="56"/>
        <v>1998</v>
      </c>
      <c r="G63" s="660"/>
      <c r="H63" s="661"/>
      <c r="I63" s="662">
        <f t="shared" si="57"/>
        <v>0</v>
      </c>
      <c r="J63" s="663"/>
      <c r="K63" s="661"/>
      <c r="L63" s="662">
        <f t="shared" si="58"/>
        <v>0</v>
      </c>
      <c r="M63" s="660"/>
      <c r="N63" s="661"/>
      <c r="O63" s="662">
        <f t="shared" si="59"/>
        <v>0</v>
      </c>
      <c r="P63" s="664"/>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hidden="1" x14ac:dyDescent="0.25">
      <c r="A66" s="651">
        <v>1150</v>
      </c>
      <c r="B66" s="608" t="s">
        <v>221</v>
      </c>
      <c r="C66" s="781">
        <f t="shared" si="4"/>
        <v>0</v>
      </c>
      <c r="D66" s="670"/>
      <c r="E66" s="671"/>
      <c r="F66" s="652">
        <f t="shared" si="56"/>
        <v>0</v>
      </c>
      <c r="G66" s="670"/>
      <c r="H66" s="671"/>
      <c r="I66" s="652">
        <f t="shared" si="57"/>
        <v>0</v>
      </c>
      <c r="J66" s="672"/>
      <c r="K66" s="671"/>
      <c r="L66" s="652">
        <f t="shared" si="58"/>
        <v>0</v>
      </c>
      <c r="M66" s="670"/>
      <c r="N66" s="671"/>
      <c r="O66" s="652">
        <f t="shared" si="59"/>
        <v>0</v>
      </c>
      <c r="P66" s="654"/>
    </row>
    <row r="67" spans="1:16" ht="36" x14ac:dyDescent="0.25">
      <c r="A67" s="534">
        <v>1200</v>
      </c>
      <c r="B67" s="645" t="s">
        <v>222</v>
      </c>
      <c r="C67" s="773">
        <f t="shared" si="4"/>
        <v>4637</v>
      </c>
      <c r="D67" s="646">
        <f t="shared" ref="D67:E67" si="60">SUM(D68:D69)</f>
        <v>4637</v>
      </c>
      <c r="E67" s="647">
        <f t="shared" si="60"/>
        <v>0</v>
      </c>
      <c r="F67" s="648">
        <f>SUM(F68:F69)</f>
        <v>4637</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x14ac:dyDescent="0.25">
      <c r="A68" s="979">
        <v>1210</v>
      </c>
      <c r="B68" s="546" t="s">
        <v>223</v>
      </c>
      <c r="C68" s="774">
        <f t="shared" si="4"/>
        <v>3857</v>
      </c>
      <c r="D68" s="655">
        <v>3857</v>
      </c>
      <c r="E68" s="656">
        <v>0</v>
      </c>
      <c r="F68" s="657">
        <f>D68+E68</f>
        <v>3857</v>
      </c>
      <c r="G68" s="655"/>
      <c r="H68" s="656"/>
      <c r="I68" s="657">
        <f>G68+H68</f>
        <v>0</v>
      </c>
      <c r="J68" s="658"/>
      <c r="K68" s="656"/>
      <c r="L68" s="657">
        <f>J68+K68</f>
        <v>0</v>
      </c>
      <c r="M68" s="655"/>
      <c r="N68" s="656"/>
      <c r="O68" s="657">
        <f t="shared" ref="O68" si="64">M68+N68</f>
        <v>0</v>
      </c>
      <c r="P68" s="664"/>
    </row>
    <row r="69" spans="1:16" ht="24" x14ac:dyDescent="0.25">
      <c r="A69" s="665">
        <v>1220</v>
      </c>
      <c r="B69" s="554" t="s">
        <v>224</v>
      </c>
      <c r="C69" s="775">
        <f t="shared" si="4"/>
        <v>780</v>
      </c>
      <c r="D69" s="666">
        <f t="shared" ref="D69:E69" si="65">SUM(D70:D74)</f>
        <v>780</v>
      </c>
      <c r="E69" s="667">
        <f t="shared" si="65"/>
        <v>0</v>
      </c>
      <c r="F69" s="662">
        <f>SUM(F70:F74)</f>
        <v>780</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x14ac:dyDescent="0.25">
      <c r="A70" s="517">
        <v>1221</v>
      </c>
      <c r="B70" s="554" t="s">
        <v>225</v>
      </c>
      <c r="C70" s="775">
        <f t="shared" si="4"/>
        <v>780</v>
      </c>
      <c r="D70" s="660">
        <v>780</v>
      </c>
      <c r="E70" s="661">
        <v>0</v>
      </c>
      <c r="F70" s="662">
        <f t="shared" ref="F70:F74" si="69">D70+E70</f>
        <v>780</v>
      </c>
      <c r="G70" s="660"/>
      <c r="H70" s="661"/>
      <c r="I70" s="662">
        <f t="shared" ref="I70:I74" si="70">G70+H70</f>
        <v>0</v>
      </c>
      <c r="J70" s="663"/>
      <c r="K70" s="661"/>
      <c r="L70" s="662">
        <f t="shared" ref="L70:L74" si="71">J70+K70</f>
        <v>0</v>
      </c>
      <c r="M70" s="660"/>
      <c r="N70" s="661"/>
      <c r="O70" s="662">
        <f t="shared" ref="O70:O74" si="72">M70+N70</f>
        <v>0</v>
      </c>
      <c r="P70" s="664"/>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hidden="1" x14ac:dyDescent="0.25">
      <c r="A73" s="517">
        <v>1227</v>
      </c>
      <c r="B73" s="554" t="s">
        <v>228</v>
      </c>
      <c r="C73" s="775">
        <f t="shared" si="4"/>
        <v>0</v>
      </c>
      <c r="D73" s="660"/>
      <c r="E73" s="661"/>
      <c r="F73" s="662">
        <f t="shared" si="69"/>
        <v>0</v>
      </c>
      <c r="G73" s="660"/>
      <c r="H73" s="661"/>
      <c r="I73" s="662">
        <f t="shared" si="70"/>
        <v>0</v>
      </c>
      <c r="J73" s="663"/>
      <c r="K73" s="661"/>
      <c r="L73" s="662">
        <f t="shared" si="71"/>
        <v>0</v>
      </c>
      <c r="M73" s="660"/>
      <c r="N73" s="661"/>
      <c r="O73" s="662">
        <f t="shared" si="72"/>
        <v>0</v>
      </c>
      <c r="P73" s="669"/>
    </row>
    <row r="74" spans="1:16" ht="60" hidden="1" x14ac:dyDescent="0.25">
      <c r="A74" s="517">
        <v>1228</v>
      </c>
      <c r="B74" s="554" t="s">
        <v>229</v>
      </c>
      <c r="C74" s="775">
        <f t="shared" si="4"/>
        <v>0</v>
      </c>
      <c r="D74" s="660"/>
      <c r="E74" s="661"/>
      <c r="F74" s="662">
        <f t="shared" si="69"/>
        <v>0</v>
      </c>
      <c r="G74" s="660"/>
      <c r="H74" s="661"/>
      <c r="I74" s="662">
        <f t="shared" si="70"/>
        <v>0</v>
      </c>
      <c r="J74" s="663"/>
      <c r="K74" s="661"/>
      <c r="L74" s="662">
        <f t="shared" si="71"/>
        <v>0</v>
      </c>
      <c r="M74" s="660"/>
      <c r="N74" s="661"/>
      <c r="O74" s="662">
        <f t="shared" si="72"/>
        <v>0</v>
      </c>
      <c r="P74" s="669"/>
    </row>
    <row r="75" spans="1:16" x14ac:dyDescent="0.25">
      <c r="A75" s="640">
        <v>2000</v>
      </c>
      <c r="B75" s="640" t="s">
        <v>230</v>
      </c>
      <c r="C75" s="786">
        <f t="shared" si="4"/>
        <v>5904</v>
      </c>
      <c r="D75" s="641">
        <f t="shared" ref="D75:O75" si="73">SUM(D76,D83,D120,D151,D152)</f>
        <v>4531</v>
      </c>
      <c r="E75" s="642">
        <f t="shared" si="73"/>
        <v>1373</v>
      </c>
      <c r="F75" s="643">
        <f t="shared" si="73"/>
        <v>5904</v>
      </c>
      <c r="G75" s="641">
        <f t="shared" si="73"/>
        <v>0</v>
      </c>
      <c r="H75" s="642">
        <f t="shared" si="73"/>
        <v>0</v>
      </c>
      <c r="I75" s="643">
        <f t="shared" si="73"/>
        <v>0</v>
      </c>
      <c r="J75" s="644">
        <f t="shared" si="73"/>
        <v>0</v>
      </c>
      <c r="K75" s="642">
        <f t="shared" si="73"/>
        <v>0</v>
      </c>
      <c r="L75" s="643">
        <f t="shared" si="73"/>
        <v>0</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979">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x14ac:dyDescent="0.25">
      <c r="A83" s="534">
        <v>2200</v>
      </c>
      <c r="B83" s="645" t="s">
        <v>236</v>
      </c>
      <c r="C83" s="773">
        <f t="shared" si="4"/>
        <v>5698</v>
      </c>
      <c r="D83" s="646">
        <f t="shared" ref="D83:E83" si="94">SUM(D84,D85,D91,D99,D107,D108,D114,D119)</f>
        <v>3531</v>
      </c>
      <c r="E83" s="647">
        <f t="shared" si="94"/>
        <v>2167</v>
      </c>
      <c r="F83" s="648">
        <f>SUM(F84,F85,F91,F99,F107,F108,F114,F119)</f>
        <v>5698</v>
      </c>
      <c r="G83" s="646">
        <f t="shared" ref="G83:H83" si="95">SUM(G84,G85,G91,G99,G107,G108,G114,G119)</f>
        <v>0</v>
      </c>
      <c r="H83" s="647">
        <f t="shared" si="95"/>
        <v>0</v>
      </c>
      <c r="I83" s="648">
        <f>SUM(I84,I85,I91,I99,I107,I108,I114,I119)</f>
        <v>0</v>
      </c>
      <c r="J83" s="649">
        <f t="shared" ref="J83:K83" si="96">SUM(J84,J85,J91,J99,J107,J108,J114,J119)</f>
        <v>0</v>
      </c>
      <c r="K83" s="647">
        <f t="shared" si="96"/>
        <v>0</v>
      </c>
      <c r="L83" s="648">
        <f>SUM(L84,L85,L91,L99,L107,L108,L114,L119)</f>
        <v>0</v>
      </c>
      <c r="M83" s="646">
        <f t="shared" ref="M83:O83" si="97">SUM(M84,M85,M91,M99,M107,M108,M114,M119)</f>
        <v>0</v>
      </c>
      <c r="N83" s="647">
        <f t="shared" si="97"/>
        <v>0</v>
      </c>
      <c r="O83" s="648">
        <f t="shared" si="97"/>
        <v>0</v>
      </c>
      <c r="P83" s="678"/>
    </row>
    <row r="84" spans="1:16" hidden="1" x14ac:dyDescent="0.25">
      <c r="A84" s="651">
        <v>2210</v>
      </c>
      <c r="B84" s="608" t="s">
        <v>237</v>
      </c>
      <c r="C84" s="781">
        <f t="shared" si="4"/>
        <v>0</v>
      </c>
      <c r="D84" s="670"/>
      <c r="E84" s="671"/>
      <c r="F84" s="652">
        <f>D84+E84</f>
        <v>0</v>
      </c>
      <c r="G84" s="670"/>
      <c r="H84" s="671"/>
      <c r="I84" s="652">
        <f>G84+H84</f>
        <v>0</v>
      </c>
      <c r="J84" s="672"/>
      <c r="K84" s="671"/>
      <c r="L84" s="652">
        <f>J84+K84</f>
        <v>0</v>
      </c>
      <c r="M84" s="670"/>
      <c r="N84" s="671"/>
      <c r="O84" s="652">
        <f t="shared" ref="O84" si="98">M84+N84</f>
        <v>0</v>
      </c>
      <c r="P84" s="654"/>
    </row>
    <row r="85" spans="1:16" ht="24" hidden="1" x14ac:dyDescent="0.25">
      <c r="A85" s="665">
        <v>2220</v>
      </c>
      <c r="B85" s="554" t="s">
        <v>238</v>
      </c>
      <c r="C85" s="775">
        <f t="shared" ref="C85:C148" si="99">F85+I85+L85+O85</f>
        <v>0</v>
      </c>
      <c r="D85" s="666">
        <f t="shared" ref="D85:E85" si="100">SUM(D86:D90)</f>
        <v>0</v>
      </c>
      <c r="E85" s="667">
        <f t="shared" si="100"/>
        <v>0</v>
      </c>
      <c r="F85" s="662">
        <f>SUM(F86:F90)</f>
        <v>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hidden="1" x14ac:dyDescent="0.25">
      <c r="A87" s="517">
        <v>2222</v>
      </c>
      <c r="B87" s="554" t="s">
        <v>240</v>
      </c>
      <c r="C87" s="775">
        <f t="shared" si="99"/>
        <v>0</v>
      </c>
      <c r="D87" s="660"/>
      <c r="E87" s="661"/>
      <c r="F87" s="662">
        <f t="shared" si="104"/>
        <v>0</v>
      </c>
      <c r="G87" s="660"/>
      <c r="H87" s="661"/>
      <c r="I87" s="662">
        <f t="shared" si="105"/>
        <v>0</v>
      </c>
      <c r="J87" s="663"/>
      <c r="K87" s="661"/>
      <c r="L87" s="662">
        <f t="shared" si="106"/>
        <v>0</v>
      </c>
      <c r="M87" s="660"/>
      <c r="N87" s="661"/>
      <c r="O87" s="662">
        <f t="shared" si="107"/>
        <v>0</v>
      </c>
      <c r="P87" s="669"/>
    </row>
    <row r="88" spans="1:16" hidden="1" x14ac:dyDescent="0.25">
      <c r="A88" s="517">
        <v>2223</v>
      </c>
      <c r="B88" s="554" t="s">
        <v>241</v>
      </c>
      <c r="C88" s="775">
        <f t="shared" si="99"/>
        <v>0</v>
      </c>
      <c r="D88" s="660"/>
      <c r="E88" s="661"/>
      <c r="F88" s="662">
        <f t="shared" si="104"/>
        <v>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x14ac:dyDescent="0.25">
      <c r="A91" s="665">
        <v>2230</v>
      </c>
      <c r="B91" s="554" t="s">
        <v>244</v>
      </c>
      <c r="C91" s="775">
        <f t="shared" si="99"/>
        <v>5698</v>
      </c>
      <c r="D91" s="666">
        <f t="shared" ref="D91:E91" si="108">SUM(D92:D98)</f>
        <v>3531</v>
      </c>
      <c r="E91" s="667">
        <f t="shared" si="108"/>
        <v>2167</v>
      </c>
      <c r="F91" s="662">
        <f>SUM(F92:F98)</f>
        <v>5698</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hidden="1" x14ac:dyDescent="0.25">
      <c r="A92" s="517">
        <v>2231</v>
      </c>
      <c r="B92" s="554" t="s">
        <v>245</v>
      </c>
      <c r="C92" s="775">
        <f t="shared" si="99"/>
        <v>0</v>
      </c>
      <c r="D92" s="660"/>
      <c r="E92" s="661"/>
      <c r="F92" s="662">
        <f t="shared" ref="F92:F98" si="112">D92+E92</f>
        <v>0</v>
      </c>
      <c r="G92" s="660"/>
      <c r="H92" s="661"/>
      <c r="I92" s="662">
        <f t="shared" ref="I92:I98" si="113">G92+H92</f>
        <v>0</v>
      </c>
      <c r="J92" s="663"/>
      <c r="K92" s="661"/>
      <c r="L92" s="662">
        <f t="shared" ref="L92:L98" si="114">J92+K92</f>
        <v>0</v>
      </c>
      <c r="M92" s="660"/>
      <c r="N92" s="661"/>
      <c r="O92" s="662">
        <f t="shared" ref="O92:O98" si="115">M92+N92</f>
        <v>0</v>
      </c>
      <c r="P92" s="669"/>
    </row>
    <row r="93" spans="1:16" ht="28.9" customHeight="1" x14ac:dyDescent="0.25">
      <c r="A93" s="517">
        <v>2232</v>
      </c>
      <c r="B93" s="554" t="s">
        <v>246</v>
      </c>
      <c r="C93" s="775">
        <f t="shared" si="99"/>
        <v>5698</v>
      </c>
      <c r="D93" s="660">
        <v>3531</v>
      </c>
      <c r="E93" s="661">
        <v>2167</v>
      </c>
      <c r="F93" s="662">
        <f t="shared" si="112"/>
        <v>5698</v>
      </c>
      <c r="G93" s="660"/>
      <c r="H93" s="661"/>
      <c r="I93" s="662">
        <f t="shared" si="113"/>
        <v>0</v>
      </c>
      <c r="J93" s="663"/>
      <c r="K93" s="661"/>
      <c r="L93" s="662">
        <f t="shared" si="114"/>
        <v>0</v>
      </c>
      <c r="M93" s="660"/>
      <c r="N93" s="661"/>
      <c r="O93" s="662">
        <f t="shared" si="115"/>
        <v>0</v>
      </c>
      <c r="P93" s="664" t="s">
        <v>880</v>
      </c>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hidden="1" x14ac:dyDescent="0.25">
      <c r="A98" s="517">
        <v>2239</v>
      </c>
      <c r="B98" s="554" t="s">
        <v>251</v>
      </c>
      <c r="C98" s="775">
        <f t="shared" si="99"/>
        <v>0</v>
      </c>
      <c r="D98" s="660"/>
      <c r="E98" s="661"/>
      <c r="F98" s="662">
        <f t="shared" si="112"/>
        <v>0</v>
      </c>
      <c r="G98" s="660"/>
      <c r="H98" s="661"/>
      <c r="I98" s="662">
        <f t="shared" si="113"/>
        <v>0</v>
      </c>
      <c r="J98" s="663"/>
      <c r="K98" s="661"/>
      <c r="L98" s="662">
        <f t="shared" si="114"/>
        <v>0</v>
      </c>
      <c r="M98" s="660"/>
      <c r="N98" s="661"/>
      <c r="O98" s="662">
        <f t="shared" si="115"/>
        <v>0</v>
      </c>
      <c r="P98" s="669"/>
    </row>
    <row r="99" spans="1:16" ht="36" hidden="1" x14ac:dyDescent="0.25">
      <c r="A99" s="665">
        <v>2240</v>
      </c>
      <c r="B99" s="554" t="s">
        <v>252</v>
      </c>
      <c r="C99" s="775">
        <f t="shared" si="99"/>
        <v>0</v>
      </c>
      <c r="D99" s="666">
        <f t="shared" ref="D99:E99" si="116">SUM(D100:D106)</f>
        <v>0</v>
      </c>
      <c r="E99" s="667">
        <f t="shared" si="116"/>
        <v>0</v>
      </c>
      <c r="F99" s="662">
        <f>SUM(F100:F106)</f>
        <v>0</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hidden="1" x14ac:dyDescent="0.25">
      <c r="A100" s="517">
        <v>2241</v>
      </c>
      <c r="B100" s="554" t="s">
        <v>254</v>
      </c>
      <c r="C100" s="775">
        <f t="shared" si="99"/>
        <v>0</v>
      </c>
      <c r="D100" s="660"/>
      <c r="E100" s="661"/>
      <c r="F100" s="662">
        <f t="shared" ref="F100:F107" si="120">D100+E100</f>
        <v>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hidden="1" x14ac:dyDescent="0.25">
      <c r="A102" s="517">
        <v>2243</v>
      </c>
      <c r="B102" s="554" t="s">
        <v>256</v>
      </c>
      <c r="C102" s="775">
        <f t="shared" si="99"/>
        <v>0</v>
      </c>
      <c r="D102" s="660"/>
      <c r="E102" s="661"/>
      <c r="F102" s="662">
        <f t="shared" si="120"/>
        <v>0</v>
      </c>
      <c r="G102" s="660"/>
      <c r="H102" s="661"/>
      <c r="I102" s="662">
        <f t="shared" si="121"/>
        <v>0</v>
      </c>
      <c r="J102" s="663"/>
      <c r="K102" s="661"/>
      <c r="L102" s="662">
        <f t="shared" si="122"/>
        <v>0</v>
      </c>
      <c r="M102" s="660"/>
      <c r="N102" s="661"/>
      <c r="O102" s="662">
        <f t="shared" si="123"/>
        <v>0</v>
      </c>
      <c r="P102" s="669"/>
    </row>
    <row r="103" spans="1:16" hidden="1" x14ac:dyDescent="0.25">
      <c r="A103" s="517">
        <v>2244</v>
      </c>
      <c r="B103" s="554" t="s">
        <v>257</v>
      </c>
      <c r="C103" s="775">
        <f t="shared" si="99"/>
        <v>0</v>
      </c>
      <c r="D103" s="660"/>
      <c r="E103" s="661"/>
      <c r="F103" s="662">
        <f t="shared" si="120"/>
        <v>0</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hidden="1" x14ac:dyDescent="0.25">
      <c r="A107" s="665">
        <v>2250</v>
      </c>
      <c r="B107" s="554" t="s">
        <v>262</v>
      </c>
      <c r="C107" s="775">
        <f t="shared" si="99"/>
        <v>0</v>
      </c>
      <c r="D107" s="660"/>
      <c r="E107" s="661"/>
      <c r="F107" s="662">
        <f t="shared" si="120"/>
        <v>0</v>
      </c>
      <c r="G107" s="660"/>
      <c r="H107" s="661"/>
      <c r="I107" s="662">
        <f t="shared" si="121"/>
        <v>0</v>
      </c>
      <c r="J107" s="663"/>
      <c r="K107" s="661"/>
      <c r="L107" s="662">
        <f t="shared" si="122"/>
        <v>0</v>
      </c>
      <c r="M107" s="660"/>
      <c r="N107" s="661"/>
      <c r="O107" s="662">
        <f t="shared" si="123"/>
        <v>0</v>
      </c>
      <c r="P107" s="669"/>
    </row>
    <row r="108" spans="1:16" hidden="1" x14ac:dyDescent="0.25">
      <c r="A108" s="665">
        <v>2260</v>
      </c>
      <c r="B108" s="554" t="s">
        <v>263</v>
      </c>
      <c r="C108" s="775">
        <f t="shared" si="99"/>
        <v>0</v>
      </c>
      <c r="D108" s="666">
        <f t="shared" ref="D108:E108" si="124">SUM(D109:D113)</f>
        <v>0</v>
      </c>
      <c r="E108" s="667">
        <f t="shared" si="124"/>
        <v>0</v>
      </c>
      <c r="F108" s="662">
        <f>SUM(F109:F113)</f>
        <v>0</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v>0</v>
      </c>
      <c r="E117" s="661"/>
      <c r="F117" s="662">
        <f t="shared" si="136"/>
        <v>0</v>
      </c>
      <c r="G117" s="660"/>
      <c r="H117" s="661"/>
      <c r="I117" s="662">
        <f t="shared" si="137"/>
        <v>0</v>
      </c>
      <c r="J117" s="663"/>
      <c r="K117" s="661"/>
      <c r="L117" s="662">
        <f t="shared" si="138"/>
        <v>0</v>
      </c>
      <c r="M117" s="660"/>
      <c r="N117" s="661"/>
      <c r="O117" s="662">
        <f t="shared" si="139"/>
        <v>0</v>
      </c>
      <c r="P117" s="664"/>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customHeight="1" x14ac:dyDescent="0.25">
      <c r="A120" s="603">
        <v>2300</v>
      </c>
      <c r="B120" s="572" t="s">
        <v>275</v>
      </c>
      <c r="C120" s="777">
        <f t="shared" si="99"/>
        <v>206</v>
      </c>
      <c r="D120" s="687">
        <f t="shared" ref="D120:E120" si="140">SUM(D121,D126,D130,D131,D134,D138,D146,D147,D150)</f>
        <v>1000</v>
      </c>
      <c r="E120" s="688">
        <f t="shared" si="140"/>
        <v>-794</v>
      </c>
      <c r="F120" s="689">
        <f>SUM(F121,F126,F130,F131,F134,F138,F146,F147,F150)</f>
        <v>206</v>
      </c>
      <c r="G120" s="687">
        <f t="shared" ref="G120:H120" si="141">SUM(G121,G126,G130,G131,G134,G138,G146,G147,G150)</f>
        <v>0</v>
      </c>
      <c r="H120" s="688">
        <f t="shared" si="141"/>
        <v>0</v>
      </c>
      <c r="I120" s="689">
        <f>SUM(I121,I126,I130,I131,I134,I138,I146,I147,I150)</f>
        <v>0</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4" x14ac:dyDescent="0.25">
      <c r="A121" s="979">
        <v>2310</v>
      </c>
      <c r="B121" s="546" t="s">
        <v>276</v>
      </c>
      <c r="C121" s="774">
        <f t="shared" si="99"/>
        <v>206</v>
      </c>
      <c r="D121" s="675">
        <f t="shared" ref="D121:O121" si="144">SUM(D122:D125)</f>
        <v>1000</v>
      </c>
      <c r="E121" s="676">
        <f t="shared" si="144"/>
        <v>-794</v>
      </c>
      <c r="F121" s="657">
        <f t="shared" si="144"/>
        <v>206</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ht="19.149999999999999" customHeight="1" x14ac:dyDescent="0.25">
      <c r="A122" s="517">
        <v>2311</v>
      </c>
      <c r="B122" s="554" t="s">
        <v>277</v>
      </c>
      <c r="C122" s="775">
        <f t="shared" si="99"/>
        <v>206</v>
      </c>
      <c r="D122" s="660">
        <v>600</v>
      </c>
      <c r="E122" s="661">
        <v>-394</v>
      </c>
      <c r="F122" s="662">
        <f t="shared" ref="F122:F125" si="145">D122+E122</f>
        <v>206</v>
      </c>
      <c r="G122" s="660"/>
      <c r="H122" s="661"/>
      <c r="I122" s="662">
        <f t="shared" ref="I122:I125" si="146">G122+H122</f>
        <v>0</v>
      </c>
      <c r="J122" s="663"/>
      <c r="K122" s="661"/>
      <c r="L122" s="662">
        <f t="shared" ref="L122:L125" si="147">J122+K122</f>
        <v>0</v>
      </c>
      <c r="M122" s="660"/>
      <c r="N122" s="661"/>
      <c r="O122" s="662">
        <f t="shared" ref="O122:O125" si="148">M122+N122</f>
        <v>0</v>
      </c>
      <c r="P122" s="664" t="s">
        <v>881</v>
      </c>
    </row>
    <row r="123" spans="1:16" hidden="1" x14ac:dyDescent="0.25">
      <c r="A123" s="517">
        <v>2312</v>
      </c>
      <c r="B123" s="554" t="s">
        <v>278</v>
      </c>
      <c r="C123" s="775">
        <f t="shared" si="99"/>
        <v>0</v>
      </c>
      <c r="D123" s="660"/>
      <c r="E123" s="661"/>
      <c r="F123" s="662">
        <f t="shared" si="145"/>
        <v>0</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hidden="1" customHeight="1" x14ac:dyDescent="0.25">
      <c r="A125" s="517">
        <v>2314</v>
      </c>
      <c r="B125" s="554" t="s">
        <v>280</v>
      </c>
      <c r="C125" s="775">
        <f t="shared" si="99"/>
        <v>0</v>
      </c>
      <c r="D125" s="660">
        <v>400</v>
      </c>
      <c r="E125" s="661">
        <v>-400</v>
      </c>
      <c r="F125" s="662">
        <f t="shared" si="145"/>
        <v>0</v>
      </c>
      <c r="G125" s="660"/>
      <c r="H125" s="661"/>
      <c r="I125" s="662">
        <f t="shared" si="146"/>
        <v>0</v>
      </c>
      <c r="J125" s="663"/>
      <c r="K125" s="661"/>
      <c r="L125" s="662">
        <f t="shared" si="147"/>
        <v>0</v>
      </c>
      <c r="M125" s="660"/>
      <c r="N125" s="661"/>
      <c r="O125" s="662">
        <f t="shared" si="148"/>
        <v>0</v>
      </c>
      <c r="P125" s="664" t="s">
        <v>882</v>
      </c>
    </row>
    <row r="126" spans="1:16" hidden="1" x14ac:dyDescent="0.25">
      <c r="A126" s="665">
        <v>2320</v>
      </c>
      <c r="B126" s="554" t="s">
        <v>281</v>
      </c>
      <c r="C126" s="775">
        <f t="shared" si="99"/>
        <v>0</v>
      </c>
      <c r="D126" s="666">
        <f t="shared" ref="D126:E126" si="149">SUM(D127:D129)</f>
        <v>0</v>
      </c>
      <c r="E126" s="667">
        <f t="shared" si="149"/>
        <v>0</v>
      </c>
      <c r="F126" s="662">
        <f>SUM(F127:F129)</f>
        <v>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idden="1" x14ac:dyDescent="0.25">
      <c r="A128" s="517">
        <v>2322</v>
      </c>
      <c r="B128" s="554" t="s">
        <v>283</v>
      </c>
      <c r="C128" s="775">
        <f t="shared" si="99"/>
        <v>0</v>
      </c>
      <c r="D128" s="660"/>
      <c r="E128" s="661"/>
      <c r="F128" s="662">
        <f t="shared" si="153"/>
        <v>0</v>
      </c>
      <c r="G128" s="660"/>
      <c r="H128" s="661"/>
      <c r="I128" s="662">
        <f t="shared" si="154"/>
        <v>0</v>
      </c>
      <c r="J128" s="663"/>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hidden="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idden="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hidden="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idden="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hidden="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hidden="1" x14ac:dyDescent="0.25">
      <c r="A138" s="665">
        <v>2360</v>
      </c>
      <c r="B138" s="554" t="s">
        <v>293</v>
      </c>
      <c r="C138" s="775">
        <f t="shared" si="99"/>
        <v>0</v>
      </c>
      <c r="D138" s="666">
        <f t="shared" ref="D138:E138" si="173">SUM(D139:D145)</f>
        <v>0</v>
      </c>
      <c r="E138" s="667">
        <f t="shared" si="173"/>
        <v>0</v>
      </c>
      <c r="F138" s="662">
        <f>SUM(F139:F145)</f>
        <v>0</v>
      </c>
      <c r="G138" s="666">
        <f t="shared" ref="G138:H138" si="174">SUM(G139:G145)</f>
        <v>0</v>
      </c>
      <c r="H138" s="667">
        <f t="shared" si="174"/>
        <v>0</v>
      </c>
      <c r="I138" s="662">
        <f>SUM(I139:I145)</f>
        <v>0</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idden="1" x14ac:dyDescent="0.25">
      <c r="A139" s="516">
        <v>2361</v>
      </c>
      <c r="B139" s="554" t="s">
        <v>294</v>
      </c>
      <c r="C139" s="775">
        <f t="shared" si="99"/>
        <v>0</v>
      </c>
      <c r="D139" s="660"/>
      <c r="E139" s="661"/>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idden="1" x14ac:dyDescent="0.25">
      <c r="A141" s="516">
        <v>2363</v>
      </c>
      <c r="B141" s="554" t="s">
        <v>296</v>
      </c>
      <c r="C141" s="775">
        <f t="shared" si="99"/>
        <v>0</v>
      </c>
      <c r="D141" s="660"/>
      <c r="E141" s="661"/>
      <c r="F141" s="662">
        <f t="shared" si="177"/>
        <v>0</v>
      </c>
      <c r="G141" s="660"/>
      <c r="H141" s="661"/>
      <c r="I141" s="662">
        <f t="shared" si="178"/>
        <v>0</v>
      </c>
      <c r="J141" s="663"/>
      <c r="K141" s="661"/>
      <c r="L141" s="662">
        <f t="shared" si="179"/>
        <v>0</v>
      </c>
      <c r="M141" s="660"/>
      <c r="N141" s="661"/>
      <c r="O141" s="662">
        <f t="shared" si="180"/>
        <v>0</v>
      </c>
      <c r="P141" s="669"/>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idden="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hidden="1" x14ac:dyDescent="0.25">
      <c r="A152" s="534">
        <v>2500</v>
      </c>
      <c r="B152" s="645" t="s">
        <v>307</v>
      </c>
      <c r="C152" s="773">
        <f t="shared" si="189"/>
        <v>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hidden="1" x14ac:dyDescent="0.25">
      <c r="A153" s="979">
        <v>2510</v>
      </c>
      <c r="B153" s="546" t="s">
        <v>308</v>
      </c>
      <c r="C153" s="774">
        <f t="shared" si="189"/>
        <v>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hidden="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979">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979">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979">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979">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hidden="1" x14ac:dyDescent="0.25">
      <c r="A181" s="711"/>
      <c r="B181" s="486" t="s">
        <v>336</v>
      </c>
      <c r="C181" s="785">
        <f t="shared" si="189"/>
        <v>0</v>
      </c>
      <c r="D181" s="635">
        <f t="shared" ref="D181:O181" si="245">SUM(D182,D211,D252,D265)</f>
        <v>1373</v>
      </c>
      <c r="E181" s="636">
        <f t="shared" si="245"/>
        <v>-1373</v>
      </c>
      <c r="F181" s="637">
        <f t="shared" si="245"/>
        <v>0</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hidden="1" x14ac:dyDescent="0.25">
      <c r="A182" s="640">
        <v>5000</v>
      </c>
      <c r="B182" s="640" t="s">
        <v>337</v>
      </c>
      <c r="C182" s="786">
        <f t="shared" si="189"/>
        <v>0</v>
      </c>
      <c r="D182" s="641">
        <f t="shared" ref="D182:E182" si="246">D183+D187</f>
        <v>1373</v>
      </c>
      <c r="E182" s="642">
        <f t="shared" si="246"/>
        <v>-1373</v>
      </c>
      <c r="F182" s="643">
        <f>F183+F187</f>
        <v>0</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979">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hidden="1" x14ac:dyDescent="0.25">
      <c r="A187" s="534">
        <v>5200</v>
      </c>
      <c r="B187" s="645" t="s">
        <v>342</v>
      </c>
      <c r="C187" s="773">
        <f t="shared" si="189"/>
        <v>0</v>
      </c>
      <c r="D187" s="646">
        <f t="shared" ref="D187:E187" si="258">D188+D198+D199+D206+D207+D208+D210</f>
        <v>1373</v>
      </c>
      <c r="E187" s="647">
        <f t="shared" si="258"/>
        <v>-1373</v>
      </c>
      <c r="F187" s="648">
        <f>F188+F198+F199+F206+F207+F208+F210</f>
        <v>0</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hidden="1" x14ac:dyDescent="0.25">
      <c r="A199" s="665">
        <v>5230</v>
      </c>
      <c r="B199" s="554" t="s">
        <v>354</v>
      </c>
      <c r="C199" s="775">
        <f t="shared" si="189"/>
        <v>0</v>
      </c>
      <c r="D199" s="666">
        <f t="shared" ref="D199:E199" si="270">SUM(D200:D205)</f>
        <v>1373</v>
      </c>
      <c r="E199" s="667">
        <f t="shared" si="270"/>
        <v>-1373</v>
      </c>
      <c r="F199" s="662">
        <f>SUM(F200:F205)</f>
        <v>0</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hidden="1" x14ac:dyDescent="0.25">
      <c r="A204" s="517">
        <v>5238</v>
      </c>
      <c r="B204" s="554" t="s">
        <v>359</v>
      </c>
      <c r="C204" s="775">
        <f t="shared" si="189"/>
        <v>0</v>
      </c>
      <c r="D204" s="660">
        <v>1373</v>
      </c>
      <c r="E204" s="661">
        <v>-1373</v>
      </c>
      <c r="F204" s="662">
        <f t="shared" si="274"/>
        <v>0</v>
      </c>
      <c r="G204" s="660"/>
      <c r="H204" s="661"/>
      <c r="I204" s="662">
        <f t="shared" si="275"/>
        <v>0</v>
      </c>
      <c r="J204" s="663"/>
      <c r="K204" s="661"/>
      <c r="L204" s="662">
        <f t="shared" si="276"/>
        <v>0</v>
      </c>
      <c r="M204" s="660"/>
      <c r="N204" s="661"/>
      <c r="O204" s="662">
        <f t="shared" si="277"/>
        <v>0</v>
      </c>
      <c r="P204" s="664" t="s">
        <v>883</v>
      </c>
    </row>
    <row r="205" spans="1:16" ht="24" hidden="1" x14ac:dyDescent="0.25">
      <c r="A205" s="517">
        <v>5239</v>
      </c>
      <c r="B205" s="554" t="s">
        <v>360</v>
      </c>
      <c r="C205" s="775">
        <f t="shared" si="189"/>
        <v>0</v>
      </c>
      <c r="D205" s="660"/>
      <c r="E205" s="661"/>
      <c r="F205" s="662">
        <f t="shared" si="274"/>
        <v>0</v>
      </c>
      <c r="G205" s="660"/>
      <c r="H205" s="661"/>
      <c r="I205" s="662">
        <f t="shared" si="275"/>
        <v>0</v>
      </c>
      <c r="J205" s="663"/>
      <c r="K205" s="661"/>
      <c r="L205" s="662">
        <f t="shared" si="276"/>
        <v>0</v>
      </c>
      <c r="M205" s="660"/>
      <c r="N205" s="661"/>
      <c r="O205" s="662">
        <f t="shared" si="277"/>
        <v>0</v>
      </c>
      <c r="P205" s="669"/>
    </row>
    <row r="206" spans="1:16" ht="24" hidden="1" x14ac:dyDescent="0.25">
      <c r="A206" s="665">
        <v>5240</v>
      </c>
      <c r="B206" s="554" t="s">
        <v>361</v>
      </c>
      <c r="C206" s="775">
        <f t="shared" si="189"/>
        <v>0</v>
      </c>
      <c r="D206" s="660"/>
      <c r="E206" s="661"/>
      <c r="F206" s="662">
        <f t="shared" si="274"/>
        <v>0</v>
      </c>
      <c r="G206" s="660"/>
      <c r="H206" s="661"/>
      <c r="I206" s="662">
        <f t="shared" si="275"/>
        <v>0</v>
      </c>
      <c r="J206" s="663"/>
      <c r="K206" s="661"/>
      <c r="L206" s="662">
        <f t="shared" si="276"/>
        <v>0</v>
      </c>
      <c r="M206" s="660"/>
      <c r="N206" s="661"/>
      <c r="O206" s="662">
        <f t="shared" si="277"/>
        <v>0</v>
      </c>
      <c r="P206" s="669"/>
    </row>
    <row r="207" spans="1:16" hidden="1" x14ac:dyDescent="0.25">
      <c r="A207" s="665">
        <v>5250</v>
      </c>
      <c r="B207" s="554" t="s">
        <v>362</v>
      </c>
      <c r="C207" s="775">
        <f t="shared" si="189"/>
        <v>0</v>
      </c>
      <c r="D207" s="660"/>
      <c r="E207" s="661"/>
      <c r="F207" s="662">
        <f t="shared" si="274"/>
        <v>0</v>
      </c>
      <c r="G207" s="660"/>
      <c r="H207" s="661"/>
      <c r="I207" s="662">
        <f t="shared" si="275"/>
        <v>0</v>
      </c>
      <c r="J207" s="663"/>
      <c r="K207" s="661"/>
      <c r="L207" s="662">
        <f t="shared" si="276"/>
        <v>0</v>
      </c>
      <c r="M207" s="660"/>
      <c r="N207" s="661"/>
      <c r="O207" s="662">
        <f t="shared" si="277"/>
        <v>0</v>
      </c>
      <c r="P207" s="669"/>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979">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979">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979">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980">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979">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hidden="1" x14ac:dyDescent="0.25">
      <c r="A252" s="721">
        <v>7000</v>
      </c>
      <c r="B252" s="721" t="s">
        <v>407</v>
      </c>
      <c r="C252" s="790">
        <f t="shared" si="291"/>
        <v>0</v>
      </c>
      <c r="D252" s="722">
        <f t="shared" ref="D252:E252" si="343">SUM(D253,D263)</f>
        <v>0</v>
      </c>
      <c r="E252" s="723">
        <f t="shared" si="343"/>
        <v>0</v>
      </c>
      <c r="F252" s="724">
        <f>SUM(F253,F263)</f>
        <v>0</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hidden="1" x14ac:dyDescent="0.25">
      <c r="A253" s="534">
        <v>7200</v>
      </c>
      <c r="B253" s="645" t="s">
        <v>408</v>
      </c>
      <c r="C253" s="773">
        <f t="shared" si="291"/>
        <v>0</v>
      </c>
      <c r="D253" s="646">
        <f t="shared" ref="D253:O253" si="347">SUM(D254,D255,D256,D257,D261,D262)</f>
        <v>0</v>
      </c>
      <c r="E253" s="647">
        <f t="shared" si="347"/>
        <v>0</v>
      </c>
      <c r="F253" s="648">
        <f t="shared" si="347"/>
        <v>0</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979">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hidden="1" x14ac:dyDescent="0.25">
      <c r="A256" s="665">
        <v>7230</v>
      </c>
      <c r="B256" s="554" t="s">
        <v>179</v>
      </c>
      <c r="C256" s="775">
        <f t="shared" si="291"/>
        <v>0</v>
      </c>
      <c r="D256" s="660"/>
      <c r="E256" s="661"/>
      <c r="F256" s="662">
        <f t="shared" si="348"/>
        <v>0</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x14ac:dyDescent="0.25">
      <c r="A269" s="680"/>
      <c r="B269" s="554" t="s">
        <v>423</v>
      </c>
      <c r="C269" s="775">
        <f t="shared" si="291"/>
        <v>103</v>
      </c>
      <c r="D269" s="666">
        <f t="shared" ref="D269:E269" si="363">SUM(D270:D271)</f>
        <v>0</v>
      </c>
      <c r="E269" s="667">
        <f t="shared" si="363"/>
        <v>103</v>
      </c>
      <c r="F269" s="662">
        <f>SUM(F270:F271)</f>
        <v>103</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x14ac:dyDescent="0.25">
      <c r="A270" s="680" t="s">
        <v>424</v>
      </c>
      <c r="B270" s="517" t="s">
        <v>425</v>
      </c>
      <c r="C270" s="775">
        <f t="shared" si="291"/>
        <v>103</v>
      </c>
      <c r="D270" s="660">
        <v>0</v>
      </c>
      <c r="E270" s="661">
        <v>103</v>
      </c>
      <c r="F270" s="662">
        <f t="shared" ref="F270:F271" si="367">D270+E270</f>
        <v>103</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c r="K271" s="656"/>
      <c r="L271" s="657">
        <f t="shared" si="369"/>
        <v>0</v>
      </c>
      <c r="M271" s="655"/>
      <c r="N271" s="656"/>
      <c r="O271" s="657">
        <f t="shared" si="370"/>
        <v>0</v>
      </c>
      <c r="P271" s="1069"/>
    </row>
    <row r="272" spans="1:16" ht="12.75" thickBot="1" x14ac:dyDescent="0.3">
      <c r="A272" s="736"/>
      <c r="B272" s="736" t="s">
        <v>428</v>
      </c>
      <c r="C272" s="792">
        <f t="shared" si="291"/>
        <v>25872</v>
      </c>
      <c r="D272" s="737">
        <f>SUM(D269,D265,D252,D211,D182,D174,D160,D75,D53)</f>
        <v>25769</v>
      </c>
      <c r="E272" s="738">
        <f t="shared" ref="E272:O272" si="371">SUM(E269,E265,E252,E211,E182,E174,E160,E75,E53)</f>
        <v>103</v>
      </c>
      <c r="F272" s="739">
        <f t="shared" si="371"/>
        <v>25872</v>
      </c>
      <c r="G272" s="737">
        <f t="shared" si="371"/>
        <v>0</v>
      </c>
      <c r="H272" s="738">
        <f t="shared" si="371"/>
        <v>0</v>
      </c>
      <c r="I272" s="739">
        <f t="shared" si="371"/>
        <v>0</v>
      </c>
      <c r="J272" s="740">
        <f t="shared" si="371"/>
        <v>0</v>
      </c>
      <c r="K272" s="738">
        <f t="shared" si="371"/>
        <v>0</v>
      </c>
      <c r="L272" s="739">
        <f t="shared" si="371"/>
        <v>0</v>
      </c>
      <c r="M272" s="737">
        <f t="shared" si="371"/>
        <v>0</v>
      </c>
      <c r="N272" s="738">
        <f t="shared" si="371"/>
        <v>0</v>
      </c>
      <c r="O272" s="739">
        <f t="shared" si="371"/>
        <v>0</v>
      </c>
      <c r="P272" s="741"/>
    </row>
    <row r="273" spans="1:16" s="494" customFormat="1" ht="13.5" thickTop="1" thickBot="1" x14ac:dyDescent="0.3">
      <c r="A273" s="1321" t="s">
        <v>429</v>
      </c>
      <c r="B273" s="1322"/>
      <c r="C273" s="793">
        <f t="shared" si="291"/>
        <v>-1604</v>
      </c>
      <c r="D273" s="742">
        <f>SUM(D24,D25,D41,D43)-D51</f>
        <v>-1707</v>
      </c>
      <c r="E273" s="743">
        <f t="shared" ref="E273:F273" si="372">SUM(E24,E25,E41,E43)-E51</f>
        <v>103</v>
      </c>
      <c r="F273" s="744">
        <f t="shared" si="372"/>
        <v>-1604</v>
      </c>
      <c r="G273" s="742">
        <f>SUM(G24,G25,G43)-G51</f>
        <v>0</v>
      </c>
      <c r="H273" s="743">
        <f t="shared" ref="H273:I273" si="373">SUM(H24,H25,H43)-H51</f>
        <v>0</v>
      </c>
      <c r="I273" s="744">
        <f t="shared" si="373"/>
        <v>0</v>
      </c>
      <c r="J273" s="745">
        <f t="shared" ref="J273:K273" si="374">(J26+J43)-J51</f>
        <v>0</v>
      </c>
      <c r="K273" s="743">
        <f t="shared" si="374"/>
        <v>0</v>
      </c>
      <c r="L273" s="744">
        <f>(L26+L43)-L51</f>
        <v>0</v>
      </c>
      <c r="M273" s="742">
        <f t="shared" ref="M273:O273" si="375">M45-M51</f>
        <v>0</v>
      </c>
      <c r="N273" s="743">
        <f t="shared" si="375"/>
        <v>0</v>
      </c>
      <c r="O273" s="744">
        <f t="shared" si="375"/>
        <v>0</v>
      </c>
      <c r="P273" s="746"/>
    </row>
    <row r="274" spans="1:16" s="494" customFormat="1" ht="12.75" thickTop="1" x14ac:dyDescent="0.25">
      <c r="A274" s="1323" t="s">
        <v>430</v>
      </c>
      <c r="B274" s="1324"/>
      <c r="C274" s="794">
        <f t="shared" si="291"/>
        <v>1604</v>
      </c>
      <c r="D274" s="747">
        <f t="shared" ref="D274:O274" si="376">SUM(D275,D276)-D283+D284</f>
        <v>1707</v>
      </c>
      <c r="E274" s="748">
        <f t="shared" si="376"/>
        <v>-103</v>
      </c>
      <c r="F274" s="749">
        <f t="shared" si="376"/>
        <v>1604</v>
      </c>
      <c r="G274" s="747">
        <f t="shared" si="376"/>
        <v>0</v>
      </c>
      <c r="H274" s="748">
        <f t="shared" si="376"/>
        <v>0</v>
      </c>
      <c r="I274" s="749">
        <f t="shared" si="376"/>
        <v>0</v>
      </c>
      <c r="J274" s="750">
        <f t="shared" si="376"/>
        <v>0</v>
      </c>
      <c r="K274" s="748">
        <f t="shared" si="376"/>
        <v>0</v>
      </c>
      <c r="L274" s="749">
        <f t="shared" si="376"/>
        <v>0</v>
      </c>
      <c r="M274" s="747">
        <f t="shared" si="376"/>
        <v>0</v>
      </c>
      <c r="N274" s="748">
        <f t="shared" si="376"/>
        <v>0</v>
      </c>
      <c r="O274" s="749">
        <f t="shared" si="376"/>
        <v>0</v>
      </c>
      <c r="P274" s="751"/>
    </row>
    <row r="275" spans="1:16" s="494" customFormat="1" ht="12.75" thickBot="1" x14ac:dyDescent="0.3">
      <c r="A275" s="621" t="s">
        <v>431</v>
      </c>
      <c r="B275" s="621" t="s">
        <v>432</v>
      </c>
      <c r="C275" s="783">
        <f t="shared" si="291"/>
        <v>1604</v>
      </c>
      <c r="D275" s="622">
        <f>D21-D269</f>
        <v>1707</v>
      </c>
      <c r="E275" s="622">
        <f t="shared" ref="E275:O275" si="377">E21-E269</f>
        <v>-103</v>
      </c>
      <c r="F275" s="622">
        <f t="shared" si="377"/>
        <v>1604</v>
      </c>
      <c r="G275" s="622">
        <f t="shared" si="377"/>
        <v>0</v>
      </c>
      <c r="H275" s="622">
        <f t="shared" si="377"/>
        <v>0</v>
      </c>
      <c r="I275" s="622">
        <f t="shared" si="377"/>
        <v>0</v>
      </c>
      <c r="J275" s="622">
        <f t="shared" si="377"/>
        <v>0</v>
      </c>
      <c r="K275" s="622">
        <f t="shared" si="377"/>
        <v>0</v>
      </c>
      <c r="L275" s="783">
        <f t="shared" si="377"/>
        <v>0</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row r="298" spans="1:16" x14ac:dyDescent="0.25">
      <c r="A298" s="469"/>
      <c r="B298" s="469"/>
      <c r="C298" s="469"/>
      <c r="D298" s="469"/>
      <c r="E298" s="469"/>
      <c r="F298" s="469"/>
      <c r="G298" s="469"/>
      <c r="H298" s="469"/>
      <c r="I298" s="469"/>
      <c r="J298" s="469"/>
      <c r="K298" s="469"/>
      <c r="L298" s="469"/>
      <c r="M298" s="469"/>
      <c r="N298" s="469"/>
      <c r="O298" s="469"/>
      <c r="P298" s="469"/>
    </row>
  </sheetData>
  <sheetProtection algorithmName="SHA-512" hashValue="YoqfA26ygJfsD0wHAYP2eUHuhbSyPULd/fwybF8xmIOjzYY+JiGwvn6rbk8tglSusUmKOS7GeqIRLqgxu3nUCg==" saltValue="MijuE2Lb4MRr7Ap9yIIyew==" spinCount="100000" sheet="1" objects="1" scenarios="1" formatCells="0" formatColumns="0" formatRows="0" sort="0"/>
  <autoFilter ref="A18:P284">
    <filterColumn colId="2">
      <filters>
        <filter val="1 604"/>
        <filter val="-1 604"/>
        <filter val="1 707"/>
        <filter val="1 998"/>
        <filter val="103"/>
        <filter val="13 230"/>
        <filter val="15 228"/>
        <filter val="19 865"/>
        <filter val="206"/>
        <filter val="24 165"/>
        <filter val="25 769"/>
        <filter val="25 872"/>
        <filter val="3 857"/>
        <filter val="4 637"/>
        <filter val="5 698"/>
        <filter val="5 904"/>
        <filter val="780"/>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12.pielikums Jūrmalas pilsētas domes
2020.gada 23.aprīļa saistošajiem noteikumiem Nr.11
(protokols Nr.6, 21.punkts)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85"/>
  <sheetViews>
    <sheetView showGridLines="0" view="pageLayout" zoomScaleNormal="100" workbookViewId="0">
      <selection activeCell="T2" sqref="T2"/>
    </sheetView>
  </sheetViews>
  <sheetFormatPr defaultColWidth="9.140625" defaultRowHeight="12" outlineLevelCol="1" x14ac:dyDescent="0.25"/>
  <cols>
    <col min="1" max="1" width="10.85546875" style="78" customWidth="1"/>
    <col min="2" max="2" width="28" style="78" customWidth="1"/>
    <col min="3" max="3" width="8" style="78" customWidth="1"/>
    <col min="4" max="5" width="8.7109375" style="78" hidden="1" customWidth="1" outlineLevel="1"/>
    <col min="6" max="6" width="8.7109375" style="78" customWidth="1" collapsed="1"/>
    <col min="7" max="8" width="8.7109375" style="78" hidden="1" customWidth="1" outlineLevel="1"/>
    <col min="9" max="9" width="8.7109375" style="78" customWidth="1" collapsed="1"/>
    <col min="10" max="11" width="8.28515625" style="78" hidden="1" customWidth="1" outlineLevel="1"/>
    <col min="12" max="12" width="8.28515625" style="78" customWidth="1" collapsed="1"/>
    <col min="13" max="14" width="7.42578125" style="78" hidden="1" customWidth="1" outlineLevel="1"/>
    <col min="15" max="15" width="7.42578125" style="78" customWidth="1" collapsed="1"/>
    <col min="16" max="16" width="26.7109375" style="78" hidden="1" customWidth="1" outlineLevel="1"/>
    <col min="17" max="17" width="9.140625" style="78" collapsed="1"/>
    <col min="18" max="16384" width="9.140625" style="78"/>
  </cols>
  <sheetData>
    <row r="1" spans="1:17" x14ac:dyDescent="0.25">
      <c r="A1" s="77"/>
      <c r="B1" s="77"/>
      <c r="C1" s="77"/>
      <c r="D1" s="77"/>
      <c r="E1" s="77"/>
      <c r="F1" s="77"/>
      <c r="G1" s="77"/>
      <c r="H1" s="77"/>
      <c r="I1" s="77"/>
      <c r="J1" s="77"/>
      <c r="K1" s="77"/>
      <c r="L1" s="77"/>
      <c r="M1" s="77"/>
      <c r="N1" s="77"/>
      <c r="O1" s="434" t="s">
        <v>967</v>
      </c>
      <c r="P1" s="77"/>
    </row>
    <row r="2" spans="1:17" ht="35.25" customHeight="1" x14ac:dyDescent="0.25">
      <c r="A2" s="1286" t="s">
        <v>139</v>
      </c>
      <c r="B2" s="1287"/>
      <c r="C2" s="1287"/>
      <c r="D2" s="1287"/>
      <c r="E2" s="1287"/>
      <c r="F2" s="1287"/>
      <c r="G2" s="1287"/>
      <c r="H2" s="1287"/>
      <c r="I2" s="1287"/>
      <c r="J2" s="1287"/>
      <c r="K2" s="1287"/>
      <c r="L2" s="1287"/>
      <c r="M2" s="1287"/>
      <c r="N2" s="1287"/>
      <c r="O2" s="1287"/>
      <c r="P2" s="1288"/>
      <c r="Q2" s="464"/>
    </row>
    <row r="3" spans="1:17" ht="12.75" customHeight="1" x14ac:dyDescent="0.25">
      <c r="A3" s="79" t="s">
        <v>140</v>
      </c>
      <c r="B3" s="80"/>
      <c r="C3" s="1284" t="s">
        <v>141</v>
      </c>
      <c r="D3" s="1284"/>
      <c r="E3" s="1284"/>
      <c r="F3" s="1284"/>
      <c r="G3" s="1284"/>
      <c r="H3" s="1284"/>
      <c r="I3" s="1284"/>
      <c r="J3" s="1284"/>
      <c r="K3" s="1284"/>
      <c r="L3" s="1284"/>
      <c r="M3" s="1284"/>
      <c r="N3" s="1284"/>
      <c r="O3" s="1284"/>
      <c r="P3" s="1285"/>
      <c r="Q3" s="464"/>
    </row>
    <row r="4" spans="1:17" ht="12.75" customHeight="1" x14ac:dyDescent="0.25">
      <c r="A4" s="79" t="s">
        <v>142</v>
      </c>
      <c r="B4" s="80"/>
      <c r="C4" s="1284" t="s">
        <v>143</v>
      </c>
      <c r="D4" s="1284"/>
      <c r="E4" s="1284"/>
      <c r="F4" s="1284"/>
      <c r="G4" s="1284"/>
      <c r="H4" s="1284"/>
      <c r="I4" s="1284"/>
      <c r="J4" s="1284"/>
      <c r="K4" s="1284"/>
      <c r="L4" s="1284"/>
      <c r="M4" s="1284"/>
      <c r="N4" s="1284"/>
      <c r="O4" s="1284"/>
      <c r="P4" s="1285"/>
      <c r="Q4" s="464"/>
    </row>
    <row r="5" spans="1:17" ht="12.75" customHeight="1" x14ac:dyDescent="0.25">
      <c r="A5" s="81" t="s">
        <v>144</v>
      </c>
      <c r="B5" s="82"/>
      <c r="C5" s="1289" t="s">
        <v>145</v>
      </c>
      <c r="D5" s="1289"/>
      <c r="E5" s="1289"/>
      <c r="F5" s="1289"/>
      <c r="G5" s="1289"/>
      <c r="H5" s="1289"/>
      <c r="I5" s="1289"/>
      <c r="J5" s="1289"/>
      <c r="K5" s="1289"/>
      <c r="L5" s="1289"/>
      <c r="M5" s="1289"/>
      <c r="N5" s="1289"/>
      <c r="O5" s="1289"/>
      <c r="P5" s="1290"/>
      <c r="Q5" s="464"/>
    </row>
    <row r="6" spans="1:17" ht="12.75" customHeight="1" x14ac:dyDescent="0.25">
      <c r="A6" s="81" t="s">
        <v>146</v>
      </c>
      <c r="B6" s="82"/>
      <c r="C6" s="1289" t="s">
        <v>705</v>
      </c>
      <c r="D6" s="1289"/>
      <c r="E6" s="1289"/>
      <c r="F6" s="1289"/>
      <c r="G6" s="1289"/>
      <c r="H6" s="1289"/>
      <c r="I6" s="1289"/>
      <c r="J6" s="1289"/>
      <c r="K6" s="1289"/>
      <c r="L6" s="1289"/>
      <c r="M6" s="1289"/>
      <c r="N6" s="1289"/>
      <c r="O6" s="1289"/>
      <c r="P6" s="1290"/>
      <c r="Q6" s="464"/>
    </row>
    <row r="7" spans="1:17" x14ac:dyDescent="0.25">
      <c r="A7" s="81" t="s">
        <v>148</v>
      </c>
      <c r="B7" s="82"/>
      <c r="C7" s="1284" t="s">
        <v>968</v>
      </c>
      <c r="D7" s="1284"/>
      <c r="E7" s="1284"/>
      <c r="F7" s="1284"/>
      <c r="G7" s="1284"/>
      <c r="H7" s="1284"/>
      <c r="I7" s="1284"/>
      <c r="J7" s="1284"/>
      <c r="K7" s="1284"/>
      <c r="L7" s="1284"/>
      <c r="M7" s="1284"/>
      <c r="N7" s="1284"/>
      <c r="O7" s="1284"/>
      <c r="P7" s="1285"/>
      <c r="Q7" s="464"/>
    </row>
    <row r="8" spans="1:17" ht="12.75" customHeight="1" x14ac:dyDescent="0.25">
      <c r="A8" s="83" t="s">
        <v>150</v>
      </c>
      <c r="B8" s="82"/>
      <c r="C8" s="1299"/>
      <c r="D8" s="1299"/>
      <c r="E8" s="1299"/>
      <c r="F8" s="1299"/>
      <c r="G8" s="1299"/>
      <c r="H8" s="1299"/>
      <c r="I8" s="1299"/>
      <c r="J8" s="1299"/>
      <c r="K8" s="1299"/>
      <c r="L8" s="1299"/>
      <c r="M8" s="1299"/>
      <c r="N8" s="1299"/>
      <c r="O8" s="1299"/>
      <c r="P8" s="1300"/>
      <c r="Q8" s="464"/>
    </row>
    <row r="9" spans="1:17" ht="12.75" customHeight="1" x14ac:dyDescent="0.25">
      <c r="A9" s="81"/>
      <c r="B9" s="82" t="s">
        <v>151</v>
      </c>
      <c r="C9" s="1289" t="s">
        <v>969</v>
      </c>
      <c r="D9" s="1289"/>
      <c r="E9" s="1289"/>
      <c r="F9" s="1289"/>
      <c r="G9" s="1289"/>
      <c r="H9" s="1289"/>
      <c r="I9" s="1289"/>
      <c r="J9" s="1289"/>
      <c r="K9" s="1289"/>
      <c r="L9" s="1289"/>
      <c r="M9" s="1289"/>
      <c r="N9" s="1289"/>
      <c r="O9" s="1289"/>
      <c r="P9" s="1290"/>
      <c r="Q9" s="464"/>
    </row>
    <row r="10" spans="1:17" ht="12.75" customHeight="1" x14ac:dyDescent="0.25">
      <c r="A10" s="81"/>
      <c r="B10" s="82" t="s">
        <v>153</v>
      </c>
      <c r="C10" s="1289"/>
      <c r="D10" s="1289"/>
      <c r="E10" s="1289"/>
      <c r="F10" s="1289"/>
      <c r="G10" s="1289"/>
      <c r="H10" s="1289"/>
      <c r="I10" s="1289"/>
      <c r="J10" s="1289"/>
      <c r="K10" s="1289"/>
      <c r="L10" s="1289"/>
      <c r="M10" s="1289"/>
      <c r="N10" s="1289"/>
      <c r="O10" s="1289"/>
      <c r="P10" s="1290"/>
      <c r="Q10" s="464"/>
    </row>
    <row r="11" spans="1:17" ht="12.75" customHeight="1" x14ac:dyDescent="0.25">
      <c r="A11" s="81"/>
      <c r="B11" s="82" t="s">
        <v>154</v>
      </c>
      <c r="C11" s="1299"/>
      <c r="D11" s="1299"/>
      <c r="E11" s="1299"/>
      <c r="F11" s="1299"/>
      <c r="G11" s="1299"/>
      <c r="H11" s="1299"/>
      <c r="I11" s="1299"/>
      <c r="J11" s="1299"/>
      <c r="K11" s="1299"/>
      <c r="L11" s="1299"/>
      <c r="M11" s="1299"/>
      <c r="N11" s="1299"/>
      <c r="O11" s="1299"/>
      <c r="P11" s="1300"/>
      <c r="Q11" s="464"/>
    </row>
    <row r="12" spans="1:17" ht="12.75" customHeight="1" x14ac:dyDescent="0.25">
      <c r="A12" s="81"/>
      <c r="B12" s="82" t="s">
        <v>155</v>
      </c>
      <c r="C12" s="1289" t="s">
        <v>970</v>
      </c>
      <c r="D12" s="1289"/>
      <c r="E12" s="1289"/>
      <c r="F12" s="1289"/>
      <c r="G12" s="1289"/>
      <c r="H12" s="1289"/>
      <c r="I12" s="1289"/>
      <c r="J12" s="1289"/>
      <c r="K12" s="1289"/>
      <c r="L12" s="1289"/>
      <c r="M12" s="1289"/>
      <c r="N12" s="1289"/>
      <c r="O12" s="1289"/>
      <c r="P12" s="1290"/>
      <c r="Q12" s="464"/>
    </row>
    <row r="13" spans="1:17" ht="12.75" customHeight="1" x14ac:dyDescent="0.25">
      <c r="A13" s="81"/>
      <c r="B13" s="82" t="s">
        <v>156</v>
      </c>
      <c r="C13" s="1289"/>
      <c r="D13" s="1289"/>
      <c r="E13" s="1289"/>
      <c r="F13" s="1289"/>
      <c r="G13" s="1289"/>
      <c r="H13" s="1289"/>
      <c r="I13" s="1289"/>
      <c r="J13" s="1289"/>
      <c r="K13" s="1289"/>
      <c r="L13" s="1289"/>
      <c r="M13" s="1289"/>
      <c r="N13" s="1289"/>
      <c r="O13" s="1289"/>
      <c r="P13" s="1290"/>
      <c r="Q13" s="464"/>
    </row>
    <row r="14" spans="1:17" ht="12.75" customHeight="1" x14ac:dyDescent="0.25">
      <c r="A14" s="84"/>
      <c r="B14" s="85"/>
      <c r="C14" s="86"/>
      <c r="D14" s="86"/>
      <c r="E14" s="86"/>
      <c r="F14" s="86"/>
      <c r="G14" s="86"/>
      <c r="H14" s="86"/>
      <c r="I14" s="86"/>
      <c r="J14" s="86"/>
      <c r="K14" s="86"/>
      <c r="L14" s="86"/>
      <c r="M14" s="86"/>
      <c r="N14" s="86"/>
      <c r="O14" s="86"/>
      <c r="P14" s="87"/>
      <c r="Q14" s="464"/>
    </row>
    <row r="15" spans="1:17" s="88" customFormat="1" ht="12.75" customHeight="1" x14ac:dyDescent="0.25">
      <c r="A15" s="1307" t="s">
        <v>157</v>
      </c>
      <c r="B15" s="1309" t="s">
        <v>158</v>
      </c>
      <c r="C15" s="1312" t="s">
        <v>159</v>
      </c>
      <c r="D15" s="1313"/>
      <c r="E15" s="1313"/>
      <c r="F15" s="1313"/>
      <c r="G15" s="1313"/>
      <c r="H15" s="1313"/>
      <c r="I15" s="1313"/>
      <c r="J15" s="1313"/>
      <c r="K15" s="1313"/>
      <c r="L15" s="1313"/>
      <c r="M15" s="1313"/>
      <c r="N15" s="1313"/>
      <c r="O15" s="1313"/>
      <c r="P15" s="1314"/>
      <c r="Q15" s="465"/>
    </row>
    <row r="16" spans="1:17" s="88" customFormat="1" ht="12.75" customHeight="1" x14ac:dyDescent="0.25">
      <c r="A16" s="1308"/>
      <c r="B16" s="1310"/>
      <c r="C16" s="1315" t="s">
        <v>160</v>
      </c>
      <c r="D16" s="1293" t="s">
        <v>161</v>
      </c>
      <c r="E16" s="1317" t="s">
        <v>162</v>
      </c>
      <c r="F16" s="1319" t="s">
        <v>163</v>
      </c>
      <c r="G16" s="1293" t="s">
        <v>164</v>
      </c>
      <c r="H16" s="1295" t="s">
        <v>165</v>
      </c>
      <c r="I16" s="1305" t="s">
        <v>166</v>
      </c>
      <c r="J16" s="1293" t="s">
        <v>167</v>
      </c>
      <c r="K16" s="1295" t="s">
        <v>168</v>
      </c>
      <c r="L16" s="1305" t="s">
        <v>169</v>
      </c>
      <c r="M16" s="1293" t="s">
        <v>170</v>
      </c>
      <c r="N16" s="1295" t="s">
        <v>171</v>
      </c>
      <c r="O16" s="1297" t="s">
        <v>172</v>
      </c>
      <c r="P16" s="1291" t="s">
        <v>9</v>
      </c>
      <c r="Q16" s="465"/>
    </row>
    <row r="17" spans="1:17" s="89" customFormat="1" ht="61.5" customHeight="1" thickBot="1" x14ac:dyDescent="0.3">
      <c r="A17" s="1292"/>
      <c r="B17" s="1311"/>
      <c r="C17" s="1316"/>
      <c r="D17" s="1294"/>
      <c r="E17" s="1318"/>
      <c r="F17" s="1320"/>
      <c r="G17" s="1294"/>
      <c r="H17" s="1296"/>
      <c r="I17" s="1306"/>
      <c r="J17" s="1294"/>
      <c r="K17" s="1296"/>
      <c r="L17" s="1306"/>
      <c r="M17" s="1294"/>
      <c r="N17" s="1296"/>
      <c r="O17" s="1298"/>
      <c r="P17" s="1292"/>
      <c r="Q17" s="466"/>
    </row>
    <row r="18" spans="1:17" s="89" customFormat="1" ht="9.75" customHeight="1" thickTop="1" x14ac:dyDescent="0.25">
      <c r="A18" s="90" t="s">
        <v>173</v>
      </c>
      <c r="B18" s="90">
        <v>2</v>
      </c>
      <c r="C18" s="90">
        <v>3</v>
      </c>
      <c r="D18" s="91"/>
      <c r="E18" s="92"/>
      <c r="F18" s="93">
        <v>4</v>
      </c>
      <c r="G18" s="91"/>
      <c r="H18" s="92"/>
      <c r="I18" s="93">
        <v>5</v>
      </c>
      <c r="J18" s="94"/>
      <c r="K18" s="92"/>
      <c r="L18" s="93">
        <v>6</v>
      </c>
      <c r="M18" s="91"/>
      <c r="N18" s="92"/>
      <c r="O18" s="93">
        <v>7</v>
      </c>
      <c r="P18" s="95">
        <v>8</v>
      </c>
    </row>
    <row r="19" spans="1:17" s="105" customFormat="1" hidden="1" x14ac:dyDescent="0.25">
      <c r="A19" s="96"/>
      <c r="B19" s="97" t="s">
        <v>174</v>
      </c>
      <c r="C19" s="243"/>
      <c r="D19" s="98"/>
      <c r="E19" s="99"/>
      <c r="F19" s="100"/>
      <c r="G19" s="101"/>
      <c r="H19" s="102"/>
      <c r="I19" s="100"/>
      <c r="J19" s="103"/>
      <c r="K19" s="102"/>
      <c r="L19" s="100"/>
      <c r="M19" s="101"/>
      <c r="N19" s="102"/>
      <c r="O19" s="100"/>
      <c r="P19" s="104"/>
    </row>
    <row r="20" spans="1:17" s="105" customFormat="1" ht="12.75" thickBot="1" x14ac:dyDescent="0.3">
      <c r="A20" s="106"/>
      <c r="B20" s="107" t="s">
        <v>175</v>
      </c>
      <c r="C20" s="437">
        <f>F20+I20+L20+O20</f>
        <v>2640604</v>
      </c>
      <c r="D20" s="108">
        <f t="shared" ref="D20:E20" si="0">SUM(D21,D24,D25,D41,D43)</f>
        <v>2451775</v>
      </c>
      <c r="E20" s="109">
        <f t="shared" si="0"/>
        <v>0</v>
      </c>
      <c r="F20" s="110">
        <f>SUM(F21,F24,F25,F41,F43)</f>
        <v>2451775</v>
      </c>
      <c r="G20" s="108">
        <f t="shared" ref="G20:H20" si="1">SUM(G21,G24,G43)</f>
        <v>0</v>
      </c>
      <c r="H20" s="109">
        <f t="shared" si="1"/>
        <v>0</v>
      </c>
      <c r="I20" s="110">
        <f>SUM(I21,I24,I43)</f>
        <v>0</v>
      </c>
      <c r="J20" s="111">
        <f t="shared" ref="J20:K20" si="2">SUM(J21,J26,J43)</f>
        <v>188829</v>
      </c>
      <c r="K20" s="109">
        <f t="shared" si="2"/>
        <v>0</v>
      </c>
      <c r="L20" s="110">
        <f>SUM(L21,L26,L43)</f>
        <v>188829</v>
      </c>
      <c r="M20" s="108">
        <f t="shared" ref="M20:O20" si="3">SUM(M21,M45)</f>
        <v>0</v>
      </c>
      <c r="N20" s="109">
        <f t="shared" si="3"/>
        <v>0</v>
      </c>
      <c r="O20" s="110">
        <f t="shared" si="3"/>
        <v>0</v>
      </c>
      <c r="P20" s="112"/>
    </row>
    <row r="21" spans="1:17" ht="12.75" thickTop="1" x14ac:dyDescent="0.25">
      <c r="A21" s="113"/>
      <c r="B21" s="114" t="s">
        <v>176</v>
      </c>
      <c r="C21" s="438">
        <f t="shared" ref="C21:C84" si="4">F21+I21+L21+O21</f>
        <v>24502</v>
      </c>
      <c r="D21" s="115">
        <f t="shared" ref="D21:E21" si="5">SUM(D22:D23)</f>
        <v>0</v>
      </c>
      <c r="E21" s="116">
        <f t="shared" si="5"/>
        <v>0</v>
      </c>
      <c r="F21" s="117">
        <f>SUM(F22:F23)</f>
        <v>0</v>
      </c>
      <c r="G21" s="115">
        <f t="shared" ref="G21:H21" si="6">SUM(G22:G23)</f>
        <v>0</v>
      </c>
      <c r="H21" s="116">
        <f t="shared" si="6"/>
        <v>0</v>
      </c>
      <c r="I21" s="117">
        <f>SUM(I22:I23)</f>
        <v>0</v>
      </c>
      <c r="J21" s="118">
        <f t="shared" ref="J21:K21" si="7">SUM(J22:J23)</f>
        <v>24502</v>
      </c>
      <c r="K21" s="116">
        <f t="shared" si="7"/>
        <v>0</v>
      </c>
      <c r="L21" s="117">
        <f>SUM(L22:L23)</f>
        <v>24502</v>
      </c>
      <c r="M21" s="115">
        <f t="shared" ref="M21:O21" si="8">SUM(M22:M23)</f>
        <v>0</v>
      </c>
      <c r="N21" s="116">
        <f t="shared" si="8"/>
        <v>0</v>
      </c>
      <c r="O21" s="117">
        <f t="shared" si="8"/>
        <v>0</v>
      </c>
      <c r="P21" s="119"/>
    </row>
    <row r="22" spans="1:17" hidden="1" x14ac:dyDescent="0.25">
      <c r="A22" s="120"/>
      <c r="B22" s="121" t="s">
        <v>177</v>
      </c>
      <c r="C22" s="439">
        <f t="shared" si="4"/>
        <v>0</v>
      </c>
      <c r="D22" s="122"/>
      <c r="E22" s="123"/>
      <c r="F22" s="124">
        <f>D22+E22</f>
        <v>0</v>
      </c>
      <c r="G22" s="122"/>
      <c r="H22" s="123"/>
      <c r="I22" s="124">
        <f>G22+H22</f>
        <v>0</v>
      </c>
      <c r="J22" s="125"/>
      <c r="K22" s="123"/>
      <c r="L22" s="124">
        <f>J22+K22</f>
        <v>0</v>
      </c>
      <c r="M22" s="122"/>
      <c r="N22" s="123"/>
      <c r="O22" s="124">
        <f>M22+N22</f>
        <v>0</v>
      </c>
      <c r="P22" s="126"/>
    </row>
    <row r="23" spans="1:17" x14ac:dyDescent="0.25">
      <c r="A23" s="127"/>
      <c r="B23" s="128" t="s">
        <v>178</v>
      </c>
      <c r="C23" s="440">
        <f t="shared" si="4"/>
        <v>24502</v>
      </c>
      <c r="D23" s="129"/>
      <c r="E23" s="130"/>
      <c r="F23" s="131">
        <f t="shared" ref="F23:F25" si="9">D23+E23</f>
        <v>0</v>
      </c>
      <c r="G23" s="129"/>
      <c r="H23" s="130"/>
      <c r="I23" s="131">
        <f t="shared" ref="I23:I24" si="10">G23+H23</f>
        <v>0</v>
      </c>
      <c r="J23" s="132">
        <f>34200-9698</f>
        <v>24502</v>
      </c>
      <c r="K23" s="130"/>
      <c r="L23" s="131">
        <f>J23+K23</f>
        <v>24502</v>
      </c>
      <c r="M23" s="129"/>
      <c r="N23" s="130"/>
      <c r="O23" s="131">
        <f>M23+N23</f>
        <v>0</v>
      </c>
      <c r="P23" s="133"/>
    </row>
    <row r="24" spans="1:17" s="105" customFormat="1" ht="24.75" thickBot="1" x14ac:dyDescent="0.3">
      <c r="A24" s="134">
        <v>19300</v>
      </c>
      <c r="B24" s="134" t="s">
        <v>179</v>
      </c>
      <c r="C24" s="441">
        <f>F24+I24</f>
        <v>2451775</v>
      </c>
      <c r="D24" s="135">
        <v>2451775</v>
      </c>
      <c r="E24" s="136"/>
      <c r="F24" s="137">
        <f t="shared" si="9"/>
        <v>2451775</v>
      </c>
      <c r="G24" s="135"/>
      <c r="H24" s="136"/>
      <c r="I24" s="137">
        <f t="shared" si="10"/>
        <v>0</v>
      </c>
      <c r="J24" s="138" t="s">
        <v>180</v>
      </c>
      <c r="K24" s="139" t="s">
        <v>180</v>
      </c>
      <c r="L24" s="142" t="s">
        <v>180</v>
      </c>
      <c r="M24" s="140" t="s">
        <v>180</v>
      </c>
      <c r="N24" s="141" t="s">
        <v>180</v>
      </c>
      <c r="O24" s="142" t="s">
        <v>180</v>
      </c>
      <c r="P24" s="143"/>
    </row>
    <row r="25" spans="1:17" s="105" customFormat="1" ht="24.75" hidden="1" thickTop="1" x14ac:dyDescent="0.25">
      <c r="A25" s="144"/>
      <c r="B25" s="145" t="s">
        <v>181</v>
      </c>
      <c r="C25" s="442">
        <f>F25</f>
        <v>0</v>
      </c>
      <c r="D25" s="146"/>
      <c r="E25" s="147"/>
      <c r="F25" s="148">
        <f t="shared" si="9"/>
        <v>0</v>
      </c>
      <c r="G25" s="149" t="s">
        <v>180</v>
      </c>
      <c r="H25" s="150" t="s">
        <v>180</v>
      </c>
      <c r="I25" s="151" t="s">
        <v>180</v>
      </c>
      <c r="J25" s="152" t="s">
        <v>180</v>
      </c>
      <c r="K25" s="153" t="s">
        <v>180</v>
      </c>
      <c r="L25" s="151" t="s">
        <v>180</v>
      </c>
      <c r="M25" s="154" t="s">
        <v>180</v>
      </c>
      <c r="N25" s="153" t="s">
        <v>180</v>
      </c>
      <c r="O25" s="151" t="s">
        <v>180</v>
      </c>
      <c r="P25" s="155"/>
    </row>
    <row r="26" spans="1:17" s="105" customFormat="1" ht="36.75" thickTop="1" x14ac:dyDescent="0.25">
      <c r="A26" s="145">
        <v>21300</v>
      </c>
      <c r="B26" s="145" t="s">
        <v>182</v>
      </c>
      <c r="C26" s="442">
        <f>L26</f>
        <v>164327</v>
      </c>
      <c r="D26" s="154" t="s">
        <v>180</v>
      </c>
      <c r="E26" s="153" t="s">
        <v>180</v>
      </c>
      <c r="F26" s="151" t="s">
        <v>180</v>
      </c>
      <c r="G26" s="154" t="s">
        <v>180</v>
      </c>
      <c r="H26" s="153" t="s">
        <v>180</v>
      </c>
      <c r="I26" s="151" t="s">
        <v>180</v>
      </c>
      <c r="J26" s="152">
        <f t="shared" ref="J26:K26" si="11">SUM(J27,J31,J33,J36)</f>
        <v>164327</v>
      </c>
      <c r="K26" s="153">
        <f t="shared" si="11"/>
        <v>0</v>
      </c>
      <c r="L26" s="253">
        <f>SUM(L27,L31,L33,L36)</f>
        <v>164327</v>
      </c>
      <c r="M26" s="154" t="s">
        <v>180</v>
      </c>
      <c r="N26" s="153" t="s">
        <v>180</v>
      </c>
      <c r="O26" s="151" t="s">
        <v>180</v>
      </c>
      <c r="P26" s="155"/>
    </row>
    <row r="27" spans="1:17" s="105" customFormat="1" ht="24" hidden="1" x14ac:dyDescent="0.25">
      <c r="A27" s="156">
        <v>21350</v>
      </c>
      <c r="B27" s="145" t="s">
        <v>183</v>
      </c>
      <c r="C27" s="442">
        <f>L27</f>
        <v>0</v>
      </c>
      <c r="D27" s="154" t="s">
        <v>180</v>
      </c>
      <c r="E27" s="153" t="s">
        <v>180</v>
      </c>
      <c r="F27" s="151" t="s">
        <v>180</v>
      </c>
      <c r="G27" s="154" t="s">
        <v>180</v>
      </c>
      <c r="H27" s="153" t="s">
        <v>180</v>
      </c>
      <c r="I27" s="151" t="s">
        <v>180</v>
      </c>
      <c r="J27" s="152">
        <f t="shared" ref="J27:K27" si="12">SUM(J28:J30)</f>
        <v>0</v>
      </c>
      <c r="K27" s="153">
        <f t="shared" si="12"/>
        <v>0</v>
      </c>
      <c r="L27" s="253">
        <f>SUM(L28:L30)</f>
        <v>0</v>
      </c>
      <c r="M27" s="154" t="s">
        <v>180</v>
      </c>
      <c r="N27" s="153" t="s">
        <v>180</v>
      </c>
      <c r="O27" s="151" t="s">
        <v>180</v>
      </c>
      <c r="P27" s="155"/>
    </row>
    <row r="28" spans="1:17" hidden="1" x14ac:dyDescent="0.25">
      <c r="A28" s="120">
        <v>21351</v>
      </c>
      <c r="B28" s="157" t="s">
        <v>184</v>
      </c>
      <c r="C28" s="443">
        <f t="shared" ref="C28:C40" si="13">L28</f>
        <v>0</v>
      </c>
      <c r="D28" s="158" t="s">
        <v>180</v>
      </c>
      <c r="E28" s="159" t="s">
        <v>180</v>
      </c>
      <c r="F28" s="160" t="s">
        <v>180</v>
      </c>
      <c r="G28" s="158" t="s">
        <v>180</v>
      </c>
      <c r="H28" s="159" t="s">
        <v>180</v>
      </c>
      <c r="I28" s="160" t="s">
        <v>180</v>
      </c>
      <c r="J28" s="161"/>
      <c r="K28" s="162"/>
      <c r="L28" s="262">
        <f t="shared" ref="L28:L30" si="14">J28+K28</f>
        <v>0</v>
      </c>
      <c r="M28" s="163" t="s">
        <v>180</v>
      </c>
      <c r="N28" s="162" t="s">
        <v>180</v>
      </c>
      <c r="O28" s="160" t="s">
        <v>180</v>
      </c>
      <c r="P28" s="164"/>
    </row>
    <row r="29" spans="1:17" hidden="1" x14ac:dyDescent="0.25">
      <c r="A29" s="127">
        <v>21352</v>
      </c>
      <c r="B29" s="165" t="s">
        <v>185</v>
      </c>
      <c r="C29" s="444">
        <f t="shared" si="13"/>
        <v>0</v>
      </c>
      <c r="D29" s="166" t="s">
        <v>180</v>
      </c>
      <c r="E29" s="167" t="s">
        <v>180</v>
      </c>
      <c r="F29" s="168" t="s">
        <v>180</v>
      </c>
      <c r="G29" s="166" t="s">
        <v>180</v>
      </c>
      <c r="H29" s="167" t="s">
        <v>180</v>
      </c>
      <c r="I29" s="168" t="s">
        <v>180</v>
      </c>
      <c r="J29" s="169"/>
      <c r="K29" s="170"/>
      <c r="L29" s="267">
        <f t="shared" si="14"/>
        <v>0</v>
      </c>
      <c r="M29" s="171" t="s">
        <v>180</v>
      </c>
      <c r="N29" s="170" t="s">
        <v>180</v>
      </c>
      <c r="O29" s="168" t="s">
        <v>180</v>
      </c>
      <c r="P29" s="172"/>
    </row>
    <row r="30" spans="1:17" ht="24" hidden="1" x14ac:dyDescent="0.25">
      <c r="A30" s="127">
        <v>21359</v>
      </c>
      <c r="B30" s="165" t="s">
        <v>186</v>
      </c>
      <c r="C30" s="444">
        <f t="shared" si="13"/>
        <v>0</v>
      </c>
      <c r="D30" s="166" t="s">
        <v>180</v>
      </c>
      <c r="E30" s="167" t="s">
        <v>180</v>
      </c>
      <c r="F30" s="168" t="s">
        <v>180</v>
      </c>
      <c r="G30" s="166" t="s">
        <v>180</v>
      </c>
      <c r="H30" s="167" t="s">
        <v>180</v>
      </c>
      <c r="I30" s="168" t="s">
        <v>180</v>
      </c>
      <c r="J30" s="169"/>
      <c r="K30" s="170"/>
      <c r="L30" s="267">
        <f t="shared" si="14"/>
        <v>0</v>
      </c>
      <c r="M30" s="171" t="s">
        <v>180</v>
      </c>
      <c r="N30" s="170" t="s">
        <v>180</v>
      </c>
      <c r="O30" s="168" t="s">
        <v>180</v>
      </c>
      <c r="P30" s="172"/>
    </row>
    <row r="31" spans="1:17" s="105" customFormat="1" ht="36" x14ac:dyDescent="0.25">
      <c r="A31" s="156">
        <v>21370</v>
      </c>
      <c r="B31" s="145" t="s">
        <v>187</v>
      </c>
      <c r="C31" s="442">
        <f t="shared" si="13"/>
        <v>117830</v>
      </c>
      <c r="D31" s="154" t="s">
        <v>180</v>
      </c>
      <c r="E31" s="153" t="s">
        <v>180</v>
      </c>
      <c r="F31" s="151" t="s">
        <v>180</v>
      </c>
      <c r="G31" s="154" t="s">
        <v>180</v>
      </c>
      <c r="H31" s="153" t="s">
        <v>180</v>
      </c>
      <c r="I31" s="151" t="s">
        <v>180</v>
      </c>
      <c r="J31" s="152">
        <f t="shared" ref="J31:K31" si="15">SUM(J32)</f>
        <v>117830</v>
      </c>
      <c r="K31" s="153">
        <f t="shared" si="15"/>
        <v>0</v>
      </c>
      <c r="L31" s="253">
        <f>SUM(L32)</f>
        <v>117830</v>
      </c>
      <c r="M31" s="154" t="s">
        <v>180</v>
      </c>
      <c r="N31" s="153" t="s">
        <v>180</v>
      </c>
      <c r="O31" s="151" t="s">
        <v>180</v>
      </c>
      <c r="P31" s="155"/>
    </row>
    <row r="32" spans="1:17" ht="36" x14ac:dyDescent="0.25">
      <c r="A32" s="173">
        <v>21379</v>
      </c>
      <c r="B32" s="174" t="s">
        <v>188</v>
      </c>
      <c r="C32" s="445">
        <f t="shared" si="13"/>
        <v>117830</v>
      </c>
      <c r="D32" s="175" t="s">
        <v>180</v>
      </c>
      <c r="E32" s="176" t="s">
        <v>180</v>
      </c>
      <c r="F32" s="177" t="s">
        <v>180</v>
      </c>
      <c r="G32" s="175" t="s">
        <v>180</v>
      </c>
      <c r="H32" s="176" t="s">
        <v>180</v>
      </c>
      <c r="I32" s="177" t="s">
        <v>180</v>
      </c>
      <c r="J32" s="178">
        <v>117830</v>
      </c>
      <c r="K32" s="179"/>
      <c r="L32" s="317">
        <f>J32+K32</f>
        <v>117830</v>
      </c>
      <c r="M32" s="180" t="s">
        <v>180</v>
      </c>
      <c r="N32" s="179" t="s">
        <v>180</v>
      </c>
      <c r="O32" s="177" t="s">
        <v>180</v>
      </c>
      <c r="P32" s="181"/>
    </row>
    <row r="33" spans="1:16" s="105" customFormat="1" hidden="1" x14ac:dyDescent="0.25">
      <c r="A33" s="156">
        <v>21380</v>
      </c>
      <c r="B33" s="145" t="s">
        <v>189</v>
      </c>
      <c r="C33" s="442">
        <f t="shared" si="13"/>
        <v>0</v>
      </c>
      <c r="D33" s="154" t="s">
        <v>180</v>
      </c>
      <c r="E33" s="153" t="s">
        <v>180</v>
      </c>
      <c r="F33" s="151" t="s">
        <v>180</v>
      </c>
      <c r="G33" s="154" t="s">
        <v>180</v>
      </c>
      <c r="H33" s="153" t="s">
        <v>180</v>
      </c>
      <c r="I33" s="151" t="s">
        <v>180</v>
      </c>
      <c r="J33" s="152">
        <f t="shared" ref="J33:K33" si="16">SUM(J34:J35)</f>
        <v>0</v>
      </c>
      <c r="K33" s="153">
        <f t="shared" si="16"/>
        <v>0</v>
      </c>
      <c r="L33" s="253">
        <f>SUM(L34:L35)</f>
        <v>0</v>
      </c>
      <c r="M33" s="154" t="s">
        <v>180</v>
      </c>
      <c r="N33" s="153" t="s">
        <v>180</v>
      </c>
      <c r="O33" s="151" t="s">
        <v>180</v>
      </c>
      <c r="P33" s="155"/>
    </row>
    <row r="34" spans="1:16" hidden="1" x14ac:dyDescent="0.25">
      <c r="A34" s="121">
        <v>21381</v>
      </c>
      <c r="B34" s="157" t="s">
        <v>190</v>
      </c>
      <c r="C34" s="443">
        <f t="shared" si="13"/>
        <v>0</v>
      </c>
      <c r="D34" s="158" t="s">
        <v>180</v>
      </c>
      <c r="E34" s="159" t="s">
        <v>180</v>
      </c>
      <c r="F34" s="160" t="s">
        <v>180</v>
      </c>
      <c r="G34" s="158" t="s">
        <v>180</v>
      </c>
      <c r="H34" s="159" t="s">
        <v>180</v>
      </c>
      <c r="I34" s="160" t="s">
        <v>180</v>
      </c>
      <c r="J34" s="161"/>
      <c r="K34" s="162"/>
      <c r="L34" s="262">
        <f t="shared" ref="L34:L35" si="17">J34+K34</f>
        <v>0</v>
      </c>
      <c r="M34" s="163" t="s">
        <v>180</v>
      </c>
      <c r="N34" s="162" t="s">
        <v>180</v>
      </c>
      <c r="O34" s="160" t="s">
        <v>180</v>
      </c>
      <c r="P34" s="164"/>
    </row>
    <row r="35" spans="1:16" ht="24" hidden="1" x14ac:dyDescent="0.25">
      <c r="A35" s="128">
        <v>21383</v>
      </c>
      <c r="B35" s="165" t="s">
        <v>191</v>
      </c>
      <c r="C35" s="444">
        <f t="shared" si="13"/>
        <v>0</v>
      </c>
      <c r="D35" s="166" t="s">
        <v>180</v>
      </c>
      <c r="E35" s="167" t="s">
        <v>180</v>
      </c>
      <c r="F35" s="168" t="s">
        <v>180</v>
      </c>
      <c r="G35" s="166" t="s">
        <v>180</v>
      </c>
      <c r="H35" s="167" t="s">
        <v>180</v>
      </c>
      <c r="I35" s="168" t="s">
        <v>180</v>
      </c>
      <c r="J35" s="169"/>
      <c r="K35" s="170"/>
      <c r="L35" s="267">
        <f t="shared" si="17"/>
        <v>0</v>
      </c>
      <c r="M35" s="171" t="s">
        <v>180</v>
      </c>
      <c r="N35" s="170" t="s">
        <v>180</v>
      </c>
      <c r="O35" s="168" t="s">
        <v>180</v>
      </c>
      <c r="P35" s="172"/>
    </row>
    <row r="36" spans="1:16" s="105" customFormat="1" ht="25.5" customHeight="1" x14ac:dyDescent="0.25">
      <c r="A36" s="156">
        <v>21390</v>
      </c>
      <c r="B36" s="145" t="s">
        <v>192</v>
      </c>
      <c r="C36" s="442">
        <f t="shared" si="13"/>
        <v>46497</v>
      </c>
      <c r="D36" s="154" t="s">
        <v>180</v>
      </c>
      <c r="E36" s="153" t="s">
        <v>180</v>
      </c>
      <c r="F36" s="151" t="s">
        <v>180</v>
      </c>
      <c r="G36" s="154" t="s">
        <v>180</v>
      </c>
      <c r="H36" s="153" t="s">
        <v>180</v>
      </c>
      <c r="I36" s="151" t="s">
        <v>180</v>
      </c>
      <c r="J36" s="152">
        <f t="shared" ref="J36:K36" si="18">SUM(J37:J40)</f>
        <v>46497</v>
      </c>
      <c r="K36" s="153">
        <f t="shared" si="18"/>
        <v>0</v>
      </c>
      <c r="L36" s="253">
        <f>SUM(L37:L40)</f>
        <v>46497</v>
      </c>
      <c r="M36" s="154" t="s">
        <v>180</v>
      </c>
      <c r="N36" s="153" t="s">
        <v>180</v>
      </c>
      <c r="O36" s="151" t="s">
        <v>180</v>
      </c>
      <c r="P36" s="155"/>
    </row>
    <row r="37" spans="1:16" ht="24" hidden="1" x14ac:dyDescent="0.25">
      <c r="A37" s="121">
        <v>21391</v>
      </c>
      <c r="B37" s="157" t="s">
        <v>193</v>
      </c>
      <c r="C37" s="443">
        <f t="shared" si="13"/>
        <v>0</v>
      </c>
      <c r="D37" s="158" t="s">
        <v>180</v>
      </c>
      <c r="E37" s="159" t="s">
        <v>180</v>
      </c>
      <c r="F37" s="160" t="s">
        <v>180</v>
      </c>
      <c r="G37" s="158" t="s">
        <v>180</v>
      </c>
      <c r="H37" s="159" t="s">
        <v>180</v>
      </c>
      <c r="I37" s="160" t="s">
        <v>180</v>
      </c>
      <c r="J37" s="161"/>
      <c r="K37" s="162"/>
      <c r="L37" s="262">
        <f t="shared" ref="L37:L40" si="19">J37+K37</f>
        <v>0</v>
      </c>
      <c r="M37" s="163" t="s">
        <v>180</v>
      </c>
      <c r="N37" s="162" t="s">
        <v>180</v>
      </c>
      <c r="O37" s="160" t="s">
        <v>180</v>
      </c>
      <c r="P37" s="164"/>
    </row>
    <row r="38" spans="1:16" hidden="1" x14ac:dyDescent="0.25">
      <c r="A38" s="128">
        <v>21393</v>
      </c>
      <c r="B38" s="165" t="s">
        <v>194</v>
      </c>
      <c r="C38" s="444">
        <f t="shared" si="13"/>
        <v>0</v>
      </c>
      <c r="D38" s="166" t="s">
        <v>180</v>
      </c>
      <c r="E38" s="167" t="s">
        <v>180</v>
      </c>
      <c r="F38" s="168" t="s">
        <v>180</v>
      </c>
      <c r="G38" s="166" t="s">
        <v>180</v>
      </c>
      <c r="H38" s="167" t="s">
        <v>180</v>
      </c>
      <c r="I38" s="168" t="s">
        <v>180</v>
      </c>
      <c r="J38" s="169"/>
      <c r="K38" s="170"/>
      <c r="L38" s="267">
        <f t="shared" si="19"/>
        <v>0</v>
      </c>
      <c r="M38" s="171" t="s">
        <v>180</v>
      </c>
      <c r="N38" s="170" t="s">
        <v>180</v>
      </c>
      <c r="O38" s="168" t="s">
        <v>180</v>
      </c>
      <c r="P38" s="172"/>
    </row>
    <row r="39" spans="1:16" hidden="1" x14ac:dyDescent="0.25">
      <c r="A39" s="128">
        <v>21395</v>
      </c>
      <c r="B39" s="165" t="s">
        <v>195</v>
      </c>
      <c r="C39" s="444">
        <f t="shared" si="13"/>
        <v>0</v>
      </c>
      <c r="D39" s="166" t="s">
        <v>180</v>
      </c>
      <c r="E39" s="167" t="s">
        <v>180</v>
      </c>
      <c r="F39" s="168" t="s">
        <v>180</v>
      </c>
      <c r="G39" s="166" t="s">
        <v>180</v>
      </c>
      <c r="H39" s="167" t="s">
        <v>180</v>
      </c>
      <c r="I39" s="168" t="s">
        <v>180</v>
      </c>
      <c r="J39" s="169"/>
      <c r="K39" s="170"/>
      <c r="L39" s="267">
        <f t="shared" si="19"/>
        <v>0</v>
      </c>
      <c r="M39" s="171" t="s">
        <v>180</v>
      </c>
      <c r="N39" s="170" t="s">
        <v>180</v>
      </c>
      <c r="O39" s="168" t="s">
        <v>180</v>
      </c>
      <c r="P39" s="172"/>
    </row>
    <row r="40" spans="1:16" ht="24" x14ac:dyDescent="0.25">
      <c r="A40" s="182">
        <v>21399</v>
      </c>
      <c r="B40" s="183" t="s">
        <v>196</v>
      </c>
      <c r="C40" s="446">
        <f t="shared" si="13"/>
        <v>46497</v>
      </c>
      <c r="D40" s="184" t="s">
        <v>180</v>
      </c>
      <c r="E40" s="185" t="s">
        <v>180</v>
      </c>
      <c r="F40" s="186" t="s">
        <v>180</v>
      </c>
      <c r="G40" s="184" t="s">
        <v>180</v>
      </c>
      <c r="H40" s="185" t="s">
        <v>180</v>
      </c>
      <c r="I40" s="186" t="s">
        <v>180</v>
      </c>
      <c r="J40" s="187">
        <v>46497</v>
      </c>
      <c r="K40" s="188"/>
      <c r="L40" s="291">
        <f t="shared" si="19"/>
        <v>46497</v>
      </c>
      <c r="M40" s="189" t="s">
        <v>180</v>
      </c>
      <c r="N40" s="188" t="s">
        <v>180</v>
      </c>
      <c r="O40" s="186" t="s">
        <v>180</v>
      </c>
      <c r="P40" s="190"/>
    </row>
    <row r="41" spans="1:16" s="105" customFormat="1" ht="26.25" hidden="1" customHeight="1" x14ac:dyDescent="0.25">
      <c r="A41" s="191">
        <v>21420</v>
      </c>
      <c r="B41" s="192" t="s">
        <v>197</v>
      </c>
      <c r="C41" s="447">
        <f>F41</f>
        <v>0</v>
      </c>
      <c r="D41" s="193">
        <f t="shared" ref="D41:E41" si="20">SUM(D42)</f>
        <v>0</v>
      </c>
      <c r="E41" s="194">
        <f t="shared" si="20"/>
        <v>0</v>
      </c>
      <c r="F41" s="195">
        <f>SUM(F42)</f>
        <v>0</v>
      </c>
      <c r="G41" s="193" t="s">
        <v>180</v>
      </c>
      <c r="H41" s="194" t="s">
        <v>180</v>
      </c>
      <c r="I41" s="196" t="s">
        <v>180</v>
      </c>
      <c r="J41" s="197" t="s">
        <v>180</v>
      </c>
      <c r="K41" s="198" t="s">
        <v>180</v>
      </c>
      <c r="L41" s="196" t="s">
        <v>180</v>
      </c>
      <c r="M41" s="199" t="s">
        <v>180</v>
      </c>
      <c r="N41" s="198" t="s">
        <v>180</v>
      </c>
      <c r="O41" s="196" t="s">
        <v>180</v>
      </c>
      <c r="P41" s="200"/>
    </row>
    <row r="42" spans="1:16" s="105" customFormat="1" ht="26.25" hidden="1" customHeight="1" x14ac:dyDescent="0.25">
      <c r="A42" s="182">
        <v>21429</v>
      </c>
      <c r="B42" s="183" t="s">
        <v>198</v>
      </c>
      <c r="C42" s="446">
        <f>F42</f>
        <v>0</v>
      </c>
      <c r="D42" s="201"/>
      <c r="E42" s="202"/>
      <c r="F42" s="203">
        <f>D42+E42</f>
        <v>0</v>
      </c>
      <c r="G42" s="204" t="s">
        <v>180</v>
      </c>
      <c r="H42" s="205" t="s">
        <v>180</v>
      </c>
      <c r="I42" s="186" t="s">
        <v>180</v>
      </c>
      <c r="J42" s="206" t="s">
        <v>180</v>
      </c>
      <c r="K42" s="185" t="s">
        <v>180</v>
      </c>
      <c r="L42" s="186" t="s">
        <v>180</v>
      </c>
      <c r="M42" s="184" t="s">
        <v>180</v>
      </c>
      <c r="N42" s="185" t="s">
        <v>180</v>
      </c>
      <c r="O42" s="186" t="s">
        <v>180</v>
      </c>
      <c r="P42" s="190"/>
    </row>
    <row r="43" spans="1:16" s="105" customFormat="1" ht="24" hidden="1" x14ac:dyDescent="0.25">
      <c r="A43" s="156">
        <v>21490</v>
      </c>
      <c r="B43" s="145" t="s">
        <v>199</v>
      </c>
      <c r="C43" s="448">
        <f>F43+I43+L43</f>
        <v>0</v>
      </c>
      <c r="D43" s="207">
        <f t="shared" ref="D43:E43" si="21">D44</f>
        <v>0</v>
      </c>
      <c r="E43" s="208">
        <f t="shared" si="21"/>
        <v>0</v>
      </c>
      <c r="F43" s="148">
        <f>F44</f>
        <v>0</v>
      </c>
      <c r="G43" s="207">
        <f t="shared" ref="G43:L43" si="22">G44</f>
        <v>0</v>
      </c>
      <c r="H43" s="208">
        <f t="shared" si="22"/>
        <v>0</v>
      </c>
      <c r="I43" s="148">
        <f t="shared" si="22"/>
        <v>0</v>
      </c>
      <c r="J43" s="209">
        <f t="shared" si="22"/>
        <v>0</v>
      </c>
      <c r="K43" s="208">
        <f t="shared" si="22"/>
        <v>0</v>
      </c>
      <c r="L43" s="148">
        <f t="shared" si="22"/>
        <v>0</v>
      </c>
      <c r="M43" s="154" t="s">
        <v>180</v>
      </c>
      <c r="N43" s="153" t="s">
        <v>180</v>
      </c>
      <c r="O43" s="151" t="s">
        <v>180</v>
      </c>
      <c r="P43" s="155"/>
    </row>
    <row r="44" spans="1:16" s="105" customFormat="1" ht="24" hidden="1" x14ac:dyDescent="0.25">
      <c r="A44" s="128">
        <v>21499</v>
      </c>
      <c r="B44" s="165" t="s">
        <v>200</v>
      </c>
      <c r="C44" s="449">
        <f>F44+I44+L44</f>
        <v>0</v>
      </c>
      <c r="D44" s="210"/>
      <c r="E44" s="211"/>
      <c r="F44" s="124">
        <f>D44+E44</f>
        <v>0</v>
      </c>
      <c r="G44" s="122"/>
      <c r="H44" s="123"/>
      <c r="I44" s="124">
        <f>G44+H44</f>
        <v>0</v>
      </c>
      <c r="J44" s="161"/>
      <c r="K44" s="162"/>
      <c r="L44" s="124">
        <f>J44+K44</f>
        <v>0</v>
      </c>
      <c r="M44" s="180" t="s">
        <v>180</v>
      </c>
      <c r="N44" s="179" t="s">
        <v>180</v>
      </c>
      <c r="O44" s="177" t="s">
        <v>180</v>
      </c>
      <c r="P44" s="181"/>
    </row>
    <row r="45" spans="1:16" ht="12.75" hidden="1" customHeight="1" x14ac:dyDescent="0.25">
      <c r="A45" s="212">
        <v>23000</v>
      </c>
      <c r="B45" s="213" t="s">
        <v>201</v>
      </c>
      <c r="C45" s="448">
        <f>O45</f>
        <v>0</v>
      </c>
      <c r="D45" s="214" t="s">
        <v>180</v>
      </c>
      <c r="E45" s="215" t="s">
        <v>180</v>
      </c>
      <c r="F45" s="186" t="s">
        <v>180</v>
      </c>
      <c r="G45" s="184" t="s">
        <v>180</v>
      </c>
      <c r="H45" s="185" t="s">
        <v>180</v>
      </c>
      <c r="I45" s="186" t="s">
        <v>180</v>
      </c>
      <c r="J45" s="206" t="s">
        <v>180</v>
      </c>
      <c r="K45" s="185" t="s">
        <v>180</v>
      </c>
      <c r="L45" s="186" t="s">
        <v>180</v>
      </c>
      <c r="M45" s="214">
        <f t="shared" ref="M45:O45" si="23">SUM(M46:M47)</f>
        <v>0</v>
      </c>
      <c r="N45" s="215">
        <f t="shared" si="23"/>
        <v>0</v>
      </c>
      <c r="O45" s="203">
        <f t="shared" si="23"/>
        <v>0</v>
      </c>
      <c r="P45" s="216"/>
    </row>
    <row r="46" spans="1:16" ht="24" hidden="1" x14ac:dyDescent="0.25">
      <c r="A46" s="217">
        <v>23410</v>
      </c>
      <c r="B46" s="218" t="s">
        <v>202</v>
      </c>
      <c r="C46" s="447">
        <f t="shared" ref="C46:C47" si="24">O46</f>
        <v>0</v>
      </c>
      <c r="D46" s="193" t="s">
        <v>180</v>
      </c>
      <c r="E46" s="194" t="s">
        <v>180</v>
      </c>
      <c r="F46" s="196" t="s">
        <v>180</v>
      </c>
      <c r="G46" s="199" t="s">
        <v>180</v>
      </c>
      <c r="H46" s="198" t="s">
        <v>180</v>
      </c>
      <c r="I46" s="196" t="s">
        <v>180</v>
      </c>
      <c r="J46" s="197" t="s">
        <v>180</v>
      </c>
      <c r="K46" s="198" t="s">
        <v>180</v>
      </c>
      <c r="L46" s="196" t="s">
        <v>180</v>
      </c>
      <c r="M46" s="219"/>
      <c r="N46" s="220"/>
      <c r="O46" s="195">
        <f t="shared" ref="O46:O47" si="25">M46+N46</f>
        <v>0</v>
      </c>
      <c r="P46" s="221"/>
    </row>
    <row r="47" spans="1:16" ht="24" hidden="1" x14ac:dyDescent="0.25">
      <c r="A47" s="217">
        <v>23510</v>
      </c>
      <c r="B47" s="218" t="s">
        <v>203</v>
      </c>
      <c r="C47" s="447">
        <f t="shared" si="24"/>
        <v>0</v>
      </c>
      <c r="D47" s="193" t="s">
        <v>180</v>
      </c>
      <c r="E47" s="194" t="s">
        <v>180</v>
      </c>
      <c r="F47" s="196" t="s">
        <v>180</v>
      </c>
      <c r="G47" s="199" t="s">
        <v>180</v>
      </c>
      <c r="H47" s="198" t="s">
        <v>180</v>
      </c>
      <c r="I47" s="196" t="s">
        <v>180</v>
      </c>
      <c r="J47" s="197" t="s">
        <v>180</v>
      </c>
      <c r="K47" s="198" t="s">
        <v>180</v>
      </c>
      <c r="L47" s="196" t="s">
        <v>180</v>
      </c>
      <c r="M47" s="219"/>
      <c r="N47" s="220"/>
      <c r="O47" s="195">
        <f t="shared" si="25"/>
        <v>0</v>
      </c>
      <c r="P47" s="221"/>
    </row>
    <row r="48" spans="1:16" hidden="1" x14ac:dyDescent="0.25">
      <c r="A48" s="222"/>
      <c r="B48" s="218"/>
      <c r="C48" s="450"/>
      <c r="D48" s="223"/>
      <c r="E48" s="224"/>
      <c r="F48" s="196"/>
      <c r="G48" s="199"/>
      <c r="H48" s="198"/>
      <c r="I48" s="196"/>
      <c r="J48" s="197"/>
      <c r="K48" s="198"/>
      <c r="L48" s="195"/>
      <c r="M48" s="193"/>
      <c r="N48" s="194"/>
      <c r="O48" s="195"/>
      <c r="P48" s="221"/>
    </row>
    <row r="49" spans="1:16" s="105" customFormat="1" hidden="1" x14ac:dyDescent="0.25">
      <c r="A49" s="96"/>
      <c r="B49" s="97" t="s">
        <v>204</v>
      </c>
      <c r="C49" s="451"/>
      <c r="D49" s="225"/>
      <c r="E49" s="226"/>
      <c r="F49" s="227"/>
      <c r="G49" s="225"/>
      <c r="H49" s="226"/>
      <c r="I49" s="227"/>
      <c r="J49" s="228"/>
      <c r="K49" s="226"/>
      <c r="L49" s="227"/>
      <c r="M49" s="225"/>
      <c r="N49" s="226"/>
      <c r="O49" s="227"/>
      <c r="P49" s="229"/>
    </row>
    <row r="50" spans="1:16" s="105" customFormat="1" ht="12.75" thickBot="1" x14ac:dyDescent="0.3">
      <c r="A50" s="230"/>
      <c r="B50" s="106" t="s">
        <v>205</v>
      </c>
      <c r="C50" s="436">
        <f t="shared" si="4"/>
        <v>2640604</v>
      </c>
      <c r="D50" s="231">
        <f t="shared" ref="D50:E50" si="26">SUM(D51,D269)</f>
        <v>2451775</v>
      </c>
      <c r="E50" s="232">
        <f t="shared" si="26"/>
        <v>0</v>
      </c>
      <c r="F50" s="233">
        <f>SUM(F51,F269)</f>
        <v>2451775</v>
      </c>
      <c r="G50" s="231">
        <f t="shared" ref="G50:O50" si="27">SUM(G51,G269)</f>
        <v>0</v>
      </c>
      <c r="H50" s="232">
        <f t="shared" si="27"/>
        <v>0</v>
      </c>
      <c r="I50" s="233">
        <f t="shared" si="27"/>
        <v>0</v>
      </c>
      <c r="J50" s="234">
        <f t="shared" si="27"/>
        <v>188829</v>
      </c>
      <c r="K50" s="232">
        <f t="shared" si="27"/>
        <v>0</v>
      </c>
      <c r="L50" s="233">
        <f t="shared" si="27"/>
        <v>188829</v>
      </c>
      <c r="M50" s="231">
        <f t="shared" si="27"/>
        <v>0</v>
      </c>
      <c r="N50" s="232">
        <f t="shared" si="27"/>
        <v>0</v>
      </c>
      <c r="O50" s="233">
        <f t="shared" si="27"/>
        <v>0</v>
      </c>
      <c r="P50" s="235"/>
    </row>
    <row r="51" spans="1:16" s="105" customFormat="1" ht="36.75" thickTop="1" x14ac:dyDescent="0.25">
      <c r="A51" s="236"/>
      <c r="B51" s="237" t="s">
        <v>206</v>
      </c>
      <c r="C51" s="452">
        <f t="shared" si="4"/>
        <v>2640604</v>
      </c>
      <c r="D51" s="238">
        <f t="shared" ref="D51:E51" si="28">SUM(D52,D181)</f>
        <v>2451775</v>
      </c>
      <c r="E51" s="239">
        <f t="shared" si="28"/>
        <v>0</v>
      </c>
      <c r="F51" s="240">
        <f>SUM(F52,F181)</f>
        <v>2451775</v>
      </c>
      <c r="G51" s="238">
        <f t="shared" ref="G51:H51" si="29">SUM(G52,G181)</f>
        <v>0</v>
      </c>
      <c r="H51" s="239">
        <f t="shared" si="29"/>
        <v>0</v>
      </c>
      <c r="I51" s="240">
        <f>SUM(I52,I181)</f>
        <v>0</v>
      </c>
      <c r="J51" s="241">
        <f t="shared" ref="J51:K51" si="30">SUM(J52,J181)</f>
        <v>188829</v>
      </c>
      <c r="K51" s="239">
        <f t="shared" si="30"/>
        <v>0</v>
      </c>
      <c r="L51" s="240">
        <f>SUM(L52,L181)</f>
        <v>188829</v>
      </c>
      <c r="M51" s="238">
        <f t="shared" ref="M51:O51" si="31">SUM(M52,M181)</f>
        <v>0</v>
      </c>
      <c r="N51" s="239">
        <f t="shared" si="31"/>
        <v>0</v>
      </c>
      <c r="O51" s="240">
        <f t="shared" si="31"/>
        <v>0</v>
      </c>
      <c r="P51" s="242"/>
    </row>
    <row r="52" spans="1:16" s="105" customFormat="1" ht="24" x14ac:dyDescent="0.25">
      <c r="A52" s="243"/>
      <c r="B52" s="96" t="s">
        <v>207</v>
      </c>
      <c r="C52" s="451">
        <f t="shared" si="4"/>
        <v>2603681</v>
      </c>
      <c r="D52" s="225">
        <f t="shared" ref="D52:E52" si="32">SUM(D53,D75,D160,D174)</f>
        <v>2416075</v>
      </c>
      <c r="E52" s="226">
        <f t="shared" si="32"/>
        <v>0</v>
      </c>
      <c r="F52" s="227">
        <f>SUM(F53,F75,F160,F174)</f>
        <v>2416075</v>
      </c>
      <c r="G52" s="225">
        <f t="shared" ref="G52:H52" si="33">SUM(G53,G75,G160,G174)</f>
        <v>0</v>
      </c>
      <c r="H52" s="226">
        <f t="shared" si="33"/>
        <v>0</v>
      </c>
      <c r="I52" s="227">
        <f>SUM(I53,I75,I160,I174)</f>
        <v>0</v>
      </c>
      <c r="J52" s="228">
        <f t="shared" ref="J52:K52" si="34">SUM(J53,J75,J160,J174)</f>
        <v>187606</v>
      </c>
      <c r="K52" s="226">
        <f t="shared" si="34"/>
        <v>0</v>
      </c>
      <c r="L52" s="227">
        <f>SUM(L53,L75,L160,L174)</f>
        <v>187606</v>
      </c>
      <c r="M52" s="225">
        <f t="shared" ref="M52:O52" si="35">SUM(M53,M75,M160,M174)</f>
        <v>0</v>
      </c>
      <c r="N52" s="226">
        <f t="shared" si="35"/>
        <v>0</v>
      </c>
      <c r="O52" s="227">
        <f t="shared" si="35"/>
        <v>0</v>
      </c>
      <c r="P52" s="229"/>
    </row>
    <row r="53" spans="1:16" s="105" customFormat="1" x14ac:dyDescent="0.25">
      <c r="A53" s="244">
        <v>1000</v>
      </c>
      <c r="B53" s="244" t="s">
        <v>208</v>
      </c>
      <c r="C53" s="453">
        <f t="shared" si="4"/>
        <v>2189663</v>
      </c>
      <c r="D53" s="245">
        <f t="shared" ref="D53:E53" si="36">SUM(D54,D67)</f>
        <v>2189663</v>
      </c>
      <c r="E53" s="246">
        <f t="shared" si="36"/>
        <v>0</v>
      </c>
      <c r="F53" s="247">
        <f>SUM(F54,F67)</f>
        <v>2189663</v>
      </c>
      <c r="G53" s="245">
        <f t="shared" ref="G53:H53" si="37">SUM(G54,G67)</f>
        <v>0</v>
      </c>
      <c r="H53" s="246">
        <f t="shared" si="37"/>
        <v>0</v>
      </c>
      <c r="I53" s="247">
        <f>SUM(I54,I67)</f>
        <v>0</v>
      </c>
      <c r="J53" s="248">
        <f t="shared" ref="J53:K53" si="38">SUM(J54,J67)</f>
        <v>0</v>
      </c>
      <c r="K53" s="246">
        <f t="shared" si="38"/>
        <v>0</v>
      </c>
      <c r="L53" s="247">
        <f>SUM(L54,L67)</f>
        <v>0</v>
      </c>
      <c r="M53" s="245">
        <f t="shared" ref="M53:O53" si="39">SUM(M54,M67)</f>
        <v>0</v>
      </c>
      <c r="N53" s="246">
        <f t="shared" si="39"/>
        <v>0</v>
      </c>
      <c r="O53" s="247">
        <f t="shared" si="39"/>
        <v>0</v>
      </c>
      <c r="P53" s="249"/>
    </row>
    <row r="54" spans="1:16" x14ac:dyDescent="0.25">
      <c r="A54" s="145">
        <v>1100</v>
      </c>
      <c r="B54" s="250" t="s">
        <v>209</v>
      </c>
      <c r="C54" s="442">
        <f t="shared" si="4"/>
        <v>1687637</v>
      </c>
      <c r="D54" s="251">
        <f t="shared" ref="D54:E54" si="40">SUM(D55,D58,D66)</f>
        <v>1687637</v>
      </c>
      <c r="E54" s="252">
        <f t="shared" si="40"/>
        <v>0</v>
      </c>
      <c r="F54" s="253">
        <f>SUM(F55,F58,F66)</f>
        <v>1687637</v>
      </c>
      <c r="G54" s="251">
        <f t="shared" ref="G54:H54" si="41">SUM(G55,G58,G66)</f>
        <v>0</v>
      </c>
      <c r="H54" s="252">
        <f t="shared" si="41"/>
        <v>0</v>
      </c>
      <c r="I54" s="253">
        <f>SUM(I55,I58,I66)</f>
        <v>0</v>
      </c>
      <c r="J54" s="254">
        <f t="shared" ref="J54:K54" si="42">SUM(J55,J58,J66)</f>
        <v>0</v>
      </c>
      <c r="K54" s="252">
        <f t="shared" si="42"/>
        <v>0</v>
      </c>
      <c r="L54" s="253">
        <f>SUM(L55,L58,L66)</f>
        <v>0</v>
      </c>
      <c r="M54" s="251">
        <f t="shared" ref="M54:O54" si="43">SUM(M55,M58,M66)</f>
        <v>0</v>
      </c>
      <c r="N54" s="252">
        <f t="shared" si="43"/>
        <v>0</v>
      </c>
      <c r="O54" s="253">
        <f t="shared" si="43"/>
        <v>0</v>
      </c>
      <c r="P54" s="255"/>
    </row>
    <row r="55" spans="1:16" x14ac:dyDescent="0.25">
      <c r="A55" s="256">
        <v>1110</v>
      </c>
      <c r="B55" s="218" t="s">
        <v>210</v>
      </c>
      <c r="C55" s="450">
        <f t="shared" si="4"/>
        <v>1576172</v>
      </c>
      <c r="D55" s="223">
        <f t="shared" ref="D55:E55" si="44">SUM(D56:D57)</f>
        <v>1576172</v>
      </c>
      <c r="E55" s="224">
        <f t="shared" si="44"/>
        <v>0</v>
      </c>
      <c r="F55" s="257">
        <f>SUM(F56:F57)</f>
        <v>1576172</v>
      </c>
      <c r="G55" s="223">
        <f t="shared" ref="G55:H55" si="45">SUM(G56:G57)</f>
        <v>0</v>
      </c>
      <c r="H55" s="224">
        <f t="shared" si="45"/>
        <v>0</v>
      </c>
      <c r="I55" s="257">
        <f>SUM(I56:I57)</f>
        <v>0</v>
      </c>
      <c r="J55" s="258">
        <f t="shared" ref="J55:K55" si="46">SUM(J56:J57)</f>
        <v>0</v>
      </c>
      <c r="K55" s="224">
        <f t="shared" si="46"/>
        <v>0</v>
      </c>
      <c r="L55" s="257">
        <f>SUM(L56:L57)</f>
        <v>0</v>
      </c>
      <c r="M55" s="223">
        <f t="shared" ref="M55:O55" si="47">SUM(M56:M57)</f>
        <v>0</v>
      </c>
      <c r="N55" s="224">
        <f t="shared" si="47"/>
        <v>0</v>
      </c>
      <c r="O55" s="257">
        <f t="shared" si="47"/>
        <v>0</v>
      </c>
      <c r="P55" s="259"/>
    </row>
    <row r="56" spans="1:16" hidden="1" x14ac:dyDescent="0.25">
      <c r="A56" s="121">
        <v>1111</v>
      </c>
      <c r="B56" s="157" t="s">
        <v>211</v>
      </c>
      <c r="C56" s="443">
        <f t="shared" si="4"/>
        <v>0</v>
      </c>
      <c r="D56" s="260"/>
      <c r="E56" s="261"/>
      <c r="F56" s="262">
        <f t="shared" ref="F56:F57" si="48">D56+E56</f>
        <v>0</v>
      </c>
      <c r="G56" s="260"/>
      <c r="H56" s="261"/>
      <c r="I56" s="262">
        <f t="shared" ref="I56:I57" si="49">G56+H56</f>
        <v>0</v>
      </c>
      <c r="J56" s="263"/>
      <c r="K56" s="261"/>
      <c r="L56" s="262">
        <f t="shared" ref="L56:L57" si="50">J56+K56</f>
        <v>0</v>
      </c>
      <c r="M56" s="260"/>
      <c r="N56" s="261"/>
      <c r="O56" s="262">
        <f t="shared" ref="O56:O57" si="51">M56+N56</f>
        <v>0</v>
      </c>
      <c r="P56" s="264"/>
    </row>
    <row r="57" spans="1:16" ht="24" customHeight="1" x14ac:dyDescent="0.25">
      <c r="A57" s="128">
        <v>1119</v>
      </c>
      <c r="B57" s="165" t="s">
        <v>212</v>
      </c>
      <c r="C57" s="444">
        <f t="shared" si="4"/>
        <v>1576172</v>
      </c>
      <c r="D57" s="265">
        <v>1576172</v>
      </c>
      <c r="E57" s="266"/>
      <c r="F57" s="267">
        <f t="shared" si="48"/>
        <v>1576172</v>
      </c>
      <c r="G57" s="265"/>
      <c r="H57" s="266"/>
      <c r="I57" s="267">
        <f t="shared" si="49"/>
        <v>0</v>
      </c>
      <c r="J57" s="268"/>
      <c r="K57" s="266"/>
      <c r="L57" s="267">
        <f t="shared" si="50"/>
        <v>0</v>
      </c>
      <c r="M57" s="265"/>
      <c r="N57" s="266"/>
      <c r="O57" s="267">
        <f t="shared" si="51"/>
        <v>0</v>
      </c>
      <c r="P57" s="269"/>
    </row>
    <row r="58" spans="1:16" x14ac:dyDescent="0.25">
      <c r="A58" s="270">
        <v>1140</v>
      </c>
      <c r="B58" s="165" t="s">
        <v>213</v>
      </c>
      <c r="C58" s="444">
        <f t="shared" si="4"/>
        <v>77271</v>
      </c>
      <c r="D58" s="271">
        <f t="shared" ref="D58:E58" si="52">SUM(D59:D65)</f>
        <v>77271</v>
      </c>
      <c r="E58" s="272">
        <f t="shared" si="52"/>
        <v>0</v>
      </c>
      <c r="F58" s="267">
        <f>SUM(F59:F65)</f>
        <v>77271</v>
      </c>
      <c r="G58" s="271">
        <f t="shared" ref="G58:H58" si="53">SUM(G59:G65)</f>
        <v>0</v>
      </c>
      <c r="H58" s="272">
        <f t="shared" si="53"/>
        <v>0</v>
      </c>
      <c r="I58" s="267">
        <f>SUM(I59:I65)</f>
        <v>0</v>
      </c>
      <c r="J58" s="273">
        <f t="shared" ref="J58:K58" si="54">SUM(J59:J65)</f>
        <v>0</v>
      </c>
      <c r="K58" s="272">
        <f t="shared" si="54"/>
        <v>0</v>
      </c>
      <c r="L58" s="267">
        <f>SUM(L59:L65)</f>
        <v>0</v>
      </c>
      <c r="M58" s="271">
        <f t="shared" ref="M58:O58" si="55">SUM(M59:M65)</f>
        <v>0</v>
      </c>
      <c r="N58" s="272">
        <f t="shared" si="55"/>
        <v>0</v>
      </c>
      <c r="O58" s="267">
        <f t="shared" si="55"/>
        <v>0</v>
      </c>
      <c r="P58" s="269"/>
    </row>
    <row r="59" spans="1:16" x14ac:dyDescent="0.25">
      <c r="A59" s="128">
        <v>1141</v>
      </c>
      <c r="B59" s="165" t="s">
        <v>214</v>
      </c>
      <c r="C59" s="444">
        <f t="shared" si="4"/>
        <v>5827</v>
      </c>
      <c r="D59" s="265">
        <v>5827</v>
      </c>
      <c r="E59" s="266"/>
      <c r="F59" s="267">
        <f t="shared" ref="F59:F66" si="56">D59+E59</f>
        <v>5827</v>
      </c>
      <c r="G59" s="265"/>
      <c r="H59" s="266"/>
      <c r="I59" s="267">
        <f t="shared" ref="I59:I66" si="57">G59+H59</f>
        <v>0</v>
      </c>
      <c r="J59" s="268"/>
      <c r="K59" s="266"/>
      <c r="L59" s="267">
        <f t="shared" ref="L59:L66" si="58">J59+K59</f>
        <v>0</v>
      </c>
      <c r="M59" s="265"/>
      <c r="N59" s="266"/>
      <c r="O59" s="267">
        <f t="shared" ref="O59:O66" si="59">M59+N59</f>
        <v>0</v>
      </c>
      <c r="P59" s="269"/>
    </row>
    <row r="60" spans="1:16" ht="24.75" customHeight="1" x14ac:dyDescent="0.25">
      <c r="A60" s="128">
        <v>1142</v>
      </c>
      <c r="B60" s="165" t="s">
        <v>215</v>
      </c>
      <c r="C60" s="444">
        <f t="shared" si="4"/>
        <v>6630</v>
      </c>
      <c r="D60" s="265">
        <v>6630</v>
      </c>
      <c r="E60" s="266"/>
      <c r="F60" s="267">
        <f t="shared" si="56"/>
        <v>6630</v>
      </c>
      <c r="G60" s="265"/>
      <c r="H60" s="266"/>
      <c r="I60" s="267">
        <f t="shared" si="57"/>
        <v>0</v>
      </c>
      <c r="J60" s="268"/>
      <c r="K60" s="266"/>
      <c r="L60" s="267">
        <f t="shared" si="58"/>
        <v>0</v>
      </c>
      <c r="M60" s="265"/>
      <c r="N60" s="266"/>
      <c r="O60" s="267">
        <f t="shared" si="59"/>
        <v>0</v>
      </c>
      <c r="P60" s="269"/>
    </row>
    <row r="61" spans="1:16" ht="24" hidden="1" x14ac:dyDescent="0.25">
      <c r="A61" s="128">
        <v>1145</v>
      </c>
      <c r="B61" s="165" t="s">
        <v>216</v>
      </c>
      <c r="C61" s="444">
        <f t="shared" si="4"/>
        <v>0</v>
      </c>
      <c r="D61" s="265"/>
      <c r="E61" s="266"/>
      <c r="F61" s="267">
        <f t="shared" si="56"/>
        <v>0</v>
      </c>
      <c r="G61" s="265"/>
      <c r="H61" s="266"/>
      <c r="I61" s="267">
        <f t="shared" si="57"/>
        <v>0</v>
      </c>
      <c r="J61" s="268"/>
      <c r="K61" s="266"/>
      <c r="L61" s="267">
        <f t="shared" si="58"/>
        <v>0</v>
      </c>
      <c r="M61" s="265"/>
      <c r="N61" s="266"/>
      <c r="O61" s="267">
        <f t="shared" si="59"/>
        <v>0</v>
      </c>
      <c r="P61" s="269"/>
    </row>
    <row r="62" spans="1:16" ht="27.75" customHeight="1" x14ac:dyDescent="0.25">
      <c r="A62" s="128">
        <v>1146</v>
      </c>
      <c r="B62" s="165" t="s">
        <v>217</v>
      </c>
      <c r="C62" s="444">
        <f t="shared" si="4"/>
        <v>23000</v>
      </c>
      <c r="D62" s="265">
        <v>23000</v>
      </c>
      <c r="E62" s="266"/>
      <c r="F62" s="267">
        <f t="shared" si="56"/>
        <v>23000</v>
      </c>
      <c r="G62" s="265"/>
      <c r="H62" s="266"/>
      <c r="I62" s="267">
        <f t="shared" si="57"/>
        <v>0</v>
      </c>
      <c r="J62" s="268"/>
      <c r="K62" s="266"/>
      <c r="L62" s="267">
        <f t="shared" si="58"/>
        <v>0</v>
      </c>
      <c r="M62" s="265"/>
      <c r="N62" s="266"/>
      <c r="O62" s="267">
        <f t="shared" si="59"/>
        <v>0</v>
      </c>
      <c r="P62" s="269"/>
    </row>
    <row r="63" spans="1:16" x14ac:dyDescent="0.25">
      <c r="A63" s="128">
        <v>1147</v>
      </c>
      <c r="B63" s="165" t="s">
        <v>218</v>
      </c>
      <c r="C63" s="444">
        <f t="shared" si="4"/>
        <v>33091</v>
      </c>
      <c r="D63" s="265">
        <v>33091</v>
      </c>
      <c r="E63" s="266"/>
      <c r="F63" s="267">
        <f t="shared" si="56"/>
        <v>33091</v>
      </c>
      <c r="G63" s="265"/>
      <c r="H63" s="266"/>
      <c r="I63" s="267">
        <f t="shared" si="57"/>
        <v>0</v>
      </c>
      <c r="J63" s="268"/>
      <c r="K63" s="266"/>
      <c r="L63" s="267">
        <f t="shared" si="58"/>
        <v>0</v>
      </c>
      <c r="M63" s="265"/>
      <c r="N63" s="266"/>
      <c r="O63" s="267">
        <f t="shared" si="59"/>
        <v>0</v>
      </c>
      <c r="P63" s="269"/>
    </row>
    <row r="64" spans="1:16" x14ac:dyDescent="0.25">
      <c r="A64" s="128">
        <v>1148</v>
      </c>
      <c r="B64" s="165" t="s">
        <v>219</v>
      </c>
      <c r="C64" s="444">
        <f t="shared" si="4"/>
        <v>8723</v>
      </c>
      <c r="D64" s="265">
        <v>8723</v>
      </c>
      <c r="E64" s="266"/>
      <c r="F64" s="267">
        <f t="shared" si="56"/>
        <v>8723</v>
      </c>
      <c r="G64" s="265"/>
      <c r="H64" s="266"/>
      <c r="I64" s="267">
        <f t="shared" si="57"/>
        <v>0</v>
      </c>
      <c r="J64" s="268"/>
      <c r="K64" s="266"/>
      <c r="L64" s="267">
        <f t="shared" si="58"/>
        <v>0</v>
      </c>
      <c r="M64" s="265"/>
      <c r="N64" s="266"/>
      <c r="O64" s="267">
        <f t="shared" si="59"/>
        <v>0</v>
      </c>
      <c r="P64" s="269"/>
    </row>
    <row r="65" spans="1:16" ht="24" hidden="1" customHeight="1" x14ac:dyDescent="0.25">
      <c r="A65" s="128">
        <v>1149</v>
      </c>
      <c r="B65" s="165" t="s">
        <v>220</v>
      </c>
      <c r="C65" s="444">
        <f t="shared" si="4"/>
        <v>0</v>
      </c>
      <c r="D65" s="265"/>
      <c r="E65" s="266"/>
      <c r="F65" s="267">
        <f t="shared" si="56"/>
        <v>0</v>
      </c>
      <c r="G65" s="265"/>
      <c r="H65" s="266"/>
      <c r="I65" s="267">
        <f t="shared" si="57"/>
        <v>0</v>
      </c>
      <c r="J65" s="268"/>
      <c r="K65" s="266"/>
      <c r="L65" s="267">
        <f t="shared" si="58"/>
        <v>0</v>
      </c>
      <c r="M65" s="265"/>
      <c r="N65" s="266"/>
      <c r="O65" s="267">
        <f t="shared" si="59"/>
        <v>0</v>
      </c>
      <c r="P65" s="269"/>
    </row>
    <row r="66" spans="1:16" ht="36" x14ac:dyDescent="0.25">
      <c r="A66" s="256">
        <v>1150</v>
      </c>
      <c r="B66" s="218" t="s">
        <v>221</v>
      </c>
      <c r="C66" s="450">
        <f t="shared" si="4"/>
        <v>34194</v>
      </c>
      <c r="D66" s="275">
        <v>34194</v>
      </c>
      <c r="E66" s="277"/>
      <c r="F66" s="257">
        <f t="shared" si="56"/>
        <v>34194</v>
      </c>
      <c r="G66" s="275"/>
      <c r="H66" s="277"/>
      <c r="I66" s="257">
        <f t="shared" si="57"/>
        <v>0</v>
      </c>
      <c r="J66" s="278"/>
      <c r="K66" s="277"/>
      <c r="L66" s="257">
        <f t="shared" si="58"/>
        <v>0</v>
      </c>
      <c r="M66" s="275"/>
      <c r="N66" s="277"/>
      <c r="O66" s="257">
        <f t="shared" si="59"/>
        <v>0</v>
      </c>
      <c r="P66" s="259"/>
    </row>
    <row r="67" spans="1:16" ht="36" x14ac:dyDescent="0.25">
      <c r="A67" s="145">
        <v>1200</v>
      </c>
      <c r="B67" s="250" t="s">
        <v>222</v>
      </c>
      <c r="C67" s="442">
        <f t="shared" si="4"/>
        <v>502026</v>
      </c>
      <c r="D67" s="251">
        <f t="shared" ref="D67:E67" si="60">SUM(D68:D69)</f>
        <v>502026</v>
      </c>
      <c r="E67" s="252">
        <f t="shared" si="60"/>
        <v>0</v>
      </c>
      <c r="F67" s="253">
        <f>SUM(F68:F69)</f>
        <v>502026</v>
      </c>
      <c r="G67" s="251">
        <f t="shared" ref="G67:H67" si="61">SUM(G68:G69)</f>
        <v>0</v>
      </c>
      <c r="H67" s="252">
        <f t="shared" si="61"/>
        <v>0</v>
      </c>
      <c r="I67" s="253">
        <f>SUM(I68:I69)</f>
        <v>0</v>
      </c>
      <c r="J67" s="254">
        <f t="shared" ref="J67:K67" si="62">SUM(J68:J69)</f>
        <v>0</v>
      </c>
      <c r="K67" s="252">
        <f t="shared" si="62"/>
        <v>0</v>
      </c>
      <c r="L67" s="253">
        <f>SUM(L68:L69)</f>
        <v>0</v>
      </c>
      <c r="M67" s="251">
        <f t="shared" ref="M67:O67" si="63">SUM(M68:M69)</f>
        <v>0</v>
      </c>
      <c r="N67" s="252">
        <f t="shared" si="63"/>
        <v>0</v>
      </c>
      <c r="O67" s="253">
        <f t="shared" si="63"/>
        <v>0</v>
      </c>
      <c r="P67" s="279"/>
    </row>
    <row r="68" spans="1:16" ht="24" x14ac:dyDescent="0.25">
      <c r="A68" s="978">
        <v>1210</v>
      </c>
      <c r="B68" s="157" t="s">
        <v>223</v>
      </c>
      <c r="C68" s="443">
        <f t="shared" si="4"/>
        <v>400199</v>
      </c>
      <c r="D68" s="260">
        <v>400199</v>
      </c>
      <c r="E68" s="261"/>
      <c r="F68" s="262">
        <f>D68+E68</f>
        <v>400199</v>
      </c>
      <c r="G68" s="260"/>
      <c r="H68" s="261"/>
      <c r="I68" s="262">
        <f>G68+H68</f>
        <v>0</v>
      </c>
      <c r="J68" s="263"/>
      <c r="K68" s="261"/>
      <c r="L68" s="262">
        <f>J68+K68</f>
        <v>0</v>
      </c>
      <c r="M68" s="260"/>
      <c r="N68" s="261"/>
      <c r="O68" s="262">
        <f t="shared" ref="O68" si="64">M68+N68</f>
        <v>0</v>
      </c>
      <c r="P68" s="264"/>
    </row>
    <row r="69" spans="1:16" ht="24" x14ac:dyDescent="0.25">
      <c r="A69" s="270">
        <v>1220</v>
      </c>
      <c r="B69" s="165" t="s">
        <v>224</v>
      </c>
      <c r="C69" s="444">
        <f t="shared" si="4"/>
        <v>101827</v>
      </c>
      <c r="D69" s="271">
        <f t="shared" ref="D69:E69" si="65">SUM(D70:D74)</f>
        <v>101827</v>
      </c>
      <c r="E69" s="272">
        <f t="shared" si="65"/>
        <v>0</v>
      </c>
      <c r="F69" s="267">
        <f>SUM(F70:F74)</f>
        <v>101827</v>
      </c>
      <c r="G69" s="271">
        <f t="shared" ref="G69:H69" si="66">SUM(G70:G74)</f>
        <v>0</v>
      </c>
      <c r="H69" s="272">
        <f t="shared" si="66"/>
        <v>0</v>
      </c>
      <c r="I69" s="267">
        <f>SUM(I70:I74)</f>
        <v>0</v>
      </c>
      <c r="J69" s="273">
        <f t="shared" ref="J69:K69" si="67">SUM(J70:J74)</f>
        <v>0</v>
      </c>
      <c r="K69" s="272">
        <f t="shared" si="67"/>
        <v>0</v>
      </c>
      <c r="L69" s="267">
        <f>SUM(L70:L74)</f>
        <v>0</v>
      </c>
      <c r="M69" s="271">
        <f t="shared" ref="M69:O69" si="68">SUM(M70:M74)</f>
        <v>0</v>
      </c>
      <c r="N69" s="272">
        <f t="shared" si="68"/>
        <v>0</v>
      </c>
      <c r="O69" s="267">
        <f t="shared" si="68"/>
        <v>0</v>
      </c>
      <c r="P69" s="269"/>
    </row>
    <row r="70" spans="1:16" ht="60" x14ac:dyDescent="0.25">
      <c r="A70" s="128">
        <v>1221</v>
      </c>
      <c r="B70" s="165" t="s">
        <v>225</v>
      </c>
      <c r="C70" s="444">
        <f t="shared" si="4"/>
        <v>71042</v>
      </c>
      <c r="D70" s="265">
        <v>71042</v>
      </c>
      <c r="E70" s="266"/>
      <c r="F70" s="267">
        <f t="shared" ref="F70:F74" si="69">D70+E70</f>
        <v>71042</v>
      </c>
      <c r="G70" s="265"/>
      <c r="H70" s="266"/>
      <c r="I70" s="267">
        <f t="shared" ref="I70:I74" si="70">G70+H70</f>
        <v>0</v>
      </c>
      <c r="J70" s="268"/>
      <c r="K70" s="266"/>
      <c r="L70" s="267">
        <f t="shared" ref="L70:L74" si="71">J70+K70</f>
        <v>0</v>
      </c>
      <c r="M70" s="265"/>
      <c r="N70" s="266"/>
      <c r="O70" s="267">
        <f t="shared" ref="O70:O74" si="72">M70+N70</f>
        <v>0</v>
      </c>
      <c r="P70" s="269"/>
    </row>
    <row r="71" spans="1:16" x14ac:dyDescent="0.25">
      <c r="A71" s="128">
        <v>1223</v>
      </c>
      <c r="B71" s="165" t="s">
        <v>226</v>
      </c>
      <c r="C71" s="444">
        <f t="shared" si="4"/>
        <v>800</v>
      </c>
      <c r="D71" s="265">
        <v>800</v>
      </c>
      <c r="E71" s="266"/>
      <c r="F71" s="267">
        <f t="shared" si="69"/>
        <v>800</v>
      </c>
      <c r="G71" s="265"/>
      <c r="H71" s="266"/>
      <c r="I71" s="267">
        <f t="shared" si="70"/>
        <v>0</v>
      </c>
      <c r="J71" s="268"/>
      <c r="K71" s="266"/>
      <c r="L71" s="267">
        <f t="shared" si="71"/>
        <v>0</v>
      </c>
      <c r="M71" s="265"/>
      <c r="N71" s="266"/>
      <c r="O71" s="267">
        <f t="shared" si="72"/>
        <v>0</v>
      </c>
      <c r="P71" s="269"/>
    </row>
    <row r="72" spans="1:16" ht="24" hidden="1" x14ac:dyDescent="0.25">
      <c r="A72" s="128">
        <v>1225</v>
      </c>
      <c r="B72" s="165" t="s">
        <v>227</v>
      </c>
      <c r="C72" s="444">
        <f t="shared" si="4"/>
        <v>0</v>
      </c>
      <c r="D72" s="265"/>
      <c r="E72" s="266"/>
      <c r="F72" s="267">
        <f t="shared" si="69"/>
        <v>0</v>
      </c>
      <c r="G72" s="265"/>
      <c r="H72" s="266"/>
      <c r="I72" s="267">
        <f t="shared" si="70"/>
        <v>0</v>
      </c>
      <c r="J72" s="268"/>
      <c r="K72" s="266"/>
      <c r="L72" s="267">
        <f t="shared" si="71"/>
        <v>0</v>
      </c>
      <c r="M72" s="265"/>
      <c r="N72" s="266"/>
      <c r="O72" s="267">
        <f t="shared" si="72"/>
        <v>0</v>
      </c>
      <c r="P72" s="269"/>
    </row>
    <row r="73" spans="1:16" ht="36" x14ac:dyDescent="0.25">
      <c r="A73" s="128">
        <v>1227</v>
      </c>
      <c r="B73" s="165" t="s">
        <v>228</v>
      </c>
      <c r="C73" s="444">
        <f t="shared" si="4"/>
        <v>22197</v>
      </c>
      <c r="D73" s="265">
        <v>22197</v>
      </c>
      <c r="E73" s="266"/>
      <c r="F73" s="267">
        <f t="shared" si="69"/>
        <v>22197</v>
      </c>
      <c r="G73" s="265"/>
      <c r="H73" s="266"/>
      <c r="I73" s="267">
        <f t="shared" si="70"/>
        <v>0</v>
      </c>
      <c r="J73" s="268"/>
      <c r="K73" s="266"/>
      <c r="L73" s="267">
        <f t="shared" si="71"/>
        <v>0</v>
      </c>
      <c r="M73" s="265"/>
      <c r="N73" s="266"/>
      <c r="O73" s="267">
        <f t="shared" si="72"/>
        <v>0</v>
      </c>
      <c r="P73" s="269"/>
    </row>
    <row r="74" spans="1:16" ht="60" x14ac:dyDescent="0.25">
      <c r="A74" s="128">
        <v>1228</v>
      </c>
      <c r="B74" s="165" t="s">
        <v>229</v>
      </c>
      <c r="C74" s="444">
        <f t="shared" si="4"/>
        <v>7788</v>
      </c>
      <c r="D74" s="265">
        <v>7788</v>
      </c>
      <c r="E74" s="266"/>
      <c r="F74" s="267">
        <f t="shared" si="69"/>
        <v>7788</v>
      </c>
      <c r="G74" s="265"/>
      <c r="H74" s="266"/>
      <c r="I74" s="267">
        <f t="shared" si="70"/>
        <v>0</v>
      </c>
      <c r="J74" s="268"/>
      <c r="K74" s="266"/>
      <c r="L74" s="267">
        <f t="shared" si="71"/>
        <v>0</v>
      </c>
      <c r="M74" s="265"/>
      <c r="N74" s="266"/>
      <c r="O74" s="267">
        <f t="shared" si="72"/>
        <v>0</v>
      </c>
      <c r="P74" s="269"/>
    </row>
    <row r="75" spans="1:16" x14ac:dyDescent="0.25">
      <c r="A75" s="244">
        <v>2000</v>
      </c>
      <c r="B75" s="244" t="s">
        <v>230</v>
      </c>
      <c r="C75" s="453">
        <f t="shared" si="4"/>
        <v>414018</v>
      </c>
      <c r="D75" s="245">
        <f t="shared" ref="D75:O75" si="73">SUM(D76,D83,D120,D151,D152)</f>
        <v>226412</v>
      </c>
      <c r="E75" s="246">
        <f t="shared" si="73"/>
        <v>0</v>
      </c>
      <c r="F75" s="247">
        <f t="shared" si="73"/>
        <v>226412</v>
      </c>
      <c r="G75" s="245">
        <f t="shared" si="73"/>
        <v>0</v>
      </c>
      <c r="H75" s="246">
        <f t="shared" si="73"/>
        <v>0</v>
      </c>
      <c r="I75" s="247">
        <f t="shared" si="73"/>
        <v>0</v>
      </c>
      <c r="J75" s="248">
        <f t="shared" si="73"/>
        <v>187606</v>
      </c>
      <c r="K75" s="246">
        <f t="shared" si="73"/>
        <v>0</v>
      </c>
      <c r="L75" s="247">
        <f t="shared" si="73"/>
        <v>187606</v>
      </c>
      <c r="M75" s="245">
        <f t="shared" si="73"/>
        <v>0</v>
      </c>
      <c r="N75" s="246">
        <f t="shared" si="73"/>
        <v>0</v>
      </c>
      <c r="O75" s="247">
        <f t="shared" si="73"/>
        <v>0</v>
      </c>
      <c r="P75" s="249"/>
    </row>
    <row r="76" spans="1:16" ht="24" hidden="1" x14ac:dyDescent="0.25">
      <c r="A76" s="145">
        <v>2100</v>
      </c>
      <c r="B76" s="250" t="s">
        <v>231</v>
      </c>
      <c r="C76" s="442">
        <f t="shared" si="4"/>
        <v>0</v>
      </c>
      <c r="D76" s="251">
        <f t="shared" ref="D76:E76" si="74">SUM(D77,D80)</f>
        <v>0</v>
      </c>
      <c r="E76" s="252">
        <f t="shared" si="74"/>
        <v>0</v>
      </c>
      <c r="F76" s="253">
        <f>SUM(F77,F80)</f>
        <v>0</v>
      </c>
      <c r="G76" s="251">
        <f t="shared" ref="G76:H76" si="75">SUM(G77,G80)</f>
        <v>0</v>
      </c>
      <c r="H76" s="252">
        <f t="shared" si="75"/>
        <v>0</v>
      </c>
      <c r="I76" s="253">
        <f>SUM(I77,I80)</f>
        <v>0</v>
      </c>
      <c r="J76" s="254">
        <f t="shared" ref="J76:K76" si="76">SUM(J77,J80)</f>
        <v>0</v>
      </c>
      <c r="K76" s="252">
        <f t="shared" si="76"/>
        <v>0</v>
      </c>
      <c r="L76" s="253">
        <f>SUM(L77,L80)</f>
        <v>0</v>
      </c>
      <c r="M76" s="251">
        <f t="shared" ref="M76:O76" si="77">SUM(M77,M80)</f>
        <v>0</v>
      </c>
      <c r="N76" s="252">
        <f t="shared" si="77"/>
        <v>0</v>
      </c>
      <c r="O76" s="253">
        <f t="shared" si="77"/>
        <v>0</v>
      </c>
      <c r="P76" s="279"/>
    </row>
    <row r="77" spans="1:16" ht="24" hidden="1" x14ac:dyDescent="0.25">
      <c r="A77" s="978">
        <v>2110</v>
      </c>
      <c r="B77" s="157" t="s">
        <v>232</v>
      </c>
      <c r="C77" s="443">
        <f t="shared" si="4"/>
        <v>0</v>
      </c>
      <c r="D77" s="282">
        <f t="shared" ref="D77:E77" si="78">SUM(D78:D79)</f>
        <v>0</v>
      </c>
      <c r="E77" s="283">
        <f t="shared" si="78"/>
        <v>0</v>
      </c>
      <c r="F77" s="262">
        <f>SUM(F78:F79)</f>
        <v>0</v>
      </c>
      <c r="G77" s="282">
        <f t="shared" ref="G77:H77" si="79">SUM(G78:G79)</f>
        <v>0</v>
      </c>
      <c r="H77" s="283">
        <f t="shared" si="79"/>
        <v>0</v>
      </c>
      <c r="I77" s="262">
        <f>SUM(I78:I79)</f>
        <v>0</v>
      </c>
      <c r="J77" s="284">
        <f t="shared" ref="J77:K77" si="80">SUM(J78:J79)</f>
        <v>0</v>
      </c>
      <c r="K77" s="283">
        <f t="shared" si="80"/>
        <v>0</v>
      </c>
      <c r="L77" s="262">
        <f>SUM(L78:L79)</f>
        <v>0</v>
      </c>
      <c r="M77" s="282">
        <f t="shared" ref="M77:O77" si="81">SUM(M78:M79)</f>
        <v>0</v>
      </c>
      <c r="N77" s="283">
        <f t="shared" si="81"/>
        <v>0</v>
      </c>
      <c r="O77" s="262">
        <f t="shared" si="81"/>
        <v>0</v>
      </c>
      <c r="P77" s="264"/>
    </row>
    <row r="78" spans="1:16" hidden="1" x14ac:dyDescent="0.25">
      <c r="A78" s="128">
        <v>2111</v>
      </c>
      <c r="B78" s="165" t="s">
        <v>233</v>
      </c>
      <c r="C78" s="444">
        <f t="shared" si="4"/>
        <v>0</v>
      </c>
      <c r="D78" s="265"/>
      <c r="E78" s="266"/>
      <c r="F78" s="267">
        <f t="shared" ref="F78:F79" si="82">D78+E78</f>
        <v>0</v>
      </c>
      <c r="G78" s="265"/>
      <c r="H78" s="266"/>
      <c r="I78" s="267">
        <f t="shared" ref="I78:I79" si="83">G78+H78</f>
        <v>0</v>
      </c>
      <c r="J78" s="268"/>
      <c r="K78" s="266"/>
      <c r="L78" s="267">
        <f t="shared" ref="L78:L79" si="84">J78+K78</f>
        <v>0</v>
      </c>
      <c r="M78" s="265"/>
      <c r="N78" s="266"/>
      <c r="O78" s="267">
        <f t="shared" ref="O78:O79" si="85">M78+N78</f>
        <v>0</v>
      </c>
      <c r="P78" s="269"/>
    </row>
    <row r="79" spans="1:16" ht="24" hidden="1" x14ac:dyDescent="0.25">
      <c r="A79" s="128">
        <v>2112</v>
      </c>
      <c r="B79" s="165" t="s">
        <v>234</v>
      </c>
      <c r="C79" s="444">
        <f t="shared" si="4"/>
        <v>0</v>
      </c>
      <c r="D79" s="265"/>
      <c r="E79" s="266"/>
      <c r="F79" s="267">
        <f t="shared" si="82"/>
        <v>0</v>
      </c>
      <c r="G79" s="265"/>
      <c r="H79" s="266"/>
      <c r="I79" s="267">
        <f t="shared" si="83"/>
        <v>0</v>
      </c>
      <c r="J79" s="268"/>
      <c r="K79" s="266"/>
      <c r="L79" s="267">
        <f t="shared" si="84"/>
        <v>0</v>
      </c>
      <c r="M79" s="265"/>
      <c r="N79" s="266"/>
      <c r="O79" s="267">
        <f t="shared" si="85"/>
        <v>0</v>
      </c>
      <c r="P79" s="269"/>
    </row>
    <row r="80" spans="1:16" ht="24" hidden="1" x14ac:dyDescent="0.25">
      <c r="A80" s="270">
        <v>2120</v>
      </c>
      <c r="B80" s="165" t="s">
        <v>235</v>
      </c>
      <c r="C80" s="444">
        <f t="shared" si="4"/>
        <v>0</v>
      </c>
      <c r="D80" s="271">
        <f t="shared" ref="D80:E80" si="86">SUM(D81:D82)</f>
        <v>0</v>
      </c>
      <c r="E80" s="272">
        <f t="shared" si="86"/>
        <v>0</v>
      </c>
      <c r="F80" s="267">
        <f>SUM(F81:F82)</f>
        <v>0</v>
      </c>
      <c r="G80" s="271">
        <f t="shared" ref="G80:H80" si="87">SUM(G81:G82)</f>
        <v>0</v>
      </c>
      <c r="H80" s="272">
        <f t="shared" si="87"/>
        <v>0</v>
      </c>
      <c r="I80" s="267">
        <f>SUM(I81:I82)</f>
        <v>0</v>
      </c>
      <c r="J80" s="273">
        <f t="shared" ref="J80:K80" si="88">SUM(J81:J82)</f>
        <v>0</v>
      </c>
      <c r="K80" s="272">
        <f t="shared" si="88"/>
        <v>0</v>
      </c>
      <c r="L80" s="267">
        <f>SUM(L81:L82)</f>
        <v>0</v>
      </c>
      <c r="M80" s="271">
        <f t="shared" ref="M80:O80" si="89">SUM(M81:M82)</f>
        <v>0</v>
      </c>
      <c r="N80" s="272">
        <f t="shared" si="89"/>
        <v>0</v>
      </c>
      <c r="O80" s="267">
        <f t="shared" si="89"/>
        <v>0</v>
      </c>
      <c r="P80" s="269"/>
    </row>
    <row r="81" spans="1:16" hidden="1" x14ac:dyDescent="0.25">
      <c r="A81" s="128">
        <v>2121</v>
      </c>
      <c r="B81" s="165" t="s">
        <v>233</v>
      </c>
      <c r="C81" s="444">
        <f t="shared" si="4"/>
        <v>0</v>
      </c>
      <c r="D81" s="265"/>
      <c r="E81" s="266"/>
      <c r="F81" s="267">
        <f t="shared" ref="F81:F82" si="90">D81+E81</f>
        <v>0</v>
      </c>
      <c r="G81" s="265"/>
      <c r="H81" s="266"/>
      <c r="I81" s="267">
        <f t="shared" ref="I81:I82" si="91">G81+H81</f>
        <v>0</v>
      </c>
      <c r="J81" s="268"/>
      <c r="K81" s="266"/>
      <c r="L81" s="267">
        <f t="shared" ref="L81:L82" si="92">J81+K81</f>
        <v>0</v>
      </c>
      <c r="M81" s="265"/>
      <c r="N81" s="266"/>
      <c r="O81" s="267">
        <f t="shared" ref="O81:O82" si="93">M81+N81</f>
        <v>0</v>
      </c>
      <c r="P81" s="269"/>
    </row>
    <row r="82" spans="1:16" ht="24" hidden="1" x14ac:dyDescent="0.25">
      <c r="A82" s="128">
        <v>2122</v>
      </c>
      <c r="B82" s="165" t="s">
        <v>234</v>
      </c>
      <c r="C82" s="444">
        <f t="shared" si="4"/>
        <v>0</v>
      </c>
      <c r="D82" s="265"/>
      <c r="E82" s="266"/>
      <c r="F82" s="267">
        <f t="shared" si="90"/>
        <v>0</v>
      </c>
      <c r="G82" s="265"/>
      <c r="H82" s="266"/>
      <c r="I82" s="267">
        <f t="shared" si="91"/>
        <v>0</v>
      </c>
      <c r="J82" s="268"/>
      <c r="K82" s="266"/>
      <c r="L82" s="267">
        <f t="shared" si="92"/>
        <v>0</v>
      </c>
      <c r="M82" s="265"/>
      <c r="N82" s="266"/>
      <c r="O82" s="267">
        <f t="shared" si="93"/>
        <v>0</v>
      </c>
      <c r="P82" s="269"/>
    </row>
    <row r="83" spans="1:16" x14ac:dyDescent="0.25">
      <c r="A83" s="145">
        <v>2200</v>
      </c>
      <c r="B83" s="250" t="s">
        <v>236</v>
      </c>
      <c r="C83" s="442">
        <f t="shared" si="4"/>
        <v>253138</v>
      </c>
      <c r="D83" s="251">
        <f t="shared" ref="D83:E83" si="94">SUM(D84,D85,D91,D99,D107,D108,D114,D119)</f>
        <v>151522</v>
      </c>
      <c r="E83" s="252">
        <f t="shared" si="94"/>
        <v>1500</v>
      </c>
      <c r="F83" s="253">
        <f>SUM(F84,F85,F91,F99,F107,F108,F114,F119)</f>
        <v>153022</v>
      </c>
      <c r="G83" s="251">
        <f t="shared" ref="G83:H83" si="95">SUM(G84,G85,G91,G99,G107,G108,G114,G119)</f>
        <v>0</v>
      </c>
      <c r="H83" s="252">
        <f t="shared" si="95"/>
        <v>0</v>
      </c>
      <c r="I83" s="253">
        <f>SUM(I84,I85,I91,I99,I107,I108,I114,I119)</f>
        <v>0</v>
      </c>
      <c r="J83" s="254">
        <f t="shared" ref="J83:K83" si="96">SUM(J84,J85,J91,J99,J107,J108,J114,J119)</f>
        <v>100116</v>
      </c>
      <c r="K83" s="252">
        <f t="shared" si="96"/>
        <v>0</v>
      </c>
      <c r="L83" s="253">
        <f>SUM(L84,L85,L91,L99,L107,L108,L114,L119)</f>
        <v>100116</v>
      </c>
      <c r="M83" s="251">
        <f t="shared" ref="M83:O83" si="97">SUM(M84,M85,M91,M99,M107,M108,M114,M119)</f>
        <v>0</v>
      </c>
      <c r="N83" s="252">
        <f t="shared" si="97"/>
        <v>0</v>
      </c>
      <c r="O83" s="253">
        <f t="shared" si="97"/>
        <v>0</v>
      </c>
      <c r="P83" s="285"/>
    </row>
    <row r="84" spans="1:16" x14ac:dyDescent="0.25">
      <c r="A84" s="256">
        <v>2210</v>
      </c>
      <c r="B84" s="218" t="s">
        <v>237</v>
      </c>
      <c r="C84" s="450">
        <f t="shared" si="4"/>
        <v>32050</v>
      </c>
      <c r="D84" s="275">
        <v>12550</v>
      </c>
      <c r="E84" s="277"/>
      <c r="F84" s="257">
        <f>D84+E84</f>
        <v>12550</v>
      </c>
      <c r="G84" s="275"/>
      <c r="H84" s="277"/>
      <c r="I84" s="257">
        <f>G84+H84</f>
        <v>0</v>
      </c>
      <c r="J84" s="278">
        <v>19500</v>
      </c>
      <c r="K84" s="277"/>
      <c r="L84" s="257">
        <f>J84+K84</f>
        <v>19500</v>
      </c>
      <c r="M84" s="275"/>
      <c r="N84" s="277"/>
      <c r="O84" s="257">
        <f t="shared" ref="O84" si="98">M84+N84</f>
        <v>0</v>
      </c>
      <c r="P84" s="259"/>
    </row>
    <row r="85" spans="1:16" ht="24" x14ac:dyDescent="0.25">
      <c r="A85" s="270">
        <v>2220</v>
      </c>
      <c r="B85" s="165" t="s">
        <v>238</v>
      </c>
      <c r="C85" s="444">
        <f t="shared" ref="C85:C148" si="99">F85+I85+L85+O85</f>
        <v>106281</v>
      </c>
      <c r="D85" s="271">
        <f t="shared" ref="D85:E85" si="100">SUM(D86:D90)</f>
        <v>48250</v>
      </c>
      <c r="E85" s="272">
        <f t="shared" si="100"/>
        <v>-1500</v>
      </c>
      <c r="F85" s="267">
        <f>SUM(F86:F90)</f>
        <v>46750</v>
      </c>
      <c r="G85" s="271">
        <f t="shared" ref="G85:H85" si="101">SUM(G86:G90)</f>
        <v>0</v>
      </c>
      <c r="H85" s="272">
        <f t="shared" si="101"/>
        <v>0</v>
      </c>
      <c r="I85" s="267">
        <f>SUM(I86:I90)</f>
        <v>0</v>
      </c>
      <c r="J85" s="273">
        <f t="shared" ref="J85:K85" si="102">SUM(J86:J90)</f>
        <v>59531</v>
      </c>
      <c r="K85" s="272">
        <f t="shared" si="102"/>
        <v>0</v>
      </c>
      <c r="L85" s="267">
        <f>SUM(L86:L90)</f>
        <v>59531</v>
      </c>
      <c r="M85" s="271">
        <f t="shared" ref="M85:O85" si="103">SUM(M86:M90)</f>
        <v>0</v>
      </c>
      <c r="N85" s="272">
        <f t="shared" si="103"/>
        <v>0</v>
      </c>
      <c r="O85" s="267">
        <f t="shared" si="103"/>
        <v>0</v>
      </c>
      <c r="P85" s="269"/>
    </row>
    <row r="86" spans="1:16" x14ac:dyDescent="0.25">
      <c r="A86" s="128">
        <v>2221</v>
      </c>
      <c r="B86" s="165" t="s">
        <v>239</v>
      </c>
      <c r="C86" s="444">
        <f t="shared" si="99"/>
        <v>42000</v>
      </c>
      <c r="D86" s="265">
        <v>13000</v>
      </c>
      <c r="E86" s="266"/>
      <c r="F86" s="267">
        <f t="shared" ref="F86:F90" si="104">D86+E86</f>
        <v>13000</v>
      </c>
      <c r="G86" s="265"/>
      <c r="H86" s="266"/>
      <c r="I86" s="267">
        <f t="shared" ref="I86:I90" si="105">G86+H86</f>
        <v>0</v>
      </c>
      <c r="J86" s="268">
        <v>29000</v>
      </c>
      <c r="K86" s="266"/>
      <c r="L86" s="267">
        <f t="shared" ref="L86:L90" si="106">J86+K86</f>
        <v>29000</v>
      </c>
      <c r="M86" s="265"/>
      <c r="N86" s="266"/>
      <c r="O86" s="267">
        <f t="shared" ref="O86:O90" si="107">M86+N86</f>
        <v>0</v>
      </c>
      <c r="P86" s="269"/>
    </row>
    <row r="87" spans="1:16" ht="24" x14ac:dyDescent="0.25">
      <c r="A87" s="128">
        <v>2222</v>
      </c>
      <c r="B87" s="165" t="s">
        <v>240</v>
      </c>
      <c r="C87" s="444">
        <f t="shared" si="99"/>
        <v>6000</v>
      </c>
      <c r="D87" s="265">
        <v>1000</v>
      </c>
      <c r="E87" s="266"/>
      <c r="F87" s="267">
        <f t="shared" si="104"/>
        <v>1000</v>
      </c>
      <c r="G87" s="265"/>
      <c r="H87" s="266"/>
      <c r="I87" s="267">
        <f t="shared" si="105"/>
        <v>0</v>
      </c>
      <c r="J87" s="268">
        <v>5000</v>
      </c>
      <c r="K87" s="266"/>
      <c r="L87" s="267">
        <f t="shared" si="106"/>
        <v>5000</v>
      </c>
      <c r="M87" s="265"/>
      <c r="N87" s="266"/>
      <c r="O87" s="267">
        <f t="shared" si="107"/>
        <v>0</v>
      </c>
      <c r="P87" s="269"/>
    </row>
    <row r="88" spans="1:16" x14ac:dyDescent="0.25">
      <c r="A88" s="128">
        <v>2223</v>
      </c>
      <c r="B88" s="165" t="s">
        <v>241</v>
      </c>
      <c r="C88" s="444">
        <f t="shared" si="99"/>
        <v>54850</v>
      </c>
      <c r="D88" s="265">
        <v>33450</v>
      </c>
      <c r="E88" s="274">
        <v>-1500</v>
      </c>
      <c r="F88" s="267">
        <f t="shared" si="104"/>
        <v>31950</v>
      </c>
      <c r="G88" s="265"/>
      <c r="H88" s="266"/>
      <c r="I88" s="267">
        <f t="shared" si="105"/>
        <v>0</v>
      </c>
      <c r="J88" s="268">
        <v>22900</v>
      </c>
      <c r="K88" s="266"/>
      <c r="L88" s="267">
        <f t="shared" si="106"/>
        <v>22900</v>
      </c>
      <c r="M88" s="265"/>
      <c r="N88" s="266"/>
      <c r="O88" s="267">
        <f t="shared" si="107"/>
        <v>0</v>
      </c>
      <c r="P88" s="269"/>
    </row>
    <row r="89" spans="1:16" ht="48" x14ac:dyDescent="0.25">
      <c r="A89" s="128">
        <v>2224</v>
      </c>
      <c r="B89" s="165" t="s">
        <v>242</v>
      </c>
      <c r="C89" s="444">
        <f t="shared" si="99"/>
        <v>3431</v>
      </c>
      <c r="D89" s="265">
        <v>800</v>
      </c>
      <c r="E89" s="266"/>
      <c r="F89" s="267">
        <f t="shared" si="104"/>
        <v>800</v>
      </c>
      <c r="G89" s="265"/>
      <c r="H89" s="266"/>
      <c r="I89" s="267">
        <f t="shared" si="105"/>
        <v>0</v>
      </c>
      <c r="J89" s="268">
        <v>2631</v>
      </c>
      <c r="K89" s="266"/>
      <c r="L89" s="267">
        <f t="shared" si="106"/>
        <v>2631</v>
      </c>
      <c r="M89" s="265"/>
      <c r="N89" s="266"/>
      <c r="O89" s="267">
        <f t="shared" si="107"/>
        <v>0</v>
      </c>
      <c r="P89" s="269"/>
    </row>
    <row r="90" spans="1:16" ht="24" hidden="1" x14ac:dyDescent="0.25">
      <c r="A90" s="128">
        <v>2229</v>
      </c>
      <c r="B90" s="165" t="s">
        <v>243</v>
      </c>
      <c r="C90" s="444">
        <f t="shared" si="99"/>
        <v>0</v>
      </c>
      <c r="D90" s="265"/>
      <c r="E90" s="266"/>
      <c r="F90" s="267">
        <f t="shared" si="104"/>
        <v>0</v>
      </c>
      <c r="G90" s="265"/>
      <c r="H90" s="266"/>
      <c r="I90" s="267">
        <f t="shared" si="105"/>
        <v>0</v>
      </c>
      <c r="J90" s="268"/>
      <c r="K90" s="266"/>
      <c r="L90" s="267">
        <f t="shared" si="106"/>
        <v>0</v>
      </c>
      <c r="M90" s="265"/>
      <c r="N90" s="266"/>
      <c r="O90" s="267">
        <f t="shared" si="107"/>
        <v>0</v>
      </c>
      <c r="P90" s="269"/>
    </row>
    <row r="91" spans="1:16" x14ac:dyDescent="0.25">
      <c r="A91" s="270">
        <v>2230</v>
      </c>
      <c r="B91" s="165" t="s">
        <v>244</v>
      </c>
      <c r="C91" s="444">
        <f t="shared" si="99"/>
        <v>6285</v>
      </c>
      <c r="D91" s="271">
        <f t="shared" ref="D91:E91" si="108">SUM(D92:D98)</f>
        <v>1200</v>
      </c>
      <c r="E91" s="272">
        <f t="shared" si="108"/>
        <v>0</v>
      </c>
      <c r="F91" s="267">
        <f>SUM(F92:F98)</f>
        <v>1200</v>
      </c>
      <c r="G91" s="271">
        <f t="shared" ref="G91:H91" si="109">SUM(G92:G98)</f>
        <v>0</v>
      </c>
      <c r="H91" s="272">
        <f t="shared" si="109"/>
        <v>0</v>
      </c>
      <c r="I91" s="267">
        <f>SUM(I92:I98)</f>
        <v>0</v>
      </c>
      <c r="J91" s="273">
        <f t="shared" ref="J91:K91" si="110">SUM(J92:J98)</f>
        <v>5085</v>
      </c>
      <c r="K91" s="272">
        <f t="shared" si="110"/>
        <v>0</v>
      </c>
      <c r="L91" s="267">
        <f>SUM(L92:L98)</f>
        <v>5085</v>
      </c>
      <c r="M91" s="271">
        <f t="shared" ref="M91:O91" si="111">SUM(M92:M98)</f>
        <v>0</v>
      </c>
      <c r="N91" s="272">
        <f t="shared" si="111"/>
        <v>0</v>
      </c>
      <c r="O91" s="267">
        <f t="shared" si="111"/>
        <v>0</v>
      </c>
      <c r="P91" s="269"/>
    </row>
    <row r="92" spans="1:16" ht="24" hidden="1" x14ac:dyDescent="0.25">
      <c r="A92" s="128">
        <v>2231</v>
      </c>
      <c r="B92" s="165" t="s">
        <v>245</v>
      </c>
      <c r="C92" s="444">
        <f t="shared" si="99"/>
        <v>0</v>
      </c>
      <c r="D92" s="265"/>
      <c r="E92" s="266"/>
      <c r="F92" s="267">
        <f t="shared" ref="F92:F98" si="112">D92+E92</f>
        <v>0</v>
      </c>
      <c r="G92" s="265"/>
      <c r="H92" s="266"/>
      <c r="I92" s="267">
        <f t="shared" ref="I92:I98" si="113">G92+H92</f>
        <v>0</v>
      </c>
      <c r="J92" s="268"/>
      <c r="K92" s="266"/>
      <c r="L92" s="267">
        <f t="shared" ref="L92:L98" si="114">J92+K92</f>
        <v>0</v>
      </c>
      <c r="M92" s="265"/>
      <c r="N92" s="266"/>
      <c r="O92" s="267">
        <f t="shared" ref="O92:O98" si="115">M92+N92</f>
        <v>0</v>
      </c>
      <c r="P92" s="269"/>
    </row>
    <row r="93" spans="1:16" ht="24.75" hidden="1" customHeight="1" x14ac:dyDescent="0.25">
      <c r="A93" s="128">
        <v>2232</v>
      </c>
      <c r="B93" s="165" t="s">
        <v>246</v>
      </c>
      <c r="C93" s="444">
        <f t="shared" si="99"/>
        <v>0</v>
      </c>
      <c r="D93" s="265"/>
      <c r="E93" s="266"/>
      <c r="F93" s="267">
        <f t="shared" si="112"/>
        <v>0</v>
      </c>
      <c r="G93" s="265"/>
      <c r="H93" s="266"/>
      <c r="I93" s="267">
        <f t="shared" si="113"/>
        <v>0</v>
      </c>
      <c r="J93" s="268"/>
      <c r="K93" s="266"/>
      <c r="L93" s="267">
        <f t="shared" si="114"/>
        <v>0</v>
      </c>
      <c r="M93" s="265"/>
      <c r="N93" s="266"/>
      <c r="O93" s="267">
        <f t="shared" si="115"/>
        <v>0</v>
      </c>
      <c r="P93" s="269"/>
    </row>
    <row r="94" spans="1:16" ht="24" hidden="1" x14ac:dyDescent="0.25">
      <c r="A94" s="121">
        <v>2233</v>
      </c>
      <c r="B94" s="157" t="s">
        <v>247</v>
      </c>
      <c r="C94" s="443">
        <f t="shared" si="99"/>
        <v>0</v>
      </c>
      <c r="D94" s="260"/>
      <c r="E94" s="261"/>
      <c r="F94" s="262">
        <f t="shared" si="112"/>
        <v>0</v>
      </c>
      <c r="G94" s="260"/>
      <c r="H94" s="261"/>
      <c r="I94" s="262">
        <f t="shared" si="113"/>
        <v>0</v>
      </c>
      <c r="J94" s="263"/>
      <c r="K94" s="261"/>
      <c r="L94" s="262">
        <f t="shared" si="114"/>
        <v>0</v>
      </c>
      <c r="M94" s="260"/>
      <c r="N94" s="261"/>
      <c r="O94" s="262">
        <f t="shared" si="115"/>
        <v>0</v>
      </c>
      <c r="P94" s="264"/>
    </row>
    <row r="95" spans="1:16" ht="36" hidden="1" x14ac:dyDescent="0.25">
      <c r="A95" s="128">
        <v>2234</v>
      </c>
      <c r="B95" s="165" t="s">
        <v>248</v>
      </c>
      <c r="C95" s="444">
        <f t="shared" si="99"/>
        <v>0</v>
      </c>
      <c r="D95" s="265"/>
      <c r="E95" s="266"/>
      <c r="F95" s="267">
        <f t="shared" si="112"/>
        <v>0</v>
      </c>
      <c r="G95" s="265"/>
      <c r="H95" s="266"/>
      <c r="I95" s="267">
        <f t="shared" si="113"/>
        <v>0</v>
      </c>
      <c r="J95" s="268"/>
      <c r="K95" s="266"/>
      <c r="L95" s="267">
        <f t="shared" si="114"/>
        <v>0</v>
      </c>
      <c r="M95" s="265"/>
      <c r="N95" s="266"/>
      <c r="O95" s="267">
        <f t="shared" si="115"/>
        <v>0</v>
      </c>
      <c r="P95" s="269"/>
    </row>
    <row r="96" spans="1:16" ht="24" hidden="1" x14ac:dyDescent="0.25">
      <c r="A96" s="128">
        <v>2235</v>
      </c>
      <c r="B96" s="165" t="s">
        <v>249</v>
      </c>
      <c r="C96" s="444">
        <f t="shared" si="99"/>
        <v>0</v>
      </c>
      <c r="D96" s="265"/>
      <c r="E96" s="266"/>
      <c r="F96" s="267">
        <f t="shared" si="112"/>
        <v>0</v>
      </c>
      <c r="G96" s="265"/>
      <c r="H96" s="266"/>
      <c r="I96" s="267">
        <f t="shared" si="113"/>
        <v>0</v>
      </c>
      <c r="J96" s="268"/>
      <c r="K96" s="266"/>
      <c r="L96" s="267">
        <f t="shared" si="114"/>
        <v>0</v>
      </c>
      <c r="M96" s="265"/>
      <c r="N96" s="266"/>
      <c r="O96" s="267">
        <f t="shared" si="115"/>
        <v>0</v>
      </c>
      <c r="P96" s="269"/>
    </row>
    <row r="97" spans="1:16" hidden="1" x14ac:dyDescent="0.25">
      <c r="A97" s="128">
        <v>2236</v>
      </c>
      <c r="B97" s="165" t="s">
        <v>250</v>
      </c>
      <c r="C97" s="444">
        <f t="shared" si="99"/>
        <v>0</v>
      </c>
      <c r="D97" s="265"/>
      <c r="E97" s="266"/>
      <c r="F97" s="267">
        <f t="shared" si="112"/>
        <v>0</v>
      </c>
      <c r="G97" s="265"/>
      <c r="H97" s="266"/>
      <c r="I97" s="267">
        <f t="shared" si="113"/>
        <v>0</v>
      </c>
      <c r="J97" s="268"/>
      <c r="K97" s="266"/>
      <c r="L97" s="267">
        <f t="shared" si="114"/>
        <v>0</v>
      </c>
      <c r="M97" s="265"/>
      <c r="N97" s="266"/>
      <c r="O97" s="267">
        <f t="shared" si="115"/>
        <v>0</v>
      </c>
      <c r="P97" s="269"/>
    </row>
    <row r="98" spans="1:16" x14ac:dyDescent="0.25">
      <c r="A98" s="128">
        <v>2239</v>
      </c>
      <c r="B98" s="165" t="s">
        <v>251</v>
      </c>
      <c r="C98" s="444">
        <f t="shared" si="99"/>
        <v>6285</v>
      </c>
      <c r="D98" s="265">
        <v>1200</v>
      </c>
      <c r="E98" s="266"/>
      <c r="F98" s="267">
        <f t="shared" si="112"/>
        <v>1200</v>
      </c>
      <c r="G98" s="265"/>
      <c r="H98" s="266"/>
      <c r="I98" s="267">
        <f t="shared" si="113"/>
        <v>0</v>
      </c>
      <c r="J98" s="268">
        <v>5085</v>
      </c>
      <c r="K98" s="266"/>
      <c r="L98" s="267">
        <f t="shared" si="114"/>
        <v>5085</v>
      </c>
      <c r="M98" s="265"/>
      <c r="N98" s="266"/>
      <c r="O98" s="267">
        <f t="shared" si="115"/>
        <v>0</v>
      </c>
      <c r="P98" s="269"/>
    </row>
    <row r="99" spans="1:16" ht="36" x14ac:dyDescent="0.25">
      <c r="A99" s="270">
        <v>2240</v>
      </c>
      <c r="B99" s="165" t="s">
        <v>252</v>
      </c>
      <c r="C99" s="444">
        <f t="shared" si="99"/>
        <v>108372</v>
      </c>
      <c r="D99" s="271">
        <f t="shared" ref="D99:E99" si="116">SUM(D100:D106)</f>
        <v>89522</v>
      </c>
      <c r="E99" s="272">
        <f t="shared" si="116"/>
        <v>3000</v>
      </c>
      <c r="F99" s="267">
        <f>SUM(F100:F106)</f>
        <v>92522</v>
      </c>
      <c r="G99" s="271">
        <f t="shared" ref="G99:H99" si="117">SUM(G100:G106)</f>
        <v>0</v>
      </c>
      <c r="H99" s="272">
        <f t="shared" si="117"/>
        <v>0</v>
      </c>
      <c r="I99" s="267">
        <f>SUM(I100:I106)</f>
        <v>0</v>
      </c>
      <c r="J99" s="273">
        <f t="shared" ref="J99:K99" si="118">SUM(J100:J106)</f>
        <v>15850</v>
      </c>
      <c r="K99" s="272">
        <f t="shared" si="118"/>
        <v>0</v>
      </c>
      <c r="L99" s="267">
        <f>SUM(L100:L106)</f>
        <v>15850</v>
      </c>
      <c r="M99" s="271">
        <f t="shared" ref="M99:O99" si="119">SUM(M100:M106)</f>
        <v>0</v>
      </c>
      <c r="N99" s="272">
        <f t="shared" si="119"/>
        <v>0</v>
      </c>
      <c r="O99" s="267">
        <f t="shared" si="119"/>
        <v>0</v>
      </c>
      <c r="P99" s="269"/>
    </row>
    <row r="100" spans="1:16" hidden="1" x14ac:dyDescent="0.25">
      <c r="A100" s="128">
        <v>2241</v>
      </c>
      <c r="B100" s="165" t="s">
        <v>254</v>
      </c>
      <c r="C100" s="444">
        <f t="shared" si="99"/>
        <v>0</v>
      </c>
      <c r="D100" s="265"/>
      <c r="E100" s="266"/>
      <c r="F100" s="267">
        <f t="shared" ref="F100:F107" si="120">D100+E100</f>
        <v>0</v>
      </c>
      <c r="G100" s="265"/>
      <c r="H100" s="266"/>
      <c r="I100" s="267">
        <f t="shared" ref="I100:I107" si="121">G100+H100</f>
        <v>0</v>
      </c>
      <c r="J100" s="268"/>
      <c r="K100" s="266"/>
      <c r="L100" s="267">
        <f t="shared" ref="L100:L107" si="122">J100+K100</f>
        <v>0</v>
      </c>
      <c r="M100" s="265"/>
      <c r="N100" s="266"/>
      <c r="O100" s="267">
        <f t="shared" ref="O100:O107" si="123">M100+N100</f>
        <v>0</v>
      </c>
      <c r="P100" s="269"/>
    </row>
    <row r="101" spans="1:16" ht="24" x14ac:dyDescent="0.25">
      <c r="A101" s="128">
        <v>2242</v>
      </c>
      <c r="B101" s="165" t="s">
        <v>255</v>
      </c>
      <c r="C101" s="444">
        <f t="shared" si="99"/>
        <v>19525</v>
      </c>
      <c r="D101" s="265">
        <v>15725</v>
      </c>
      <c r="E101" s="274">
        <v>-1000</v>
      </c>
      <c r="F101" s="267">
        <f t="shared" si="120"/>
        <v>14725</v>
      </c>
      <c r="G101" s="265"/>
      <c r="H101" s="266"/>
      <c r="I101" s="267">
        <f t="shared" si="121"/>
        <v>0</v>
      </c>
      <c r="J101" s="268">
        <v>4800</v>
      </c>
      <c r="K101" s="266"/>
      <c r="L101" s="267">
        <f t="shared" si="122"/>
        <v>4800</v>
      </c>
      <c r="M101" s="265"/>
      <c r="N101" s="266"/>
      <c r="O101" s="267">
        <f t="shared" si="123"/>
        <v>0</v>
      </c>
      <c r="P101" s="269"/>
    </row>
    <row r="102" spans="1:16" ht="24" x14ac:dyDescent="0.25">
      <c r="A102" s="128">
        <v>2243</v>
      </c>
      <c r="B102" s="165" t="s">
        <v>256</v>
      </c>
      <c r="C102" s="444">
        <f t="shared" si="99"/>
        <v>4800</v>
      </c>
      <c r="D102" s="265">
        <v>2300</v>
      </c>
      <c r="E102" s="266"/>
      <c r="F102" s="267">
        <f t="shared" si="120"/>
        <v>2300</v>
      </c>
      <c r="G102" s="265"/>
      <c r="H102" s="266"/>
      <c r="I102" s="267">
        <f t="shared" si="121"/>
        <v>0</v>
      </c>
      <c r="J102" s="268">
        <v>2500</v>
      </c>
      <c r="K102" s="266"/>
      <c r="L102" s="267">
        <f t="shared" si="122"/>
        <v>2500</v>
      </c>
      <c r="M102" s="265"/>
      <c r="N102" s="266"/>
      <c r="O102" s="267">
        <f t="shared" si="123"/>
        <v>0</v>
      </c>
      <c r="P102" s="269"/>
    </row>
    <row r="103" spans="1:16" ht="17.45" customHeight="1" x14ac:dyDescent="0.25">
      <c r="A103" s="128">
        <v>2244</v>
      </c>
      <c r="B103" s="165" t="s">
        <v>257</v>
      </c>
      <c r="C103" s="444">
        <f t="shared" si="99"/>
        <v>83997</v>
      </c>
      <c r="D103" s="265">
        <v>71497</v>
      </c>
      <c r="E103" s="274">
        <v>4000</v>
      </c>
      <c r="F103" s="267">
        <f t="shared" si="120"/>
        <v>75497</v>
      </c>
      <c r="G103" s="265"/>
      <c r="H103" s="266"/>
      <c r="I103" s="267">
        <f t="shared" si="121"/>
        <v>0</v>
      </c>
      <c r="J103" s="268">
        <v>8500</v>
      </c>
      <c r="K103" s="266"/>
      <c r="L103" s="267">
        <f t="shared" si="122"/>
        <v>8500</v>
      </c>
      <c r="M103" s="265"/>
      <c r="N103" s="266"/>
      <c r="O103" s="267">
        <f t="shared" si="123"/>
        <v>0</v>
      </c>
      <c r="P103" s="1137" t="s">
        <v>971</v>
      </c>
    </row>
    <row r="104" spans="1:16" ht="24" hidden="1" x14ac:dyDescent="0.25">
      <c r="A104" s="128">
        <v>2246</v>
      </c>
      <c r="B104" s="165" t="s">
        <v>259</v>
      </c>
      <c r="C104" s="444">
        <f t="shared" si="99"/>
        <v>0</v>
      </c>
      <c r="D104" s="265"/>
      <c r="E104" s="266"/>
      <c r="F104" s="267">
        <f t="shared" si="120"/>
        <v>0</v>
      </c>
      <c r="G104" s="265"/>
      <c r="H104" s="266"/>
      <c r="I104" s="267">
        <f t="shared" si="121"/>
        <v>0</v>
      </c>
      <c r="J104" s="268"/>
      <c r="K104" s="266"/>
      <c r="L104" s="267">
        <f t="shared" si="122"/>
        <v>0</v>
      </c>
      <c r="M104" s="265"/>
      <c r="N104" s="266"/>
      <c r="O104" s="267">
        <f t="shared" si="123"/>
        <v>0</v>
      </c>
      <c r="P104" s="269"/>
    </row>
    <row r="105" spans="1:16" hidden="1" x14ac:dyDescent="0.25">
      <c r="A105" s="128">
        <v>2247</v>
      </c>
      <c r="B105" s="165" t="s">
        <v>260</v>
      </c>
      <c r="C105" s="444">
        <f t="shared" si="99"/>
        <v>0</v>
      </c>
      <c r="D105" s="265"/>
      <c r="E105" s="266"/>
      <c r="F105" s="267">
        <f t="shared" si="120"/>
        <v>0</v>
      </c>
      <c r="G105" s="265"/>
      <c r="H105" s="266"/>
      <c r="I105" s="267">
        <f t="shared" si="121"/>
        <v>0</v>
      </c>
      <c r="J105" s="268"/>
      <c r="K105" s="266"/>
      <c r="L105" s="267">
        <f t="shared" si="122"/>
        <v>0</v>
      </c>
      <c r="M105" s="265"/>
      <c r="N105" s="266"/>
      <c r="O105" s="267">
        <f t="shared" si="123"/>
        <v>0</v>
      </c>
      <c r="P105" s="269"/>
    </row>
    <row r="106" spans="1:16" ht="24" x14ac:dyDescent="0.25">
      <c r="A106" s="128">
        <v>2249</v>
      </c>
      <c r="B106" s="165" t="s">
        <v>261</v>
      </c>
      <c r="C106" s="444">
        <f t="shared" si="99"/>
        <v>50</v>
      </c>
      <c r="D106" s="265"/>
      <c r="E106" s="266"/>
      <c r="F106" s="267">
        <f t="shared" si="120"/>
        <v>0</v>
      </c>
      <c r="G106" s="265"/>
      <c r="H106" s="266"/>
      <c r="I106" s="267">
        <f t="shared" si="121"/>
        <v>0</v>
      </c>
      <c r="J106" s="268">
        <v>50</v>
      </c>
      <c r="K106" s="266"/>
      <c r="L106" s="267">
        <f t="shared" si="122"/>
        <v>50</v>
      </c>
      <c r="M106" s="265"/>
      <c r="N106" s="266"/>
      <c r="O106" s="267">
        <f t="shared" si="123"/>
        <v>0</v>
      </c>
      <c r="P106" s="269"/>
    </row>
    <row r="107" spans="1:16" hidden="1" x14ac:dyDescent="0.25">
      <c r="A107" s="270">
        <v>2250</v>
      </c>
      <c r="B107" s="165" t="s">
        <v>262</v>
      </c>
      <c r="C107" s="444">
        <f t="shared" si="99"/>
        <v>0</v>
      </c>
      <c r="D107" s="265"/>
      <c r="E107" s="266"/>
      <c r="F107" s="267">
        <f t="shared" si="120"/>
        <v>0</v>
      </c>
      <c r="G107" s="265"/>
      <c r="H107" s="266"/>
      <c r="I107" s="267">
        <f t="shared" si="121"/>
        <v>0</v>
      </c>
      <c r="J107" s="268"/>
      <c r="K107" s="266"/>
      <c r="L107" s="267">
        <f t="shared" si="122"/>
        <v>0</v>
      </c>
      <c r="M107" s="265"/>
      <c r="N107" s="266"/>
      <c r="O107" s="267">
        <f t="shared" si="123"/>
        <v>0</v>
      </c>
      <c r="P107" s="269"/>
    </row>
    <row r="108" spans="1:16" x14ac:dyDescent="0.25">
      <c r="A108" s="270">
        <v>2260</v>
      </c>
      <c r="B108" s="165" t="s">
        <v>263</v>
      </c>
      <c r="C108" s="444">
        <f t="shared" si="99"/>
        <v>150</v>
      </c>
      <c r="D108" s="271">
        <f t="shared" ref="D108:E108" si="124">SUM(D109:D113)</f>
        <v>0</v>
      </c>
      <c r="E108" s="272">
        <f t="shared" si="124"/>
        <v>0</v>
      </c>
      <c r="F108" s="267">
        <f>SUM(F109:F113)</f>
        <v>0</v>
      </c>
      <c r="G108" s="271">
        <f t="shared" ref="G108:H108" si="125">SUM(G109:G113)</f>
        <v>0</v>
      </c>
      <c r="H108" s="272">
        <f t="shared" si="125"/>
        <v>0</v>
      </c>
      <c r="I108" s="267">
        <f>SUM(I109:I113)</f>
        <v>0</v>
      </c>
      <c r="J108" s="273">
        <f t="shared" ref="J108:K108" si="126">SUM(J109:J113)</f>
        <v>150</v>
      </c>
      <c r="K108" s="272">
        <f t="shared" si="126"/>
        <v>0</v>
      </c>
      <c r="L108" s="267">
        <f>SUM(L109:L113)</f>
        <v>150</v>
      </c>
      <c r="M108" s="271">
        <f t="shared" ref="M108:O108" si="127">SUM(M109:M113)</f>
        <v>0</v>
      </c>
      <c r="N108" s="272">
        <f t="shared" si="127"/>
        <v>0</v>
      </c>
      <c r="O108" s="267">
        <f t="shared" si="127"/>
        <v>0</v>
      </c>
      <c r="P108" s="269"/>
    </row>
    <row r="109" spans="1:16" hidden="1" x14ac:dyDescent="0.25">
      <c r="A109" s="128">
        <v>2261</v>
      </c>
      <c r="B109" s="165" t="s">
        <v>264</v>
      </c>
      <c r="C109" s="444">
        <f t="shared" si="99"/>
        <v>0</v>
      </c>
      <c r="D109" s="265"/>
      <c r="E109" s="266"/>
      <c r="F109" s="267">
        <f t="shared" ref="F109:F113" si="128">D109+E109</f>
        <v>0</v>
      </c>
      <c r="G109" s="265"/>
      <c r="H109" s="266"/>
      <c r="I109" s="267">
        <f t="shared" ref="I109:I113" si="129">G109+H109</f>
        <v>0</v>
      </c>
      <c r="J109" s="268"/>
      <c r="K109" s="266"/>
      <c r="L109" s="267">
        <f t="shared" ref="L109:L113" si="130">J109+K109</f>
        <v>0</v>
      </c>
      <c r="M109" s="265"/>
      <c r="N109" s="266"/>
      <c r="O109" s="267">
        <f t="shared" ref="O109:O113" si="131">M109+N109</f>
        <v>0</v>
      </c>
      <c r="P109" s="269"/>
    </row>
    <row r="110" spans="1:16" hidden="1" x14ac:dyDescent="0.25">
      <c r="A110" s="128">
        <v>2262</v>
      </c>
      <c r="B110" s="165" t="s">
        <v>265</v>
      </c>
      <c r="C110" s="444">
        <f t="shared" si="99"/>
        <v>0</v>
      </c>
      <c r="D110" s="265"/>
      <c r="E110" s="266"/>
      <c r="F110" s="267">
        <f t="shared" si="128"/>
        <v>0</v>
      </c>
      <c r="G110" s="265"/>
      <c r="H110" s="266"/>
      <c r="I110" s="267">
        <f t="shared" si="129"/>
        <v>0</v>
      </c>
      <c r="J110" s="268"/>
      <c r="K110" s="266"/>
      <c r="L110" s="267">
        <f t="shared" si="130"/>
        <v>0</v>
      </c>
      <c r="M110" s="265"/>
      <c r="N110" s="266"/>
      <c r="O110" s="267">
        <f t="shared" si="131"/>
        <v>0</v>
      </c>
      <c r="P110" s="269"/>
    </row>
    <row r="111" spans="1:16" hidden="1" x14ac:dyDescent="0.25">
      <c r="A111" s="128">
        <v>2263</v>
      </c>
      <c r="B111" s="165" t="s">
        <v>266</v>
      </c>
      <c r="C111" s="444">
        <f t="shared" si="99"/>
        <v>0</v>
      </c>
      <c r="D111" s="265"/>
      <c r="E111" s="266"/>
      <c r="F111" s="267">
        <f t="shared" si="128"/>
        <v>0</v>
      </c>
      <c r="G111" s="265"/>
      <c r="H111" s="266"/>
      <c r="I111" s="267">
        <f t="shared" si="129"/>
        <v>0</v>
      </c>
      <c r="J111" s="268"/>
      <c r="K111" s="266"/>
      <c r="L111" s="267">
        <f t="shared" si="130"/>
        <v>0</v>
      </c>
      <c r="M111" s="265"/>
      <c r="N111" s="266"/>
      <c r="O111" s="267">
        <f t="shared" si="131"/>
        <v>0</v>
      </c>
      <c r="P111" s="269"/>
    </row>
    <row r="112" spans="1:16" ht="24" hidden="1" x14ac:dyDescent="0.25">
      <c r="A112" s="128">
        <v>2264</v>
      </c>
      <c r="B112" s="165" t="s">
        <v>267</v>
      </c>
      <c r="C112" s="444">
        <f t="shared" si="99"/>
        <v>0</v>
      </c>
      <c r="D112" s="265"/>
      <c r="E112" s="266"/>
      <c r="F112" s="267">
        <f t="shared" si="128"/>
        <v>0</v>
      </c>
      <c r="G112" s="265"/>
      <c r="H112" s="266"/>
      <c r="I112" s="267">
        <f t="shared" si="129"/>
        <v>0</v>
      </c>
      <c r="J112" s="268"/>
      <c r="K112" s="266"/>
      <c r="L112" s="267">
        <f t="shared" si="130"/>
        <v>0</v>
      </c>
      <c r="M112" s="265"/>
      <c r="N112" s="266"/>
      <c r="O112" s="267">
        <f t="shared" si="131"/>
        <v>0</v>
      </c>
      <c r="P112" s="269"/>
    </row>
    <row r="113" spans="1:16" x14ac:dyDescent="0.25">
      <c r="A113" s="128">
        <v>2269</v>
      </c>
      <c r="B113" s="165" t="s">
        <v>268</v>
      </c>
      <c r="C113" s="444">
        <f t="shared" si="99"/>
        <v>150</v>
      </c>
      <c r="D113" s="265"/>
      <c r="E113" s="266"/>
      <c r="F113" s="267">
        <f t="shared" si="128"/>
        <v>0</v>
      </c>
      <c r="G113" s="265"/>
      <c r="H113" s="266"/>
      <c r="I113" s="267">
        <f t="shared" si="129"/>
        <v>0</v>
      </c>
      <c r="J113" s="268">
        <v>150</v>
      </c>
      <c r="K113" s="266"/>
      <c r="L113" s="267">
        <f t="shared" si="130"/>
        <v>150</v>
      </c>
      <c r="M113" s="265"/>
      <c r="N113" s="266"/>
      <c r="O113" s="267">
        <f t="shared" si="131"/>
        <v>0</v>
      </c>
      <c r="P113" s="269"/>
    </row>
    <row r="114" spans="1:16" hidden="1" x14ac:dyDescent="0.25">
      <c r="A114" s="270">
        <v>2270</v>
      </c>
      <c r="B114" s="165" t="s">
        <v>269</v>
      </c>
      <c r="C114" s="444">
        <f t="shared" si="99"/>
        <v>0</v>
      </c>
      <c r="D114" s="271">
        <f t="shared" ref="D114:E114" si="132">SUM(D115:D118)</f>
        <v>0</v>
      </c>
      <c r="E114" s="272">
        <f t="shared" si="132"/>
        <v>0</v>
      </c>
      <c r="F114" s="267">
        <f>SUM(F115:F118)</f>
        <v>0</v>
      </c>
      <c r="G114" s="271">
        <f t="shared" ref="G114:H114" si="133">SUM(G115:G118)</f>
        <v>0</v>
      </c>
      <c r="H114" s="272">
        <f t="shared" si="133"/>
        <v>0</v>
      </c>
      <c r="I114" s="267">
        <f>SUM(I115:I118)</f>
        <v>0</v>
      </c>
      <c r="J114" s="273">
        <f t="shared" ref="J114:K114" si="134">SUM(J115:J118)</f>
        <v>0</v>
      </c>
      <c r="K114" s="272">
        <f t="shared" si="134"/>
        <v>0</v>
      </c>
      <c r="L114" s="267">
        <f>SUM(L115:L118)</f>
        <v>0</v>
      </c>
      <c r="M114" s="271">
        <f t="shared" ref="M114:O114" si="135">SUM(M115:M118)</f>
        <v>0</v>
      </c>
      <c r="N114" s="272">
        <f t="shared" si="135"/>
        <v>0</v>
      </c>
      <c r="O114" s="267">
        <f t="shared" si="135"/>
        <v>0</v>
      </c>
      <c r="P114" s="269"/>
    </row>
    <row r="115" spans="1:16" hidden="1" x14ac:dyDescent="0.25">
      <c r="A115" s="128">
        <v>2272</v>
      </c>
      <c r="B115" s="287" t="s">
        <v>270</v>
      </c>
      <c r="C115" s="444">
        <f t="shared" si="99"/>
        <v>0</v>
      </c>
      <c r="D115" s="265"/>
      <c r="E115" s="266"/>
      <c r="F115" s="267">
        <f t="shared" ref="F115:F119" si="136">D115+E115</f>
        <v>0</v>
      </c>
      <c r="G115" s="265"/>
      <c r="H115" s="266"/>
      <c r="I115" s="267">
        <f t="shared" ref="I115:I119" si="137">G115+H115</f>
        <v>0</v>
      </c>
      <c r="J115" s="268"/>
      <c r="K115" s="266"/>
      <c r="L115" s="267">
        <f t="shared" ref="L115:L119" si="138">J115+K115</f>
        <v>0</v>
      </c>
      <c r="M115" s="265"/>
      <c r="N115" s="266"/>
      <c r="O115" s="267">
        <f t="shared" ref="O115:O119" si="139">M115+N115</f>
        <v>0</v>
      </c>
      <c r="P115" s="269"/>
    </row>
    <row r="116" spans="1:16" ht="24" hidden="1" x14ac:dyDescent="0.25">
      <c r="A116" s="128">
        <v>2274</v>
      </c>
      <c r="B116" s="288" t="s">
        <v>271</v>
      </c>
      <c r="C116" s="444">
        <f t="shared" si="99"/>
        <v>0</v>
      </c>
      <c r="D116" s="265"/>
      <c r="E116" s="266"/>
      <c r="F116" s="267">
        <f t="shared" si="136"/>
        <v>0</v>
      </c>
      <c r="G116" s="265"/>
      <c r="H116" s="266"/>
      <c r="I116" s="267">
        <f t="shared" si="137"/>
        <v>0</v>
      </c>
      <c r="J116" s="268"/>
      <c r="K116" s="266"/>
      <c r="L116" s="267">
        <f t="shared" si="138"/>
        <v>0</v>
      </c>
      <c r="M116" s="265"/>
      <c r="N116" s="266"/>
      <c r="O116" s="267">
        <f t="shared" si="139"/>
        <v>0</v>
      </c>
      <c r="P116" s="269"/>
    </row>
    <row r="117" spans="1:16" ht="24" hidden="1" x14ac:dyDescent="0.25">
      <c r="A117" s="128">
        <v>2275</v>
      </c>
      <c r="B117" s="165" t="s">
        <v>272</v>
      </c>
      <c r="C117" s="444">
        <f t="shared" si="99"/>
        <v>0</v>
      </c>
      <c r="D117" s="265"/>
      <c r="E117" s="266"/>
      <c r="F117" s="267">
        <f t="shared" si="136"/>
        <v>0</v>
      </c>
      <c r="G117" s="265"/>
      <c r="H117" s="266"/>
      <c r="I117" s="267">
        <f t="shared" si="137"/>
        <v>0</v>
      </c>
      <c r="J117" s="268"/>
      <c r="K117" s="266"/>
      <c r="L117" s="267">
        <f t="shared" si="138"/>
        <v>0</v>
      </c>
      <c r="M117" s="265"/>
      <c r="N117" s="266"/>
      <c r="O117" s="267">
        <f t="shared" si="139"/>
        <v>0</v>
      </c>
      <c r="P117" s="269"/>
    </row>
    <row r="118" spans="1:16" ht="36" hidden="1" x14ac:dyDescent="0.25">
      <c r="A118" s="128">
        <v>2276</v>
      </c>
      <c r="B118" s="165" t="s">
        <v>273</v>
      </c>
      <c r="C118" s="444">
        <f t="shared" si="99"/>
        <v>0</v>
      </c>
      <c r="D118" s="265"/>
      <c r="E118" s="266"/>
      <c r="F118" s="267">
        <f t="shared" si="136"/>
        <v>0</v>
      </c>
      <c r="G118" s="265"/>
      <c r="H118" s="266"/>
      <c r="I118" s="267">
        <f t="shared" si="137"/>
        <v>0</v>
      </c>
      <c r="J118" s="268"/>
      <c r="K118" s="266"/>
      <c r="L118" s="267">
        <f t="shared" si="138"/>
        <v>0</v>
      </c>
      <c r="M118" s="265"/>
      <c r="N118" s="266"/>
      <c r="O118" s="267">
        <f t="shared" si="139"/>
        <v>0</v>
      </c>
      <c r="P118" s="269"/>
    </row>
    <row r="119" spans="1:16" ht="48" hidden="1" x14ac:dyDescent="0.25">
      <c r="A119" s="270">
        <v>2280</v>
      </c>
      <c r="B119" s="165" t="s">
        <v>274</v>
      </c>
      <c r="C119" s="444">
        <f t="shared" si="99"/>
        <v>0</v>
      </c>
      <c r="D119" s="265"/>
      <c r="E119" s="266"/>
      <c r="F119" s="267">
        <f t="shared" si="136"/>
        <v>0</v>
      </c>
      <c r="G119" s="265"/>
      <c r="H119" s="266"/>
      <c r="I119" s="267">
        <f t="shared" si="137"/>
        <v>0</v>
      </c>
      <c r="J119" s="268"/>
      <c r="K119" s="266"/>
      <c r="L119" s="267">
        <f t="shared" si="138"/>
        <v>0</v>
      </c>
      <c r="M119" s="265"/>
      <c r="N119" s="266"/>
      <c r="O119" s="267">
        <f t="shared" si="139"/>
        <v>0</v>
      </c>
      <c r="P119" s="269"/>
    </row>
    <row r="120" spans="1:16" ht="38.25" customHeight="1" x14ac:dyDescent="0.25">
      <c r="A120" s="213">
        <v>2300</v>
      </c>
      <c r="B120" s="183" t="s">
        <v>275</v>
      </c>
      <c r="C120" s="446">
        <f t="shared" si="99"/>
        <v>127530</v>
      </c>
      <c r="D120" s="289">
        <f t="shared" ref="D120:E120" si="140">SUM(D121,D126,D130,D131,D134,D138,D146,D147,D150)</f>
        <v>73020</v>
      </c>
      <c r="E120" s="290">
        <f t="shared" si="140"/>
        <v>-1500</v>
      </c>
      <c r="F120" s="291">
        <f>SUM(F121,F126,F130,F131,F134,F138,F146,F147,F150)</f>
        <v>71520</v>
      </c>
      <c r="G120" s="289">
        <f t="shared" ref="G120:H120" si="141">SUM(G121,G126,G130,G131,G134,G138,G146,G147,G150)</f>
        <v>0</v>
      </c>
      <c r="H120" s="290">
        <f t="shared" si="141"/>
        <v>0</v>
      </c>
      <c r="I120" s="291">
        <f>SUM(I121,I126,I130,I131,I134,I138,I146,I147,I150)</f>
        <v>0</v>
      </c>
      <c r="J120" s="292">
        <f t="shared" ref="J120:K120" si="142">SUM(J121,J126,J130,J131,J134,J138,J146,J147,J150)</f>
        <v>56010</v>
      </c>
      <c r="K120" s="290">
        <f t="shared" si="142"/>
        <v>0</v>
      </c>
      <c r="L120" s="291">
        <f>SUM(L121,L126,L130,L131,L134,L138,L146,L147,L150)</f>
        <v>56010</v>
      </c>
      <c r="M120" s="289">
        <f t="shared" ref="M120:O120" si="143">SUM(M121,M126,M130,M131,M134,M138,M146,M147,M150)</f>
        <v>0</v>
      </c>
      <c r="N120" s="290">
        <f t="shared" si="143"/>
        <v>0</v>
      </c>
      <c r="O120" s="291">
        <f t="shared" si="143"/>
        <v>0</v>
      </c>
      <c r="P120" s="285"/>
    </row>
    <row r="121" spans="1:16" ht="24" x14ac:dyDescent="0.25">
      <c r="A121" s="978">
        <v>2310</v>
      </c>
      <c r="B121" s="157" t="s">
        <v>276</v>
      </c>
      <c r="C121" s="443">
        <f t="shared" si="99"/>
        <v>51560</v>
      </c>
      <c r="D121" s="282">
        <f t="shared" ref="D121:O121" si="144">SUM(D122:D125)</f>
        <v>16150</v>
      </c>
      <c r="E121" s="283">
        <f t="shared" si="144"/>
        <v>0</v>
      </c>
      <c r="F121" s="262">
        <f t="shared" si="144"/>
        <v>16150</v>
      </c>
      <c r="G121" s="282">
        <f t="shared" si="144"/>
        <v>0</v>
      </c>
      <c r="H121" s="283">
        <f t="shared" si="144"/>
        <v>0</v>
      </c>
      <c r="I121" s="262">
        <f t="shared" si="144"/>
        <v>0</v>
      </c>
      <c r="J121" s="284">
        <f t="shared" si="144"/>
        <v>35410</v>
      </c>
      <c r="K121" s="283">
        <f t="shared" si="144"/>
        <v>0</v>
      </c>
      <c r="L121" s="262">
        <f t="shared" si="144"/>
        <v>35410</v>
      </c>
      <c r="M121" s="282">
        <f t="shared" si="144"/>
        <v>0</v>
      </c>
      <c r="N121" s="283">
        <f t="shared" si="144"/>
        <v>0</v>
      </c>
      <c r="O121" s="262">
        <f t="shared" si="144"/>
        <v>0</v>
      </c>
      <c r="P121" s="264"/>
    </row>
    <row r="122" spans="1:16" x14ac:dyDescent="0.25">
      <c r="A122" s="128">
        <v>2311</v>
      </c>
      <c r="B122" s="165" t="s">
        <v>277</v>
      </c>
      <c r="C122" s="444">
        <f t="shared" si="99"/>
        <v>16810</v>
      </c>
      <c r="D122" s="265">
        <f>14000-4000</f>
        <v>10000</v>
      </c>
      <c r="E122" s="266"/>
      <c r="F122" s="267">
        <f t="shared" ref="F122:F125" si="145">D122+E122</f>
        <v>10000</v>
      </c>
      <c r="G122" s="265"/>
      <c r="H122" s="266"/>
      <c r="I122" s="267">
        <f t="shared" ref="I122:I125" si="146">G122+H122</f>
        <v>0</v>
      </c>
      <c r="J122" s="268">
        <v>6810</v>
      </c>
      <c r="K122" s="266"/>
      <c r="L122" s="267">
        <f t="shared" ref="L122:L125" si="147">J122+K122</f>
        <v>6810</v>
      </c>
      <c r="M122" s="265"/>
      <c r="N122" s="266"/>
      <c r="O122" s="267">
        <f t="shared" ref="O122:O125" si="148">M122+N122</f>
        <v>0</v>
      </c>
      <c r="P122" s="269"/>
    </row>
    <row r="123" spans="1:16" x14ac:dyDescent="0.25">
      <c r="A123" s="128">
        <v>2312</v>
      </c>
      <c r="B123" s="165" t="s">
        <v>278</v>
      </c>
      <c r="C123" s="444">
        <f t="shared" si="99"/>
        <v>34650</v>
      </c>
      <c r="D123" s="265">
        <v>6150</v>
      </c>
      <c r="E123" s="266"/>
      <c r="F123" s="267">
        <f t="shared" si="145"/>
        <v>6150</v>
      </c>
      <c r="G123" s="265"/>
      <c r="H123" s="266"/>
      <c r="I123" s="267">
        <f t="shared" si="146"/>
        <v>0</v>
      </c>
      <c r="J123" s="268">
        <v>28500</v>
      </c>
      <c r="K123" s="266"/>
      <c r="L123" s="267">
        <f t="shared" si="147"/>
        <v>28500</v>
      </c>
      <c r="M123" s="265"/>
      <c r="N123" s="266"/>
      <c r="O123" s="267">
        <f t="shared" si="148"/>
        <v>0</v>
      </c>
      <c r="P123" s="269"/>
    </row>
    <row r="124" spans="1:16" x14ac:dyDescent="0.25">
      <c r="A124" s="128">
        <v>2313</v>
      </c>
      <c r="B124" s="165" t="s">
        <v>279</v>
      </c>
      <c r="C124" s="444">
        <f t="shared" si="99"/>
        <v>100</v>
      </c>
      <c r="D124" s="265"/>
      <c r="E124" s="266"/>
      <c r="F124" s="267">
        <f t="shared" si="145"/>
        <v>0</v>
      </c>
      <c r="G124" s="265"/>
      <c r="H124" s="266"/>
      <c r="I124" s="267">
        <f t="shared" si="146"/>
        <v>0</v>
      </c>
      <c r="J124" s="268">
        <v>100</v>
      </c>
      <c r="K124" s="266"/>
      <c r="L124" s="267">
        <f t="shared" si="147"/>
        <v>100</v>
      </c>
      <c r="M124" s="265"/>
      <c r="N124" s="266"/>
      <c r="O124" s="267">
        <f t="shared" si="148"/>
        <v>0</v>
      </c>
      <c r="P124" s="269"/>
    </row>
    <row r="125" spans="1:16" ht="36" hidden="1" customHeight="1" x14ac:dyDescent="0.25">
      <c r="A125" s="128">
        <v>2314</v>
      </c>
      <c r="B125" s="165" t="s">
        <v>280</v>
      </c>
      <c r="C125" s="444">
        <f t="shared" si="99"/>
        <v>0</v>
      </c>
      <c r="D125" s="265"/>
      <c r="E125" s="266"/>
      <c r="F125" s="267">
        <f t="shared" si="145"/>
        <v>0</v>
      </c>
      <c r="G125" s="265"/>
      <c r="H125" s="266"/>
      <c r="I125" s="267">
        <f t="shared" si="146"/>
        <v>0</v>
      </c>
      <c r="J125" s="268"/>
      <c r="K125" s="266"/>
      <c r="L125" s="267">
        <f t="shared" si="147"/>
        <v>0</v>
      </c>
      <c r="M125" s="265"/>
      <c r="N125" s="266"/>
      <c r="O125" s="267">
        <f t="shared" si="148"/>
        <v>0</v>
      </c>
      <c r="P125" s="269"/>
    </row>
    <row r="126" spans="1:16" x14ac:dyDescent="0.25">
      <c r="A126" s="270">
        <v>2320</v>
      </c>
      <c r="B126" s="165" t="s">
        <v>281</v>
      </c>
      <c r="C126" s="444">
        <f t="shared" si="99"/>
        <v>56500</v>
      </c>
      <c r="D126" s="271">
        <f t="shared" ref="D126:E126" si="149">SUM(D127:D129)</f>
        <v>43000</v>
      </c>
      <c r="E126" s="272">
        <f t="shared" si="149"/>
        <v>-1500</v>
      </c>
      <c r="F126" s="267">
        <f>SUM(F127:F129)</f>
        <v>41500</v>
      </c>
      <c r="G126" s="271">
        <f t="shared" ref="G126:H126" si="150">SUM(G127:G129)</f>
        <v>0</v>
      </c>
      <c r="H126" s="272">
        <f t="shared" si="150"/>
        <v>0</v>
      </c>
      <c r="I126" s="267">
        <f>SUM(I127:I129)</f>
        <v>0</v>
      </c>
      <c r="J126" s="273">
        <f t="shared" ref="J126:K126" si="151">SUM(J127:J129)</f>
        <v>15000</v>
      </c>
      <c r="K126" s="272">
        <f t="shared" si="151"/>
        <v>0</v>
      </c>
      <c r="L126" s="267">
        <f>SUM(L127:L129)</f>
        <v>15000</v>
      </c>
      <c r="M126" s="271">
        <f t="shared" ref="M126:O126" si="152">SUM(M127:M129)</f>
        <v>0</v>
      </c>
      <c r="N126" s="272">
        <f t="shared" si="152"/>
        <v>0</v>
      </c>
      <c r="O126" s="267">
        <f t="shared" si="152"/>
        <v>0</v>
      </c>
      <c r="P126" s="269"/>
    </row>
    <row r="127" spans="1:16" hidden="1" x14ac:dyDescent="0.25">
      <c r="A127" s="128">
        <v>2321</v>
      </c>
      <c r="B127" s="165" t="s">
        <v>282</v>
      </c>
      <c r="C127" s="444">
        <f t="shared" si="99"/>
        <v>0</v>
      </c>
      <c r="D127" s="265"/>
      <c r="E127" s="266"/>
      <c r="F127" s="267">
        <f t="shared" ref="F127:F130" si="153">D127+E127</f>
        <v>0</v>
      </c>
      <c r="G127" s="265"/>
      <c r="H127" s="266"/>
      <c r="I127" s="267">
        <f t="shared" ref="I127:I130" si="154">G127+H127</f>
        <v>0</v>
      </c>
      <c r="J127" s="268"/>
      <c r="K127" s="266"/>
      <c r="L127" s="267">
        <f t="shared" ref="L127:L130" si="155">J127+K127</f>
        <v>0</v>
      </c>
      <c r="M127" s="265"/>
      <c r="N127" s="266"/>
      <c r="O127" s="267">
        <f t="shared" ref="O127:O130" si="156">M127+N127</f>
        <v>0</v>
      </c>
      <c r="P127" s="269"/>
    </row>
    <row r="128" spans="1:16" x14ac:dyDescent="0.25">
      <c r="A128" s="128">
        <v>2322</v>
      </c>
      <c r="B128" s="165" t="s">
        <v>283</v>
      </c>
      <c r="C128" s="444">
        <f t="shared" si="99"/>
        <v>56500</v>
      </c>
      <c r="D128" s="265">
        <f>47000-4000</f>
        <v>43000</v>
      </c>
      <c r="E128" s="274">
        <v>-1500</v>
      </c>
      <c r="F128" s="267">
        <f t="shared" si="153"/>
        <v>41500</v>
      </c>
      <c r="G128" s="265"/>
      <c r="H128" s="266"/>
      <c r="I128" s="267">
        <f t="shared" si="154"/>
        <v>0</v>
      </c>
      <c r="J128" s="268">
        <v>15000</v>
      </c>
      <c r="K128" s="266"/>
      <c r="L128" s="267">
        <f t="shared" si="155"/>
        <v>15000</v>
      </c>
      <c r="M128" s="265"/>
      <c r="N128" s="266"/>
      <c r="O128" s="267">
        <f t="shared" si="156"/>
        <v>0</v>
      </c>
      <c r="P128" s="269"/>
    </row>
    <row r="129" spans="1:16" ht="10.5" hidden="1" customHeight="1" x14ac:dyDescent="0.25">
      <c r="A129" s="128">
        <v>2329</v>
      </c>
      <c r="B129" s="165" t="s">
        <v>284</v>
      </c>
      <c r="C129" s="444">
        <f t="shared" si="99"/>
        <v>0</v>
      </c>
      <c r="D129" s="265"/>
      <c r="E129" s="266"/>
      <c r="F129" s="267">
        <f t="shared" si="153"/>
        <v>0</v>
      </c>
      <c r="G129" s="265"/>
      <c r="H129" s="266"/>
      <c r="I129" s="267">
        <f t="shared" si="154"/>
        <v>0</v>
      </c>
      <c r="J129" s="268"/>
      <c r="K129" s="266"/>
      <c r="L129" s="267">
        <f t="shared" si="155"/>
        <v>0</v>
      </c>
      <c r="M129" s="265"/>
      <c r="N129" s="266"/>
      <c r="O129" s="267">
        <f t="shared" si="156"/>
        <v>0</v>
      </c>
      <c r="P129" s="269"/>
    </row>
    <row r="130" spans="1:16" hidden="1" x14ac:dyDescent="0.25">
      <c r="A130" s="270">
        <v>2330</v>
      </c>
      <c r="B130" s="165" t="s">
        <v>285</v>
      </c>
      <c r="C130" s="444">
        <f t="shared" si="99"/>
        <v>0</v>
      </c>
      <c r="D130" s="265"/>
      <c r="E130" s="266"/>
      <c r="F130" s="267">
        <f t="shared" si="153"/>
        <v>0</v>
      </c>
      <c r="G130" s="265"/>
      <c r="H130" s="266"/>
      <c r="I130" s="267">
        <f t="shared" si="154"/>
        <v>0</v>
      </c>
      <c r="J130" s="268"/>
      <c r="K130" s="266"/>
      <c r="L130" s="267">
        <f t="shared" si="155"/>
        <v>0</v>
      </c>
      <c r="M130" s="265"/>
      <c r="N130" s="266"/>
      <c r="O130" s="267">
        <f t="shared" si="156"/>
        <v>0</v>
      </c>
      <c r="P130" s="269"/>
    </row>
    <row r="131" spans="1:16" ht="36" hidden="1" x14ac:dyDescent="0.25">
      <c r="A131" s="270">
        <v>2340</v>
      </c>
      <c r="B131" s="165" t="s">
        <v>286</v>
      </c>
      <c r="C131" s="444">
        <f t="shared" si="99"/>
        <v>0</v>
      </c>
      <c r="D131" s="271">
        <f t="shared" ref="D131:E131" si="157">SUM(D132:D133)</f>
        <v>0</v>
      </c>
      <c r="E131" s="272">
        <f t="shared" si="157"/>
        <v>0</v>
      </c>
      <c r="F131" s="267">
        <f>SUM(F132:F133)</f>
        <v>0</v>
      </c>
      <c r="G131" s="271">
        <f t="shared" ref="G131:H131" si="158">SUM(G132:G133)</f>
        <v>0</v>
      </c>
      <c r="H131" s="272">
        <f t="shared" si="158"/>
        <v>0</v>
      </c>
      <c r="I131" s="267">
        <f>SUM(I132:I133)</f>
        <v>0</v>
      </c>
      <c r="J131" s="273">
        <f t="shared" ref="J131:K131" si="159">SUM(J132:J133)</f>
        <v>0</v>
      </c>
      <c r="K131" s="272">
        <f t="shared" si="159"/>
        <v>0</v>
      </c>
      <c r="L131" s="267">
        <f>SUM(L132:L133)</f>
        <v>0</v>
      </c>
      <c r="M131" s="271">
        <f t="shared" ref="M131:O131" si="160">SUM(M132:M133)</f>
        <v>0</v>
      </c>
      <c r="N131" s="272">
        <f t="shared" si="160"/>
        <v>0</v>
      </c>
      <c r="O131" s="267">
        <f t="shared" si="160"/>
        <v>0</v>
      </c>
      <c r="P131" s="269"/>
    </row>
    <row r="132" spans="1:16" hidden="1" x14ac:dyDescent="0.25">
      <c r="A132" s="128">
        <v>2341</v>
      </c>
      <c r="B132" s="165" t="s">
        <v>287</v>
      </c>
      <c r="C132" s="444">
        <f t="shared" si="99"/>
        <v>0</v>
      </c>
      <c r="D132" s="265"/>
      <c r="E132" s="266"/>
      <c r="F132" s="267">
        <f t="shared" ref="F132:F133" si="161">D132+E132</f>
        <v>0</v>
      </c>
      <c r="G132" s="265"/>
      <c r="H132" s="266"/>
      <c r="I132" s="267">
        <f t="shared" ref="I132:I133" si="162">G132+H132</f>
        <v>0</v>
      </c>
      <c r="J132" s="268"/>
      <c r="K132" s="266"/>
      <c r="L132" s="267">
        <f t="shared" ref="L132:L133" si="163">J132+K132</f>
        <v>0</v>
      </c>
      <c r="M132" s="265"/>
      <c r="N132" s="266"/>
      <c r="O132" s="267">
        <f t="shared" ref="O132:O133" si="164">M132+N132</f>
        <v>0</v>
      </c>
      <c r="P132" s="269"/>
    </row>
    <row r="133" spans="1:16" ht="24" hidden="1" x14ac:dyDescent="0.25">
      <c r="A133" s="128">
        <v>2344</v>
      </c>
      <c r="B133" s="165" t="s">
        <v>288</v>
      </c>
      <c r="C133" s="444">
        <f t="shared" si="99"/>
        <v>0</v>
      </c>
      <c r="D133" s="265"/>
      <c r="E133" s="266"/>
      <c r="F133" s="267">
        <f t="shared" si="161"/>
        <v>0</v>
      </c>
      <c r="G133" s="265"/>
      <c r="H133" s="266"/>
      <c r="I133" s="267">
        <f t="shared" si="162"/>
        <v>0</v>
      </c>
      <c r="J133" s="268"/>
      <c r="K133" s="266"/>
      <c r="L133" s="267">
        <f t="shared" si="163"/>
        <v>0</v>
      </c>
      <c r="M133" s="265"/>
      <c r="N133" s="266"/>
      <c r="O133" s="267">
        <f t="shared" si="164"/>
        <v>0</v>
      </c>
      <c r="P133" s="269"/>
    </row>
    <row r="134" spans="1:16" ht="24" x14ac:dyDescent="0.25">
      <c r="A134" s="256">
        <v>2350</v>
      </c>
      <c r="B134" s="218" t="s">
        <v>289</v>
      </c>
      <c r="C134" s="450">
        <f t="shared" si="99"/>
        <v>19370</v>
      </c>
      <c r="D134" s="223">
        <f t="shared" ref="D134:E134" si="165">SUM(D135:D137)</f>
        <v>13870</v>
      </c>
      <c r="E134" s="224">
        <f t="shared" si="165"/>
        <v>0</v>
      </c>
      <c r="F134" s="257">
        <f>SUM(F135:F137)</f>
        <v>13870</v>
      </c>
      <c r="G134" s="223">
        <f t="shared" ref="G134:H134" si="166">SUM(G135:G137)</f>
        <v>0</v>
      </c>
      <c r="H134" s="224">
        <f t="shared" si="166"/>
        <v>0</v>
      </c>
      <c r="I134" s="257">
        <f>SUM(I135:I137)</f>
        <v>0</v>
      </c>
      <c r="J134" s="258">
        <f t="shared" ref="J134:K134" si="167">SUM(J135:J137)</f>
        <v>5500</v>
      </c>
      <c r="K134" s="224">
        <f t="shared" si="167"/>
        <v>0</v>
      </c>
      <c r="L134" s="257">
        <f>SUM(L135:L137)</f>
        <v>5500</v>
      </c>
      <c r="M134" s="223">
        <f t="shared" ref="M134:O134" si="168">SUM(M135:M137)</f>
        <v>0</v>
      </c>
      <c r="N134" s="224">
        <f t="shared" si="168"/>
        <v>0</v>
      </c>
      <c r="O134" s="257">
        <f t="shared" si="168"/>
        <v>0</v>
      </c>
      <c r="P134" s="259"/>
    </row>
    <row r="135" spans="1:16" x14ac:dyDescent="0.25">
      <c r="A135" s="121">
        <v>2351</v>
      </c>
      <c r="B135" s="157" t="s">
        <v>290</v>
      </c>
      <c r="C135" s="443">
        <f t="shared" si="99"/>
        <v>580</v>
      </c>
      <c r="D135" s="260"/>
      <c r="E135" s="261"/>
      <c r="F135" s="262">
        <f t="shared" ref="F135:F137" si="169">D135+E135</f>
        <v>0</v>
      </c>
      <c r="G135" s="260"/>
      <c r="H135" s="261"/>
      <c r="I135" s="262">
        <f t="shared" ref="I135:I137" si="170">G135+H135</f>
        <v>0</v>
      </c>
      <c r="J135" s="263">
        <f>80+500</f>
        <v>580</v>
      </c>
      <c r="K135" s="261"/>
      <c r="L135" s="262">
        <f t="shared" ref="L135:L137" si="171">J135+K135</f>
        <v>580</v>
      </c>
      <c r="M135" s="260"/>
      <c r="N135" s="261"/>
      <c r="O135" s="262">
        <f t="shared" ref="O135:O137" si="172">M135+N135</f>
        <v>0</v>
      </c>
      <c r="P135" s="264"/>
    </row>
    <row r="136" spans="1:16" ht="24" x14ac:dyDescent="0.25">
      <c r="A136" s="128">
        <v>2352</v>
      </c>
      <c r="B136" s="165" t="s">
        <v>291</v>
      </c>
      <c r="C136" s="444">
        <f t="shared" si="99"/>
        <v>16920</v>
      </c>
      <c r="D136" s="265">
        <f>5000+8000</f>
        <v>13000</v>
      </c>
      <c r="E136" s="266"/>
      <c r="F136" s="267">
        <f t="shared" si="169"/>
        <v>13000</v>
      </c>
      <c r="G136" s="265"/>
      <c r="H136" s="266"/>
      <c r="I136" s="267">
        <f t="shared" si="170"/>
        <v>0</v>
      </c>
      <c r="J136" s="268">
        <f>4420-500</f>
        <v>3920</v>
      </c>
      <c r="K136" s="266"/>
      <c r="L136" s="267">
        <f t="shared" si="171"/>
        <v>3920</v>
      </c>
      <c r="M136" s="265"/>
      <c r="N136" s="266"/>
      <c r="O136" s="267">
        <f t="shared" si="172"/>
        <v>0</v>
      </c>
      <c r="P136" s="1137"/>
    </row>
    <row r="137" spans="1:16" ht="24" x14ac:dyDescent="0.25">
      <c r="A137" s="128">
        <v>2353</v>
      </c>
      <c r="B137" s="165" t="s">
        <v>292</v>
      </c>
      <c r="C137" s="444">
        <f t="shared" si="99"/>
        <v>1870</v>
      </c>
      <c r="D137" s="265">
        <v>870</v>
      </c>
      <c r="E137" s="266"/>
      <c r="F137" s="267">
        <f t="shared" si="169"/>
        <v>870</v>
      </c>
      <c r="G137" s="265"/>
      <c r="H137" s="266"/>
      <c r="I137" s="267">
        <f t="shared" si="170"/>
        <v>0</v>
      </c>
      <c r="J137" s="268">
        <v>1000</v>
      </c>
      <c r="K137" s="266"/>
      <c r="L137" s="267">
        <f t="shared" si="171"/>
        <v>1000</v>
      </c>
      <c r="M137" s="265"/>
      <c r="N137" s="266"/>
      <c r="O137" s="267">
        <f t="shared" si="172"/>
        <v>0</v>
      </c>
      <c r="P137" s="269"/>
    </row>
    <row r="138" spans="1:16" ht="36" hidden="1" x14ac:dyDescent="0.25">
      <c r="A138" s="270">
        <v>2360</v>
      </c>
      <c r="B138" s="165" t="s">
        <v>293</v>
      </c>
      <c r="C138" s="444">
        <f t="shared" si="99"/>
        <v>0</v>
      </c>
      <c r="D138" s="271">
        <f t="shared" ref="D138:E138" si="173">SUM(D139:D145)</f>
        <v>0</v>
      </c>
      <c r="E138" s="272">
        <f t="shared" si="173"/>
        <v>0</v>
      </c>
      <c r="F138" s="267">
        <f>SUM(F139:F145)</f>
        <v>0</v>
      </c>
      <c r="G138" s="271">
        <f t="shared" ref="G138:H138" si="174">SUM(G139:G145)</f>
        <v>0</v>
      </c>
      <c r="H138" s="272">
        <f t="shared" si="174"/>
        <v>0</v>
      </c>
      <c r="I138" s="267">
        <f>SUM(I139:I145)</f>
        <v>0</v>
      </c>
      <c r="J138" s="273">
        <f t="shared" ref="J138:K138" si="175">SUM(J139:J145)</f>
        <v>0</v>
      </c>
      <c r="K138" s="272">
        <f t="shared" si="175"/>
        <v>0</v>
      </c>
      <c r="L138" s="267">
        <f>SUM(L139:L145)</f>
        <v>0</v>
      </c>
      <c r="M138" s="271">
        <f t="shared" ref="M138:O138" si="176">SUM(M139:M145)</f>
        <v>0</v>
      </c>
      <c r="N138" s="272">
        <f t="shared" si="176"/>
        <v>0</v>
      </c>
      <c r="O138" s="267">
        <f t="shared" si="176"/>
        <v>0</v>
      </c>
      <c r="P138" s="269"/>
    </row>
    <row r="139" spans="1:16" hidden="1" x14ac:dyDescent="0.25">
      <c r="A139" s="127">
        <v>2361</v>
      </c>
      <c r="B139" s="165" t="s">
        <v>294</v>
      </c>
      <c r="C139" s="444">
        <f t="shared" si="99"/>
        <v>0</v>
      </c>
      <c r="D139" s="265"/>
      <c r="E139" s="266"/>
      <c r="F139" s="267">
        <f t="shared" ref="F139:F146" si="177">D139+E139</f>
        <v>0</v>
      </c>
      <c r="G139" s="265"/>
      <c r="H139" s="266"/>
      <c r="I139" s="267">
        <f t="shared" ref="I139:I146" si="178">G139+H139</f>
        <v>0</v>
      </c>
      <c r="J139" s="268"/>
      <c r="K139" s="266"/>
      <c r="L139" s="267">
        <f t="shared" ref="L139:L146" si="179">J139+K139</f>
        <v>0</v>
      </c>
      <c r="M139" s="265"/>
      <c r="N139" s="266"/>
      <c r="O139" s="267">
        <f t="shared" ref="O139:O146" si="180">M139+N139</f>
        <v>0</v>
      </c>
      <c r="P139" s="269"/>
    </row>
    <row r="140" spans="1:16" ht="24" hidden="1" x14ac:dyDescent="0.25">
      <c r="A140" s="127">
        <v>2362</v>
      </c>
      <c r="B140" s="165" t="s">
        <v>295</v>
      </c>
      <c r="C140" s="444">
        <f t="shared" si="99"/>
        <v>0</v>
      </c>
      <c r="D140" s="265"/>
      <c r="E140" s="266"/>
      <c r="F140" s="267">
        <f t="shared" si="177"/>
        <v>0</v>
      </c>
      <c r="G140" s="265"/>
      <c r="H140" s="266"/>
      <c r="I140" s="267">
        <f t="shared" si="178"/>
        <v>0</v>
      </c>
      <c r="J140" s="268"/>
      <c r="K140" s="266"/>
      <c r="L140" s="267">
        <f t="shared" si="179"/>
        <v>0</v>
      </c>
      <c r="M140" s="265"/>
      <c r="N140" s="266"/>
      <c r="O140" s="267">
        <f t="shared" si="180"/>
        <v>0</v>
      </c>
      <c r="P140" s="269"/>
    </row>
    <row r="141" spans="1:16" hidden="1" x14ac:dyDescent="0.25">
      <c r="A141" s="127">
        <v>2363</v>
      </c>
      <c r="B141" s="165" t="s">
        <v>296</v>
      </c>
      <c r="C141" s="444">
        <f t="shared" si="99"/>
        <v>0</v>
      </c>
      <c r="D141" s="265"/>
      <c r="E141" s="266"/>
      <c r="F141" s="267">
        <f t="shared" si="177"/>
        <v>0</v>
      </c>
      <c r="G141" s="265"/>
      <c r="H141" s="266"/>
      <c r="I141" s="267">
        <f t="shared" si="178"/>
        <v>0</v>
      </c>
      <c r="J141" s="268"/>
      <c r="K141" s="266"/>
      <c r="L141" s="267">
        <f t="shared" si="179"/>
        <v>0</v>
      </c>
      <c r="M141" s="265"/>
      <c r="N141" s="266"/>
      <c r="O141" s="267">
        <f t="shared" si="180"/>
        <v>0</v>
      </c>
      <c r="P141" s="269"/>
    </row>
    <row r="142" spans="1:16" hidden="1" x14ac:dyDescent="0.25">
      <c r="A142" s="127">
        <v>2364</v>
      </c>
      <c r="B142" s="165" t="s">
        <v>297</v>
      </c>
      <c r="C142" s="444">
        <f t="shared" si="99"/>
        <v>0</v>
      </c>
      <c r="D142" s="265"/>
      <c r="E142" s="266"/>
      <c r="F142" s="267">
        <f t="shared" si="177"/>
        <v>0</v>
      </c>
      <c r="G142" s="265"/>
      <c r="H142" s="266"/>
      <c r="I142" s="267">
        <f t="shared" si="178"/>
        <v>0</v>
      </c>
      <c r="J142" s="268"/>
      <c r="K142" s="266"/>
      <c r="L142" s="267">
        <f t="shared" si="179"/>
        <v>0</v>
      </c>
      <c r="M142" s="265"/>
      <c r="N142" s="266"/>
      <c r="O142" s="267">
        <f t="shared" si="180"/>
        <v>0</v>
      </c>
      <c r="P142" s="269"/>
    </row>
    <row r="143" spans="1:16" ht="12.75" hidden="1" customHeight="1" x14ac:dyDescent="0.25">
      <c r="A143" s="127">
        <v>2365</v>
      </c>
      <c r="B143" s="165" t="s">
        <v>298</v>
      </c>
      <c r="C143" s="444">
        <f t="shared" si="99"/>
        <v>0</v>
      </c>
      <c r="D143" s="265"/>
      <c r="E143" s="266"/>
      <c r="F143" s="267">
        <f t="shared" si="177"/>
        <v>0</v>
      </c>
      <c r="G143" s="265"/>
      <c r="H143" s="266"/>
      <c r="I143" s="267">
        <f t="shared" si="178"/>
        <v>0</v>
      </c>
      <c r="J143" s="268"/>
      <c r="K143" s="266"/>
      <c r="L143" s="267">
        <f t="shared" si="179"/>
        <v>0</v>
      </c>
      <c r="M143" s="265"/>
      <c r="N143" s="266"/>
      <c r="O143" s="267">
        <f t="shared" si="180"/>
        <v>0</v>
      </c>
      <c r="P143" s="269"/>
    </row>
    <row r="144" spans="1:16" ht="36" hidden="1" x14ac:dyDescent="0.25">
      <c r="A144" s="127">
        <v>2366</v>
      </c>
      <c r="B144" s="165" t="s">
        <v>299</v>
      </c>
      <c r="C144" s="444">
        <f t="shared" si="99"/>
        <v>0</v>
      </c>
      <c r="D144" s="265"/>
      <c r="E144" s="266"/>
      <c r="F144" s="267">
        <f t="shared" si="177"/>
        <v>0</v>
      </c>
      <c r="G144" s="265"/>
      <c r="H144" s="266"/>
      <c r="I144" s="267">
        <f t="shared" si="178"/>
        <v>0</v>
      </c>
      <c r="J144" s="268"/>
      <c r="K144" s="266"/>
      <c r="L144" s="267">
        <f t="shared" si="179"/>
        <v>0</v>
      </c>
      <c r="M144" s="265"/>
      <c r="N144" s="266"/>
      <c r="O144" s="267">
        <f t="shared" si="180"/>
        <v>0</v>
      </c>
      <c r="P144" s="269"/>
    </row>
    <row r="145" spans="1:16" ht="60" hidden="1" x14ac:dyDescent="0.25">
      <c r="A145" s="127">
        <v>2369</v>
      </c>
      <c r="B145" s="165" t="s">
        <v>300</v>
      </c>
      <c r="C145" s="444">
        <f t="shared" si="99"/>
        <v>0</v>
      </c>
      <c r="D145" s="265"/>
      <c r="E145" s="266"/>
      <c r="F145" s="267">
        <f t="shared" si="177"/>
        <v>0</v>
      </c>
      <c r="G145" s="265"/>
      <c r="H145" s="266"/>
      <c r="I145" s="267">
        <f t="shared" si="178"/>
        <v>0</v>
      </c>
      <c r="J145" s="268"/>
      <c r="K145" s="266"/>
      <c r="L145" s="267">
        <f t="shared" si="179"/>
        <v>0</v>
      </c>
      <c r="M145" s="265"/>
      <c r="N145" s="266"/>
      <c r="O145" s="267">
        <f t="shared" si="180"/>
        <v>0</v>
      </c>
      <c r="P145" s="269"/>
    </row>
    <row r="146" spans="1:16" hidden="1" x14ac:dyDescent="0.25">
      <c r="A146" s="256">
        <v>2370</v>
      </c>
      <c r="B146" s="218" t="s">
        <v>301</v>
      </c>
      <c r="C146" s="450">
        <f t="shared" si="99"/>
        <v>0</v>
      </c>
      <c r="D146" s="275"/>
      <c r="E146" s="277"/>
      <c r="F146" s="257">
        <f t="shared" si="177"/>
        <v>0</v>
      </c>
      <c r="G146" s="275"/>
      <c r="H146" s="277"/>
      <c r="I146" s="257">
        <f t="shared" si="178"/>
        <v>0</v>
      </c>
      <c r="J146" s="278"/>
      <c r="K146" s="277"/>
      <c r="L146" s="257">
        <f t="shared" si="179"/>
        <v>0</v>
      </c>
      <c r="M146" s="275"/>
      <c r="N146" s="277"/>
      <c r="O146" s="257">
        <f t="shared" si="180"/>
        <v>0</v>
      </c>
      <c r="P146" s="259"/>
    </row>
    <row r="147" spans="1:16" hidden="1" x14ac:dyDescent="0.25">
      <c r="A147" s="256">
        <v>2380</v>
      </c>
      <c r="B147" s="218" t="s">
        <v>302</v>
      </c>
      <c r="C147" s="450">
        <f t="shared" si="99"/>
        <v>0</v>
      </c>
      <c r="D147" s="223">
        <f t="shared" ref="D147:E147" si="181">SUM(D148:D149)</f>
        <v>0</v>
      </c>
      <c r="E147" s="224">
        <f t="shared" si="181"/>
        <v>0</v>
      </c>
      <c r="F147" s="257">
        <f>SUM(F148:F149)</f>
        <v>0</v>
      </c>
      <c r="G147" s="223">
        <f t="shared" ref="G147:H147" si="182">SUM(G148:G149)</f>
        <v>0</v>
      </c>
      <c r="H147" s="224">
        <f t="shared" si="182"/>
        <v>0</v>
      </c>
      <c r="I147" s="257">
        <f>SUM(I148:I149)</f>
        <v>0</v>
      </c>
      <c r="J147" s="258">
        <f t="shared" ref="J147:K147" si="183">SUM(J148:J149)</f>
        <v>0</v>
      </c>
      <c r="K147" s="224">
        <f t="shared" si="183"/>
        <v>0</v>
      </c>
      <c r="L147" s="257">
        <f>SUM(L148:L149)</f>
        <v>0</v>
      </c>
      <c r="M147" s="223">
        <f t="shared" ref="M147:O147" si="184">SUM(M148:M149)</f>
        <v>0</v>
      </c>
      <c r="N147" s="224">
        <f t="shared" si="184"/>
        <v>0</v>
      </c>
      <c r="O147" s="257">
        <f t="shared" si="184"/>
        <v>0</v>
      </c>
      <c r="P147" s="259"/>
    </row>
    <row r="148" spans="1:16" hidden="1" x14ac:dyDescent="0.25">
      <c r="A148" s="120">
        <v>2381</v>
      </c>
      <c r="B148" s="157" t="s">
        <v>303</v>
      </c>
      <c r="C148" s="443">
        <f t="shared" si="99"/>
        <v>0</v>
      </c>
      <c r="D148" s="260"/>
      <c r="E148" s="261"/>
      <c r="F148" s="262">
        <f t="shared" ref="F148:F151" si="185">D148+E148</f>
        <v>0</v>
      </c>
      <c r="G148" s="260"/>
      <c r="H148" s="261"/>
      <c r="I148" s="262">
        <f t="shared" ref="I148:I151" si="186">G148+H148</f>
        <v>0</v>
      </c>
      <c r="J148" s="263"/>
      <c r="K148" s="261"/>
      <c r="L148" s="262">
        <f t="shared" ref="L148:L151" si="187">J148+K148</f>
        <v>0</v>
      </c>
      <c r="M148" s="260"/>
      <c r="N148" s="261"/>
      <c r="O148" s="262">
        <f t="shared" ref="O148:O151" si="188">M148+N148</f>
        <v>0</v>
      </c>
      <c r="P148" s="264"/>
    </row>
    <row r="149" spans="1:16" ht="24" hidden="1" x14ac:dyDescent="0.25">
      <c r="A149" s="127">
        <v>2389</v>
      </c>
      <c r="B149" s="165" t="s">
        <v>304</v>
      </c>
      <c r="C149" s="444">
        <f t="shared" ref="C149:C212" si="189">F149+I149+L149+O149</f>
        <v>0</v>
      </c>
      <c r="D149" s="265"/>
      <c r="E149" s="266"/>
      <c r="F149" s="267">
        <f t="shared" si="185"/>
        <v>0</v>
      </c>
      <c r="G149" s="265"/>
      <c r="H149" s="266"/>
      <c r="I149" s="267">
        <f t="shared" si="186"/>
        <v>0</v>
      </c>
      <c r="J149" s="268"/>
      <c r="K149" s="266"/>
      <c r="L149" s="267">
        <f t="shared" si="187"/>
        <v>0</v>
      </c>
      <c r="M149" s="265"/>
      <c r="N149" s="266"/>
      <c r="O149" s="267">
        <f t="shared" si="188"/>
        <v>0</v>
      </c>
      <c r="P149" s="269"/>
    </row>
    <row r="150" spans="1:16" x14ac:dyDescent="0.25">
      <c r="A150" s="256">
        <v>2390</v>
      </c>
      <c r="B150" s="218" t="s">
        <v>305</v>
      </c>
      <c r="C150" s="450">
        <f t="shared" si="189"/>
        <v>100</v>
      </c>
      <c r="D150" s="275"/>
      <c r="E150" s="277"/>
      <c r="F150" s="257">
        <f t="shared" si="185"/>
        <v>0</v>
      </c>
      <c r="G150" s="275"/>
      <c r="H150" s="277"/>
      <c r="I150" s="257">
        <f t="shared" si="186"/>
        <v>0</v>
      </c>
      <c r="J150" s="278">
        <v>100</v>
      </c>
      <c r="K150" s="277"/>
      <c r="L150" s="257">
        <f t="shared" si="187"/>
        <v>100</v>
      </c>
      <c r="M150" s="275"/>
      <c r="N150" s="277"/>
      <c r="O150" s="257">
        <f t="shared" si="188"/>
        <v>0</v>
      </c>
      <c r="P150" s="259"/>
    </row>
    <row r="151" spans="1:16" hidden="1" x14ac:dyDescent="0.25">
      <c r="A151" s="145">
        <v>2400</v>
      </c>
      <c r="B151" s="250" t="s">
        <v>306</v>
      </c>
      <c r="C151" s="442">
        <f t="shared" si="189"/>
        <v>0</v>
      </c>
      <c r="D151" s="293"/>
      <c r="E151" s="294"/>
      <c r="F151" s="253">
        <f t="shared" si="185"/>
        <v>0</v>
      </c>
      <c r="G151" s="293"/>
      <c r="H151" s="294"/>
      <c r="I151" s="253">
        <f t="shared" si="186"/>
        <v>0</v>
      </c>
      <c r="J151" s="295"/>
      <c r="K151" s="294"/>
      <c r="L151" s="253">
        <f t="shared" si="187"/>
        <v>0</v>
      </c>
      <c r="M151" s="293"/>
      <c r="N151" s="294"/>
      <c r="O151" s="253">
        <f t="shared" si="188"/>
        <v>0</v>
      </c>
      <c r="P151" s="279"/>
    </row>
    <row r="152" spans="1:16" ht="24" x14ac:dyDescent="0.25">
      <c r="A152" s="145">
        <v>2500</v>
      </c>
      <c r="B152" s="250" t="s">
        <v>307</v>
      </c>
      <c r="C152" s="442">
        <f t="shared" si="189"/>
        <v>33350</v>
      </c>
      <c r="D152" s="251">
        <f t="shared" ref="D152:E152" si="190">SUM(D153,D159)</f>
        <v>1870</v>
      </c>
      <c r="E152" s="252">
        <f t="shared" si="190"/>
        <v>0</v>
      </c>
      <c r="F152" s="253">
        <f>SUM(F153,F159)</f>
        <v>1870</v>
      </c>
      <c r="G152" s="251">
        <f t="shared" ref="G152:O152" si="191">SUM(G153,G159)</f>
        <v>0</v>
      </c>
      <c r="H152" s="252">
        <f t="shared" si="191"/>
        <v>0</v>
      </c>
      <c r="I152" s="253">
        <f t="shared" si="191"/>
        <v>0</v>
      </c>
      <c r="J152" s="254">
        <f t="shared" si="191"/>
        <v>31480</v>
      </c>
      <c r="K152" s="252">
        <f t="shared" si="191"/>
        <v>0</v>
      </c>
      <c r="L152" s="253">
        <f t="shared" si="191"/>
        <v>31480</v>
      </c>
      <c r="M152" s="251">
        <f t="shared" si="191"/>
        <v>0</v>
      </c>
      <c r="N152" s="252">
        <f t="shared" si="191"/>
        <v>0</v>
      </c>
      <c r="O152" s="253">
        <f t="shared" si="191"/>
        <v>0</v>
      </c>
      <c r="P152" s="255"/>
    </row>
    <row r="153" spans="1:16" ht="24" x14ac:dyDescent="0.25">
      <c r="A153" s="978">
        <v>2510</v>
      </c>
      <c r="B153" s="157" t="s">
        <v>308</v>
      </c>
      <c r="C153" s="443">
        <f t="shared" si="189"/>
        <v>33300</v>
      </c>
      <c r="D153" s="282">
        <f t="shared" ref="D153:E153" si="192">SUM(D154:D158)</f>
        <v>1870</v>
      </c>
      <c r="E153" s="283">
        <f t="shared" si="192"/>
        <v>0</v>
      </c>
      <c r="F153" s="262">
        <f>SUM(F154:F158)</f>
        <v>1870</v>
      </c>
      <c r="G153" s="282">
        <f t="shared" ref="G153:O153" si="193">SUM(G154:G158)</f>
        <v>0</v>
      </c>
      <c r="H153" s="283">
        <f t="shared" si="193"/>
        <v>0</v>
      </c>
      <c r="I153" s="262">
        <f t="shared" si="193"/>
        <v>0</v>
      </c>
      <c r="J153" s="284">
        <f t="shared" si="193"/>
        <v>31430</v>
      </c>
      <c r="K153" s="283">
        <f t="shared" si="193"/>
        <v>0</v>
      </c>
      <c r="L153" s="262">
        <f t="shared" si="193"/>
        <v>31430</v>
      </c>
      <c r="M153" s="282">
        <f t="shared" si="193"/>
        <v>0</v>
      </c>
      <c r="N153" s="283">
        <f t="shared" si="193"/>
        <v>0</v>
      </c>
      <c r="O153" s="262">
        <f t="shared" si="193"/>
        <v>0</v>
      </c>
      <c r="P153" s="296"/>
    </row>
    <row r="154" spans="1:16" ht="24" x14ac:dyDescent="0.25">
      <c r="A154" s="128">
        <v>2512</v>
      </c>
      <c r="B154" s="165" t="s">
        <v>309</v>
      </c>
      <c r="C154" s="444">
        <f t="shared" si="189"/>
        <v>31430</v>
      </c>
      <c r="D154" s="265"/>
      <c r="E154" s="266"/>
      <c r="F154" s="267">
        <f t="shared" ref="F154:F159" si="194">D154+E154</f>
        <v>0</v>
      </c>
      <c r="G154" s="265"/>
      <c r="H154" s="266"/>
      <c r="I154" s="267">
        <f t="shared" ref="I154:I159" si="195">G154+H154</f>
        <v>0</v>
      </c>
      <c r="J154" s="268">
        <f>41128-9698</f>
        <v>31430</v>
      </c>
      <c r="K154" s="266"/>
      <c r="L154" s="267">
        <f t="shared" ref="L154:L159" si="196">J154+K154</f>
        <v>31430</v>
      </c>
      <c r="M154" s="265"/>
      <c r="N154" s="266"/>
      <c r="O154" s="267">
        <f t="shared" ref="O154:O159" si="197">M154+N154</f>
        <v>0</v>
      </c>
      <c r="P154" s="269"/>
    </row>
    <row r="155" spans="1:16" ht="24" hidden="1" x14ac:dyDescent="0.25">
      <c r="A155" s="128">
        <v>2513</v>
      </c>
      <c r="B155" s="165" t="s">
        <v>310</v>
      </c>
      <c r="C155" s="444">
        <f t="shared" si="189"/>
        <v>0</v>
      </c>
      <c r="D155" s="265"/>
      <c r="E155" s="266"/>
      <c r="F155" s="267">
        <f t="shared" si="194"/>
        <v>0</v>
      </c>
      <c r="G155" s="265"/>
      <c r="H155" s="266"/>
      <c r="I155" s="267">
        <f t="shared" si="195"/>
        <v>0</v>
      </c>
      <c r="J155" s="268"/>
      <c r="K155" s="266"/>
      <c r="L155" s="267">
        <f t="shared" si="196"/>
        <v>0</v>
      </c>
      <c r="M155" s="265"/>
      <c r="N155" s="266"/>
      <c r="O155" s="267">
        <f t="shared" si="197"/>
        <v>0</v>
      </c>
      <c r="P155" s="269"/>
    </row>
    <row r="156" spans="1:16" ht="36" hidden="1" x14ac:dyDescent="0.25">
      <c r="A156" s="128">
        <v>2514</v>
      </c>
      <c r="B156" s="165" t="s">
        <v>311</v>
      </c>
      <c r="C156" s="444">
        <f t="shared" si="189"/>
        <v>0</v>
      </c>
      <c r="D156" s="265"/>
      <c r="E156" s="266"/>
      <c r="F156" s="267">
        <f t="shared" si="194"/>
        <v>0</v>
      </c>
      <c r="G156" s="265"/>
      <c r="H156" s="266"/>
      <c r="I156" s="267">
        <f t="shared" si="195"/>
        <v>0</v>
      </c>
      <c r="J156" s="268"/>
      <c r="K156" s="266"/>
      <c r="L156" s="267">
        <f t="shared" si="196"/>
        <v>0</v>
      </c>
      <c r="M156" s="265"/>
      <c r="N156" s="266"/>
      <c r="O156" s="267">
        <f t="shared" si="197"/>
        <v>0</v>
      </c>
      <c r="P156" s="269"/>
    </row>
    <row r="157" spans="1:16" ht="24" hidden="1" x14ac:dyDescent="0.25">
      <c r="A157" s="128">
        <v>2515</v>
      </c>
      <c r="B157" s="165" t="s">
        <v>312</v>
      </c>
      <c r="C157" s="444">
        <f t="shared" si="189"/>
        <v>0</v>
      </c>
      <c r="D157" s="265"/>
      <c r="E157" s="266"/>
      <c r="F157" s="267">
        <f t="shared" si="194"/>
        <v>0</v>
      </c>
      <c r="G157" s="265"/>
      <c r="H157" s="266"/>
      <c r="I157" s="267">
        <f t="shared" si="195"/>
        <v>0</v>
      </c>
      <c r="J157" s="268"/>
      <c r="K157" s="266"/>
      <c r="L157" s="267">
        <f t="shared" si="196"/>
        <v>0</v>
      </c>
      <c r="M157" s="265"/>
      <c r="N157" s="266"/>
      <c r="O157" s="267">
        <f t="shared" si="197"/>
        <v>0</v>
      </c>
      <c r="P157" s="269"/>
    </row>
    <row r="158" spans="1:16" ht="24" x14ac:dyDescent="0.25">
      <c r="A158" s="128">
        <v>2519</v>
      </c>
      <c r="B158" s="165" t="s">
        <v>313</v>
      </c>
      <c r="C158" s="444">
        <f t="shared" si="189"/>
        <v>1870</v>
      </c>
      <c r="D158" s="265">
        <v>1870</v>
      </c>
      <c r="E158" s="266"/>
      <c r="F158" s="267">
        <f t="shared" si="194"/>
        <v>1870</v>
      </c>
      <c r="G158" s="265"/>
      <c r="H158" s="266"/>
      <c r="I158" s="267">
        <f t="shared" si="195"/>
        <v>0</v>
      </c>
      <c r="J158" s="268"/>
      <c r="K158" s="266"/>
      <c r="L158" s="267">
        <f t="shared" si="196"/>
        <v>0</v>
      </c>
      <c r="M158" s="265"/>
      <c r="N158" s="266"/>
      <c r="O158" s="267">
        <f t="shared" si="197"/>
        <v>0</v>
      </c>
      <c r="P158" s="269"/>
    </row>
    <row r="159" spans="1:16" ht="24" x14ac:dyDescent="0.25">
      <c r="A159" s="270">
        <v>2520</v>
      </c>
      <c r="B159" s="165" t="s">
        <v>314</v>
      </c>
      <c r="C159" s="444">
        <f t="shared" si="189"/>
        <v>50</v>
      </c>
      <c r="D159" s="265"/>
      <c r="E159" s="266"/>
      <c r="F159" s="267">
        <f t="shared" si="194"/>
        <v>0</v>
      </c>
      <c r="G159" s="265"/>
      <c r="H159" s="266"/>
      <c r="I159" s="267">
        <f t="shared" si="195"/>
        <v>0</v>
      </c>
      <c r="J159" s="268">
        <v>50</v>
      </c>
      <c r="K159" s="266"/>
      <c r="L159" s="267">
        <f t="shared" si="196"/>
        <v>50</v>
      </c>
      <c r="M159" s="265"/>
      <c r="N159" s="266"/>
      <c r="O159" s="267">
        <f t="shared" si="197"/>
        <v>0</v>
      </c>
      <c r="P159" s="269"/>
    </row>
    <row r="160" spans="1:16" hidden="1" x14ac:dyDescent="0.25">
      <c r="A160" s="244">
        <v>3000</v>
      </c>
      <c r="B160" s="244" t="s">
        <v>315</v>
      </c>
      <c r="C160" s="453">
        <f t="shared" si="189"/>
        <v>0</v>
      </c>
      <c r="D160" s="245">
        <f t="shared" ref="D160:E160" si="198">SUM(D161,D171)</f>
        <v>0</v>
      </c>
      <c r="E160" s="246">
        <f t="shared" si="198"/>
        <v>0</v>
      </c>
      <c r="F160" s="247">
        <f>SUM(F161,F171)</f>
        <v>0</v>
      </c>
      <c r="G160" s="245">
        <f t="shared" ref="G160:H160" si="199">SUM(G161,G171)</f>
        <v>0</v>
      </c>
      <c r="H160" s="246">
        <f t="shared" si="199"/>
        <v>0</v>
      </c>
      <c r="I160" s="247">
        <f>SUM(I161,I171)</f>
        <v>0</v>
      </c>
      <c r="J160" s="248">
        <f t="shared" ref="J160:K160" si="200">SUM(J161,J171)</f>
        <v>0</v>
      </c>
      <c r="K160" s="246">
        <f t="shared" si="200"/>
        <v>0</v>
      </c>
      <c r="L160" s="247">
        <f>SUM(L161,L171)</f>
        <v>0</v>
      </c>
      <c r="M160" s="245">
        <f t="shared" ref="M160:O160" si="201">SUM(M161,M171)</f>
        <v>0</v>
      </c>
      <c r="N160" s="246">
        <f t="shared" si="201"/>
        <v>0</v>
      </c>
      <c r="O160" s="247">
        <f t="shared" si="201"/>
        <v>0</v>
      </c>
      <c r="P160" s="249"/>
    </row>
    <row r="161" spans="1:16" ht="24" hidden="1" x14ac:dyDescent="0.25">
      <c r="A161" s="145">
        <v>3200</v>
      </c>
      <c r="B161" s="297" t="s">
        <v>316</v>
      </c>
      <c r="C161" s="442">
        <f t="shared" si="189"/>
        <v>0</v>
      </c>
      <c r="D161" s="251">
        <f t="shared" ref="D161:E161" si="202">SUM(D162,D166)</f>
        <v>0</v>
      </c>
      <c r="E161" s="252">
        <f t="shared" si="202"/>
        <v>0</v>
      </c>
      <c r="F161" s="253">
        <f>SUM(F162,F166)</f>
        <v>0</v>
      </c>
      <c r="G161" s="251">
        <f t="shared" ref="G161:O161" si="203">SUM(G162,G166)</f>
        <v>0</v>
      </c>
      <c r="H161" s="252">
        <f t="shared" si="203"/>
        <v>0</v>
      </c>
      <c r="I161" s="253">
        <f t="shared" si="203"/>
        <v>0</v>
      </c>
      <c r="J161" s="254">
        <f t="shared" si="203"/>
        <v>0</v>
      </c>
      <c r="K161" s="252">
        <f t="shared" si="203"/>
        <v>0</v>
      </c>
      <c r="L161" s="253">
        <f t="shared" si="203"/>
        <v>0</v>
      </c>
      <c r="M161" s="251">
        <f t="shared" si="203"/>
        <v>0</v>
      </c>
      <c r="N161" s="252">
        <f t="shared" si="203"/>
        <v>0</v>
      </c>
      <c r="O161" s="253">
        <f t="shared" si="203"/>
        <v>0</v>
      </c>
      <c r="P161" s="255"/>
    </row>
    <row r="162" spans="1:16" ht="36" hidden="1" x14ac:dyDescent="0.25">
      <c r="A162" s="978">
        <v>3260</v>
      </c>
      <c r="B162" s="157" t="s">
        <v>317</v>
      </c>
      <c r="C162" s="443">
        <f t="shared" si="189"/>
        <v>0</v>
      </c>
      <c r="D162" s="282">
        <f t="shared" ref="D162:E162" si="204">SUM(D163:D165)</f>
        <v>0</v>
      </c>
      <c r="E162" s="283">
        <f t="shared" si="204"/>
        <v>0</v>
      </c>
      <c r="F162" s="262">
        <f>SUM(F163:F165)</f>
        <v>0</v>
      </c>
      <c r="G162" s="282">
        <f t="shared" ref="G162:H162" si="205">SUM(G163:G165)</f>
        <v>0</v>
      </c>
      <c r="H162" s="283">
        <f t="shared" si="205"/>
        <v>0</v>
      </c>
      <c r="I162" s="262">
        <f>SUM(I163:I165)</f>
        <v>0</v>
      </c>
      <c r="J162" s="284">
        <f t="shared" ref="J162:K162" si="206">SUM(J163:J165)</f>
        <v>0</v>
      </c>
      <c r="K162" s="283">
        <f t="shared" si="206"/>
        <v>0</v>
      </c>
      <c r="L162" s="262">
        <f>SUM(L163:L165)</f>
        <v>0</v>
      </c>
      <c r="M162" s="282">
        <f t="shared" ref="M162:O162" si="207">SUM(M163:M165)</f>
        <v>0</v>
      </c>
      <c r="N162" s="283">
        <f t="shared" si="207"/>
        <v>0</v>
      </c>
      <c r="O162" s="262">
        <f t="shared" si="207"/>
        <v>0</v>
      </c>
      <c r="P162" s="264"/>
    </row>
    <row r="163" spans="1:16" ht="24" hidden="1" x14ac:dyDescent="0.25">
      <c r="A163" s="128">
        <v>3261</v>
      </c>
      <c r="B163" s="165" t="s">
        <v>318</v>
      </c>
      <c r="C163" s="444">
        <f t="shared" si="189"/>
        <v>0</v>
      </c>
      <c r="D163" s="265"/>
      <c r="E163" s="266"/>
      <c r="F163" s="267">
        <f t="shared" ref="F163:F165" si="208">D163+E163</f>
        <v>0</v>
      </c>
      <c r="G163" s="265"/>
      <c r="H163" s="266"/>
      <c r="I163" s="267">
        <f t="shared" ref="I163:I165" si="209">G163+H163</f>
        <v>0</v>
      </c>
      <c r="J163" s="268"/>
      <c r="K163" s="266"/>
      <c r="L163" s="267">
        <f t="shared" ref="L163:L165" si="210">J163+K163</f>
        <v>0</v>
      </c>
      <c r="M163" s="265"/>
      <c r="N163" s="266"/>
      <c r="O163" s="267">
        <f t="shared" ref="O163:O165" si="211">M163+N163</f>
        <v>0</v>
      </c>
      <c r="P163" s="269"/>
    </row>
    <row r="164" spans="1:16" ht="36" hidden="1" x14ac:dyDescent="0.25">
      <c r="A164" s="128">
        <v>3262</v>
      </c>
      <c r="B164" s="165" t="s">
        <v>319</v>
      </c>
      <c r="C164" s="444">
        <f t="shared" si="189"/>
        <v>0</v>
      </c>
      <c r="D164" s="265"/>
      <c r="E164" s="266"/>
      <c r="F164" s="267">
        <f t="shared" si="208"/>
        <v>0</v>
      </c>
      <c r="G164" s="265"/>
      <c r="H164" s="266"/>
      <c r="I164" s="267">
        <f t="shared" si="209"/>
        <v>0</v>
      </c>
      <c r="J164" s="268"/>
      <c r="K164" s="266"/>
      <c r="L164" s="267">
        <f t="shared" si="210"/>
        <v>0</v>
      </c>
      <c r="M164" s="265"/>
      <c r="N164" s="266"/>
      <c r="O164" s="267">
        <f t="shared" si="211"/>
        <v>0</v>
      </c>
      <c r="P164" s="269"/>
    </row>
    <row r="165" spans="1:16" ht="24" hidden="1" x14ac:dyDescent="0.25">
      <c r="A165" s="128">
        <v>3263</v>
      </c>
      <c r="B165" s="165" t="s">
        <v>320</v>
      </c>
      <c r="C165" s="444">
        <f t="shared" si="189"/>
        <v>0</v>
      </c>
      <c r="D165" s="265"/>
      <c r="E165" s="266"/>
      <c r="F165" s="267">
        <f t="shared" si="208"/>
        <v>0</v>
      </c>
      <c r="G165" s="265"/>
      <c r="H165" s="266"/>
      <c r="I165" s="267">
        <f t="shared" si="209"/>
        <v>0</v>
      </c>
      <c r="J165" s="268"/>
      <c r="K165" s="266"/>
      <c r="L165" s="267">
        <f t="shared" si="210"/>
        <v>0</v>
      </c>
      <c r="M165" s="265"/>
      <c r="N165" s="266"/>
      <c r="O165" s="267">
        <f t="shared" si="211"/>
        <v>0</v>
      </c>
      <c r="P165" s="269"/>
    </row>
    <row r="166" spans="1:16" ht="84" hidden="1" x14ac:dyDescent="0.25">
      <c r="A166" s="978">
        <v>3290</v>
      </c>
      <c r="B166" s="157" t="s">
        <v>321</v>
      </c>
      <c r="C166" s="454">
        <f t="shared" si="189"/>
        <v>0</v>
      </c>
      <c r="D166" s="282">
        <f t="shared" ref="D166:E166" si="212">SUM(D167:D170)</f>
        <v>0</v>
      </c>
      <c r="E166" s="283">
        <f t="shared" si="212"/>
        <v>0</v>
      </c>
      <c r="F166" s="262">
        <f>SUM(F167:F170)</f>
        <v>0</v>
      </c>
      <c r="G166" s="282">
        <f t="shared" ref="G166:O166" si="213">SUM(G167:G170)</f>
        <v>0</v>
      </c>
      <c r="H166" s="283">
        <f t="shared" si="213"/>
        <v>0</v>
      </c>
      <c r="I166" s="262">
        <f t="shared" si="213"/>
        <v>0</v>
      </c>
      <c r="J166" s="284">
        <f t="shared" si="213"/>
        <v>0</v>
      </c>
      <c r="K166" s="283">
        <f t="shared" si="213"/>
        <v>0</v>
      </c>
      <c r="L166" s="262">
        <f t="shared" si="213"/>
        <v>0</v>
      </c>
      <c r="M166" s="282">
        <f t="shared" si="213"/>
        <v>0</v>
      </c>
      <c r="N166" s="283">
        <f t="shared" si="213"/>
        <v>0</v>
      </c>
      <c r="O166" s="262">
        <f t="shared" si="213"/>
        <v>0</v>
      </c>
      <c r="P166" s="298"/>
    </row>
    <row r="167" spans="1:16" ht="72" hidden="1" x14ac:dyDescent="0.25">
      <c r="A167" s="128">
        <v>3291</v>
      </c>
      <c r="B167" s="165" t="s">
        <v>322</v>
      </c>
      <c r="C167" s="444">
        <f t="shared" si="189"/>
        <v>0</v>
      </c>
      <c r="D167" s="265"/>
      <c r="E167" s="266"/>
      <c r="F167" s="267">
        <f t="shared" ref="F167:F170" si="214">D167+E167</f>
        <v>0</v>
      </c>
      <c r="G167" s="265"/>
      <c r="H167" s="266"/>
      <c r="I167" s="267">
        <f t="shared" ref="I167:I170" si="215">G167+H167</f>
        <v>0</v>
      </c>
      <c r="J167" s="268"/>
      <c r="K167" s="266"/>
      <c r="L167" s="267">
        <f t="shared" ref="L167:L170" si="216">J167+K167</f>
        <v>0</v>
      </c>
      <c r="M167" s="265"/>
      <c r="N167" s="266"/>
      <c r="O167" s="267">
        <f t="shared" ref="O167:O170" si="217">M167+N167</f>
        <v>0</v>
      </c>
      <c r="P167" s="269"/>
    </row>
    <row r="168" spans="1:16" ht="72" hidden="1" x14ac:dyDescent="0.25">
      <c r="A168" s="128">
        <v>3292</v>
      </c>
      <c r="B168" s="165" t="s">
        <v>323</v>
      </c>
      <c r="C168" s="444">
        <f t="shared" si="189"/>
        <v>0</v>
      </c>
      <c r="D168" s="265"/>
      <c r="E168" s="266"/>
      <c r="F168" s="267">
        <f t="shared" si="214"/>
        <v>0</v>
      </c>
      <c r="G168" s="265"/>
      <c r="H168" s="266"/>
      <c r="I168" s="267">
        <f t="shared" si="215"/>
        <v>0</v>
      </c>
      <c r="J168" s="268"/>
      <c r="K168" s="266"/>
      <c r="L168" s="267">
        <f t="shared" si="216"/>
        <v>0</v>
      </c>
      <c r="M168" s="265"/>
      <c r="N168" s="266"/>
      <c r="O168" s="267">
        <f t="shared" si="217"/>
        <v>0</v>
      </c>
      <c r="P168" s="269"/>
    </row>
    <row r="169" spans="1:16" ht="72" hidden="1" x14ac:dyDescent="0.25">
      <c r="A169" s="128">
        <v>3293</v>
      </c>
      <c r="B169" s="165" t="s">
        <v>324</v>
      </c>
      <c r="C169" s="444">
        <f t="shared" si="189"/>
        <v>0</v>
      </c>
      <c r="D169" s="265"/>
      <c r="E169" s="266"/>
      <c r="F169" s="267">
        <f t="shared" si="214"/>
        <v>0</v>
      </c>
      <c r="G169" s="265"/>
      <c r="H169" s="266"/>
      <c r="I169" s="267">
        <f t="shared" si="215"/>
        <v>0</v>
      </c>
      <c r="J169" s="268"/>
      <c r="K169" s="266"/>
      <c r="L169" s="267">
        <f t="shared" si="216"/>
        <v>0</v>
      </c>
      <c r="M169" s="265"/>
      <c r="N169" s="266"/>
      <c r="O169" s="267">
        <f t="shared" si="217"/>
        <v>0</v>
      </c>
      <c r="P169" s="269"/>
    </row>
    <row r="170" spans="1:16" ht="60" hidden="1" x14ac:dyDescent="0.25">
      <c r="A170" s="299">
        <v>3294</v>
      </c>
      <c r="B170" s="165" t="s">
        <v>325</v>
      </c>
      <c r="C170" s="454">
        <f t="shared" si="189"/>
        <v>0</v>
      </c>
      <c r="D170" s="300"/>
      <c r="E170" s="301"/>
      <c r="F170" s="302">
        <f t="shared" si="214"/>
        <v>0</v>
      </c>
      <c r="G170" s="300"/>
      <c r="H170" s="301"/>
      <c r="I170" s="302">
        <f t="shared" si="215"/>
        <v>0</v>
      </c>
      <c r="J170" s="303"/>
      <c r="K170" s="301"/>
      <c r="L170" s="302">
        <f t="shared" si="216"/>
        <v>0</v>
      </c>
      <c r="M170" s="300"/>
      <c r="N170" s="301"/>
      <c r="O170" s="302">
        <f t="shared" si="217"/>
        <v>0</v>
      </c>
      <c r="P170" s="298"/>
    </row>
    <row r="171" spans="1:16" ht="48" hidden="1" x14ac:dyDescent="0.25">
      <c r="A171" s="304">
        <v>3300</v>
      </c>
      <c r="B171" s="297" t="s">
        <v>326</v>
      </c>
      <c r="C171" s="455">
        <f t="shared" si="189"/>
        <v>0</v>
      </c>
      <c r="D171" s="305">
        <f t="shared" ref="D171:E171" si="218">SUM(D172:D173)</f>
        <v>0</v>
      </c>
      <c r="E171" s="306">
        <f t="shared" si="218"/>
        <v>0</v>
      </c>
      <c r="F171" s="307">
        <f>SUM(F172:F173)</f>
        <v>0</v>
      </c>
      <c r="G171" s="305">
        <f t="shared" ref="G171:O171" si="219">SUM(G172:G173)</f>
        <v>0</v>
      </c>
      <c r="H171" s="306">
        <f t="shared" si="219"/>
        <v>0</v>
      </c>
      <c r="I171" s="307">
        <f t="shared" si="219"/>
        <v>0</v>
      </c>
      <c r="J171" s="308">
        <f t="shared" si="219"/>
        <v>0</v>
      </c>
      <c r="K171" s="306">
        <f t="shared" si="219"/>
        <v>0</v>
      </c>
      <c r="L171" s="307">
        <f t="shared" si="219"/>
        <v>0</v>
      </c>
      <c r="M171" s="305">
        <f t="shared" si="219"/>
        <v>0</v>
      </c>
      <c r="N171" s="306">
        <f t="shared" si="219"/>
        <v>0</v>
      </c>
      <c r="O171" s="307">
        <f t="shared" si="219"/>
        <v>0</v>
      </c>
      <c r="P171" s="255"/>
    </row>
    <row r="172" spans="1:16" ht="48" hidden="1" x14ac:dyDescent="0.25">
      <c r="A172" s="217">
        <v>3310</v>
      </c>
      <c r="B172" s="218" t="s">
        <v>327</v>
      </c>
      <c r="C172" s="450">
        <f t="shared" si="189"/>
        <v>0</v>
      </c>
      <c r="D172" s="275"/>
      <c r="E172" s="277"/>
      <c r="F172" s="257">
        <f t="shared" ref="F172:F173" si="220">D172+E172</f>
        <v>0</v>
      </c>
      <c r="G172" s="275"/>
      <c r="H172" s="277"/>
      <c r="I172" s="257">
        <f t="shared" ref="I172:I173" si="221">G172+H172</f>
        <v>0</v>
      </c>
      <c r="J172" s="278"/>
      <c r="K172" s="277"/>
      <c r="L172" s="257">
        <f t="shared" ref="L172:L173" si="222">J172+K172</f>
        <v>0</v>
      </c>
      <c r="M172" s="275"/>
      <c r="N172" s="277"/>
      <c r="O172" s="257">
        <f t="shared" ref="O172:O173" si="223">M172+N172</f>
        <v>0</v>
      </c>
      <c r="P172" s="259"/>
    </row>
    <row r="173" spans="1:16" ht="48.75" hidden="1" customHeight="1" x14ac:dyDescent="0.25">
      <c r="A173" s="121">
        <v>3320</v>
      </c>
      <c r="B173" s="157" t="s">
        <v>328</v>
      </c>
      <c r="C173" s="443">
        <f t="shared" si="189"/>
        <v>0</v>
      </c>
      <c r="D173" s="260"/>
      <c r="E173" s="261"/>
      <c r="F173" s="262">
        <f t="shared" si="220"/>
        <v>0</v>
      </c>
      <c r="G173" s="260"/>
      <c r="H173" s="261"/>
      <c r="I173" s="262">
        <f t="shared" si="221"/>
        <v>0</v>
      </c>
      <c r="J173" s="263"/>
      <c r="K173" s="261"/>
      <c r="L173" s="262">
        <f t="shared" si="222"/>
        <v>0</v>
      </c>
      <c r="M173" s="260"/>
      <c r="N173" s="261"/>
      <c r="O173" s="262">
        <f t="shared" si="223"/>
        <v>0</v>
      </c>
      <c r="P173" s="264"/>
    </row>
    <row r="174" spans="1:16" hidden="1" x14ac:dyDescent="0.25">
      <c r="A174" s="309">
        <v>4000</v>
      </c>
      <c r="B174" s="244" t="s">
        <v>329</v>
      </c>
      <c r="C174" s="453">
        <f t="shared" si="189"/>
        <v>0</v>
      </c>
      <c r="D174" s="245">
        <f t="shared" ref="D174:E174" si="224">SUM(D175,D178)</f>
        <v>0</v>
      </c>
      <c r="E174" s="246">
        <f t="shared" si="224"/>
        <v>0</v>
      </c>
      <c r="F174" s="247">
        <f>SUM(F175,F178)</f>
        <v>0</v>
      </c>
      <c r="G174" s="245">
        <f t="shared" ref="G174:H174" si="225">SUM(G175,G178)</f>
        <v>0</v>
      </c>
      <c r="H174" s="246">
        <f t="shared" si="225"/>
        <v>0</v>
      </c>
      <c r="I174" s="247">
        <f>SUM(I175,I178)</f>
        <v>0</v>
      </c>
      <c r="J174" s="248">
        <f t="shared" ref="J174:K174" si="226">SUM(J175,J178)</f>
        <v>0</v>
      </c>
      <c r="K174" s="246">
        <f t="shared" si="226"/>
        <v>0</v>
      </c>
      <c r="L174" s="247">
        <f>SUM(L175,L178)</f>
        <v>0</v>
      </c>
      <c r="M174" s="245">
        <f t="shared" ref="M174:O174" si="227">SUM(M175,M178)</f>
        <v>0</v>
      </c>
      <c r="N174" s="246">
        <f t="shared" si="227"/>
        <v>0</v>
      </c>
      <c r="O174" s="247">
        <f t="shared" si="227"/>
        <v>0</v>
      </c>
      <c r="P174" s="249"/>
    </row>
    <row r="175" spans="1:16" ht="24" hidden="1" x14ac:dyDescent="0.25">
      <c r="A175" s="310">
        <v>4200</v>
      </c>
      <c r="B175" s="250" t="s">
        <v>330</v>
      </c>
      <c r="C175" s="442">
        <f t="shared" si="189"/>
        <v>0</v>
      </c>
      <c r="D175" s="251">
        <f t="shared" ref="D175:E175" si="228">SUM(D176,D177)</f>
        <v>0</v>
      </c>
      <c r="E175" s="252">
        <f t="shared" si="228"/>
        <v>0</v>
      </c>
      <c r="F175" s="253">
        <f>SUM(F176,F177)</f>
        <v>0</v>
      </c>
      <c r="G175" s="251">
        <f t="shared" ref="G175:H175" si="229">SUM(G176,G177)</f>
        <v>0</v>
      </c>
      <c r="H175" s="252">
        <f t="shared" si="229"/>
        <v>0</v>
      </c>
      <c r="I175" s="253">
        <f>SUM(I176,I177)</f>
        <v>0</v>
      </c>
      <c r="J175" s="254">
        <f t="shared" ref="J175:K175" si="230">SUM(J176,J177)</f>
        <v>0</v>
      </c>
      <c r="K175" s="252">
        <f t="shared" si="230"/>
        <v>0</v>
      </c>
      <c r="L175" s="253">
        <f>SUM(L176,L177)</f>
        <v>0</v>
      </c>
      <c r="M175" s="251">
        <f t="shared" ref="M175:O175" si="231">SUM(M176,M177)</f>
        <v>0</v>
      </c>
      <c r="N175" s="252">
        <f t="shared" si="231"/>
        <v>0</v>
      </c>
      <c r="O175" s="253">
        <f t="shared" si="231"/>
        <v>0</v>
      </c>
      <c r="P175" s="279"/>
    </row>
    <row r="176" spans="1:16" ht="36" hidden="1" x14ac:dyDescent="0.25">
      <c r="A176" s="978">
        <v>4240</v>
      </c>
      <c r="B176" s="157" t="s">
        <v>331</v>
      </c>
      <c r="C176" s="443">
        <f t="shared" si="189"/>
        <v>0</v>
      </c>
      <c r="D176" s="260"/>
      <c r="E176" s="261"/>
      <c r="F176" s="262">
        <f t="shared" ref="F176:F177" si="232">D176+E176</f>
        <v>0</v>
      </c>
      <c r="G176" s="260"/>
      <c r="H176" s="261"/>
      <c r="I176" s="262">
        <f t="shared" ref="I176:I177" si="233">G176+H176</f>
        <v>0</v>
      </c>
      <c r="J176" s="263"/>
      <c r="K176" s="261"/>
      <c r="L176" s="262">
        <f t="shared" ref="L176:L177" si="234">J176+K176</f>
        <v>0</v>
      </c>
      <c r="M176" s="260"/>
      <c r="N176" s="261"/>
      <c r="O176" s="262">
        <f t="shared" ref="O176:O177" si="235">M176+N176</f>
        <v>0</v>
      </c>
      <c r="P176" s="264"/>
    </row>
    <row r="177" spans="1:16" ht="24" hidden="1" x14ac:dyDescent="0.25">
      <c r="A177" s="270">
        <v>4250</v>
      </c>
      <c r="B177" s="165" t="s">
        <v>332</v>
      </c>
      <c r="C177" s="444">
        <f t="shared" si="189"/>
        <v>0</v>
      </c>
      <c r="D177" s="265"/>
      <c r="E177" s="266"/>
      <c r="F177" s="267">
        <f t="shared" si="232"/>
        <v>0</v>
      </c>
      <c r="G177" s="265"/>
      <c r="H177" s="266"/>
      <c r="I177" s="267">
        <f t="shared" si="233"/>
        <v>0</v>
      </c>
      <c r="J177" s="268"/>
      <c r="K177" s="266"/>
      <c r="L177" s="267">
        <f t="shared" si="234"/>
        <v>0</v>
      </c>
      <c r="M177" s="265"/>
      <c r="N177" s="266"/>
      <c r="O177" s="267">
        <f t="shared" si="235"/>
        <v>0</v>
      </c>
      <c r="P177" s="269"/>
    </row>
    <row r="178" spans="1:16" hidden="1" x14ac:dyDescent="0.25">
      <c r="A178" s="145">
        <v>4300</v>
      </c>
      <c r="B178" s="250" t="s">
        <v>333</v>
      </c>
      <c r="C178" s="442">
        <f t="shared" si="189"/>
        <v>0</v>
      </c>
      <c r="D178" s="251">
        <f t="shared" ref="D178:E178" si="236">SUM(D179)</f>
        <v>0</v>
      </c>
      <c r="E178" s="252">
        <f t="shared" si="236"/>
        <v>0</v>
      </c>
      <c r="F178" s="253">
        <f>SUM(F179)</f>
        <v>0</v>
      </c>
      <c r="G178" s="251">
        <f t="shared" ref="G178:H178" si="237">SUM(G179)</f>
        <v>0</v>
      </c>
      <c r="H178" s="252">
        <f t="shared" si="237"/>
        <v>0</v>
      </c>
      <c r="I178" s="253">
        <f>SUM(I179)</f>
        <v>0</v>
      </c>
      <c r="J178" s="254">
        <f t="shared" ref="J178:K178" si="238">SUM(J179)</f>
        <v>0</v>
      </c>
      <c r="K178" s="252">
        <f t="shared" si="238"/>
        <v>0</v>
      </c>
      <c r="L178" s="253">
        <f>SUM(L179)</f>
        <v>0</v>
      </c>
      <c r="M178" s="251">
        <f t="shared" ref="M178:O178" si="239">SUM(M179)</f>
        <v>0</v>
      </c>
      <c r="N178" s="252">
        <f t="shared" si="239"/>
        <v>0</v>
      </c>
      <c r="O178" s="253">
        <f t="shared" si="239"/>
        <v>0</v>
      </c>
      <c r="P178" s="279"/>
    </row>
    <row r="179" spans="1:16" ht="24" hidden="1" x14ac:dyDescent="0.25">
      <c r="A179" s="978">
        <v>4310</v>
      </c>
      <c r="B179" s="157" t="s">
        <v>334</v>
      </c>
      <c r="C179" s="443">
        <f t="shared" si="189"/>
        <v>0</v>
      </c>
      <c r="D179" s="282">
        <f t="shared" ref="D179:E179" si="240">SUM(D180:D180)</f>
        <v>0</v>
      </c>
      <c r="E179" s="283">
        <f t="shared" si="240"/>
        <v>0</v>
      </c>
      <c r="F179" s="262">
        <f>SUM(F180:F180)</f>
        <v>0</v>
      </c>
      <c r="G179" s="282">
        <f t="shared" ref="G179:H179" si="241">SUM(G180:G180)</f>
        <v>0</v>
      </c>
      <c r="H179" s="283">
        <f t="shared" si="241"/>
        <v>0</v>
      </c>
      <c r="I179" s="262">
        <f>SUM(I180:I180)</f>
        <v>0</v>
      </c>
      <c r="J179" s="284">
        <f t="shared" ref="J179:K179" si="242">SUM(J180:J180)</f>
        <v>0</v>
      </c>
      <c r="K179" s="283">
        <f t="shared" si="242"/>
        <v>0</v>
      </c>
      <c r="L179" s="262">
        <f>SUM(L180:L180)</f>
        <v>0</v>
      </c>
      <c r="M179" s="282">
        <f t="shared" ref="M179:O179" si="243">SUM(M180:M180)</f>
        <v>0</v>
      </c>
      <c r="N179" s="283">
        <f t="shared" si="243"/>
        <v>0</v>
      </c>
      <c r="O179" s="262">
        <f t="shared" si="243"/>
        <v>0</v>
      </c>
      <c r="P179" s="264"/>
    </row>
    <row r="180" spans="1:16" ht="36" hidden="1" x14ac:dyDescent="0.25">
      <c r="A180" s="128">
        <v>4311</v>
      </c>
      <c r="B180" s="165" t="s">
        <v>335</v>
      </c>
      <c r="C180" s="444">
        <f t="shared" si="189"/>
        <v>0</v>
      </c>
      <c r="D180" s="265"/>
      <c r="E180" s="266"/>
      <c r="F180" s="267">
        <f>D180+E180</f>
        <v>0</v>
      </c>
      <c r="G180" s="265"/>
      <c r="H180" s="266"/>
      <c r="I180" s="267">
        <f>G180+H180</f>
        <v>0</v>
      </c>
      <c r="J180" s="268"/>
      <c r="K180" s="266"/>
      <c r="L180" s="267">
        <f>J180+K180</f>
        <v>0</v>
      </c>
      <c r="M180" s="265"/>
      <c r="N180" s="266"/>
      <c r="O180" s="267">
        <f t="shared" ref="O180" si="244">M180+N180</f>
        <v>0</v>
      </c>
      <c r="P180" s="269"/>
    </row>
    <row r="181" spans="1:16" s="105" customFormat="1" ht="24" x14ac:dyDescent="0.25">
      <c r="A181" s="311"/>
      <c r="B181" s="97" t="s">
        <v>336</v>
      </c>
      <c r="C181" s="451">
        <f t="shared" si="189"/>
        <v>36923</v>
      </c>
      <c r="D181" s="225">
        <f t="shared" ref="D181:O181" si="245">SUM(D182,D211,D252,D265)</f>
        <v>35700</v>
      </c>
      <c r="E181" s="226">
        <f t="shared" si="245"/>
        <v>0</v>
      </c>
      <c r="F181" s="227">
        <f t="shared" si="245"/>
        <v>35700</v>
      </c>
      <c r="G181" s="225">
        <f t="shared" si="245"/>
        <v>0</v>
      </c>
      <c r="H181" s="226">
        <f t="shared" si="245"/>
        <v>0</v>
      </c>
      <c r="I181" s="227">
        <f t="shared" si="245"/>
        <v>0</v>
      </c>
      <c r="J181" s="228">
        <f t="shared" si="245"/>
        <v>1223</v>
      </c>
      <c r="K181" s="226">
        <f t="shared" si="245"/>
        <v>0</v>
      </c>
      <c r="L181" s="227">
        <f t="shared" si="245"/>
        <v>1223</v>
      </c>
      <c r="M181" s="225">
        <f t="shared" si="245"/>
        <v>0</v>
      </c>
      <c r="N181" s="226">
        <f t="shared" si="245"/>
        <v>0</v>
      </c>
      <c r="O181" s="227">
        <f t="shared" si="245"/>
        <v>0</v>
      </c>
      <c r="P181" s="312"/>
    </row>
    <row r="182" spans="1:16" x14ac:dyDescent="0.25">
      <c r="A182" s="244">
        <v>5000</v>
      </c>
      <c r="B182" s="244" t="s">
        <v>337</v>
      </c>
      <c r="C182" s="453">
        <f t="shared" si="189"/>
        <v>35700</v>
      </c>
      <c r="D182" s="245">
        <f t="shared" ref="D182:E182" si="246">D183+D187</f>
        <v>35700</v>
      </c>
      <c r="E182" s="246">
        <f t="shared" si="246"/>
        <v>0</v>
      </c>
      <c r="F182" s="247">
        <f>F183+F187</f>
        <v>35700</v>
      </c>
      <c r="G182" s="245">
        <f t="shared" ref="G182:H182" si="247">G183+G187</f>
        <v>0</v>
      </c>
      <c r="H182" s="246">
        <f t="shared" si="247"/>
        <v>0</v>
      </c>
      <c r="I182" s="247">
        <f>I183+I187</f>
        <v>0</v>
      </c>
      <c r="J182" s="248">
        <f t="shared" ref="J182:K182" si="248">J183+J187</f>
        <v>0</v>
      </c>
      <c r="K182" s="246">
        <f t="shared" si="248"/>
        <v>0</v>
      </c>
      <c r="L182" s="247">
        <f>L183+L187</f>
        <v>0</v>
      </c>
      <c r="M182" s="245">
        <f t="shared" ref="M182:O182" si="249">M183+M187</f>
        <v>0</v>
      </c>
      <c r="N182" s="246">
        <f t="shared" si="249"/>
        <v>0</v>
      </c>
      <c r="O182" s="247">
        <f t="shared" si="249"/>
        <v>0</v>
      </c>
      <c r="P182" s="249"/>
    </row>
    <row r="183" spans="1:16" hidden="1" x14ac:dyDescent="0.25">
      <c r="A183" s="145">
        <v>5100</v>
      </c>
      <c r="B183" s="250" t="s">
        <v>338</v>
      </c>
      <c r="C183" s="442">
        <f t="shared" si="189"/>
        <v>0</v>
      </c>
      <c r="D183" s="251">
        <f t="shared" ref="D183:E183" si="250">SUM(D184:D186)</f>
        <v>0</v>
      </c>
      <c r="E183" s="252">
        <f t="shared" si="250"/>
        <v>0</v>
      </c>
      <c r="F183" s="253">
        <f>SUM(F184:F186)</f>
        <v>0</v>
      </c>
      <c r="G183" s="251">
        <f t="shared" ref="G183:H183" si="251">SUM(G184:G186)</f>
        <v>0</v>
      </c>
      <c r="H183" s="252">
        <f t="shared" si="251"/>
        <v>0</v>
      </c>
      <c r="I183" s="253">
        <f>SUM(I184:I186)</f>
        <v>0</v>
      </c>
      <c r="J183" s="254">
        <f t="shared" ref="J183:K183" si="252">SUM(J184:J186)</f>
        <v>0</v>
      </c>
      <c r="K183" s="252">
        <f t="shared" si="252"/>
        <v>0</v>
      </c>
      <c r="L183" s="253">
        <f>SUM(L184:L186)</f>
        <v>0</v>
      </c>
      <c r="M183" s="251">
        <f t="shared" ref="M183:O183" si="253">SUM(M184:M186)</f>
        <v>0</v>
      </c>
      <c r="N183" s="252">
        <f t="shared" si="253"/>
        <v>0</v>
      </c>
      <c r="O183" s="253">
        <f t="shared" si="253"/>
        <v>0</v>
      </c>
      <c r="P183" s="279"/>
    </row>
    <row r="184" spans="1:16" hidden="1" x14ac:dyDescent="0.25">
      <c r="A184" s="978">
        <v>5110</v>
      </c>
      <c r="B184" s="157" t="s">
        <v>339</v>
      </c>
      <c r="C184" s="443">
        <f t="shared" si="189"/>
        <v>0</v>
      </c>
      <c r="D184" s="260"/>
      <c r="E184" s="261"/>
      <c r="F184" s="262">
        <f t="shared" ref="F184:F186" si="254">D184+E184</f>
        <v>0</v>
      </c>
      <c r="G184" s="260"/>
      <c r="H184" s="261"/>
      <c r="I184" s="262">
        <f t="shared" ref="I184:I186" si="255">G184+H184</f>
        <v>0</v>
      </c>
      <c r="J184" s="263"/>
      <c r="K184" s="261"/>
      <c r="L184" s="262">
        <f t="shared" ref="L184:L186" si="256">J184+K184</f>
        <v>0</v>
      </c>
      <c r="M184" s="260"/>
      <c r="N184" s="261"/>
      <c r="O184" s="262">
        <f t="shared" ref="O184:O186" si="257">M184+N184</f>
        <v>0</v>
      </c>
      <c r="P184" s="264"/>
    </row>
    <row r="185" spans="1:16" ht="24" hidden="1" x14ac:dyDescent="0.25">
      <c r="A185" s="270">
        <v>5120</v>
      </c>
      <c r="B185" s="165" t="s">
        <v>340</v>
      </c>
      <c r="C185" s="444">
        <f t="shared" si="189"/>
        <v>0</v>
      </c>
      <c r="D185" s="265"/>
      <c r="E185" s="266"/>
      <c r="F185" s="267">
        <f t="shared" si="254"/>
        <v>0</v>
      </c>
      <c r="G185" s="265"/>
      <c r="H185" s="266"/>
      <c r="I185" s="267">
        <f t="shared" si="255"/>
        <v>0</v>
      </c>
      <c r="J185" s="268"/>
      <c r="K185" s="266"/>
      <c r="L185" s="267">
        <f t="shared" si="256"/>
        <v>0</v>
      </c>
      <c r="M185" s="265"/>
      <c r="N185" s="266"/>
      <c r="O185" s="267">
        <f t="shared" si="257"/>
        <v>0</v>
      </c>
      <c r="P185" s="269"/>
    </row>
    <row r="186" spans="1:16" hidden="1" x14ac:dyDescent="0.25">
      <c r="A186" s="270">
        <v>5140</v>
      </c>
      <c r="B186" s="165" t="s">
        <v>341</v>
      </c>
      <c r="C186" s="444">
        <f t="shared" si="189"/>
        <v>0</v>
      </c>
      <c r="D186" s="265"/>
      <c r="E186" s="266"/>
      <c r="F186" s="267">
        <f t="shared" si="254"/>
        <v>0</v>
      </c>
      <c r="G186" s="265"/>
      <c r="H186" s="266"/>
      <c r="I186" s="267">
        <f t="shared" si="255"/>
        <v>0</v>
      </c>
      <c r="J186" s="268"/>
      <c r="K186" s="266"/>
      <c r="L186" s="267">
        <f t="shared" si="256"/>
        <v>0</v>
      </c>
      <c r="M186" s="265"/>
      <c r="N186" s="266"/>
      <c r="O186" s="267">
        <f t="shared" si="257"/>
        <v>0</v>
      </c>
      <c r="P186" s="269"/>
    </row>
    <row r="187" spans="1:16" ht="24" x14ac:dyDescent="0.25">
      <c r="A187" s="145">
        <v>5200</v>
      </c>
      <c r="B187" s="250" t="s">
        <v>342</v>
      </c>
      <c r="C187" s="442">
        <f t="shared" si="189"/>
        <v>35700</v>
      </c>
      <c r="D187" s="251">
        <f t="shared" ref="D187:E187" si="258">D188+D198+D199+D206+D207+D208+D210</f>
        <v>35700</v>
      </c>
      <c r="E187" s="252">
        <f t="shared" si="258"/>
        <v>0</v>
      </c>
      <c r="F187" s="253">
        <f>F188+F198+F199+F206+F207+F208+F210</f>
        <v>35700</v>
      </c>
      <c r="G187" s="251">
        <f t="shared" ref="G187:H187" si="259">G188+G198+G199+G206+G207+G208+G210</f>
        <v>0</v>
      </c>
      <c r="H187" s="252">
        <f t="shared" si="259"/>
        <v>0</v>
      </c>
      <c r="I187" s="253">
        <f>I188+I198+I199+I206+I207+I208+I210</f>
        <v>0</v>
      </c>
      <c r="J187" s="254">
        <f t="shared" ref="J187:K187" si="260">J188+J198+J199+J206+J207+J208+J210</f>
        <v>0</v>
      </c>
      <c r="K187" s="252">
        <f t="shared" si="260"/>
        <v>0</v>
      </c>
      <c r="L187" s="253">
        <f>L188+L198+L199+L206+L207+L208+L210</f>
        <v>0</v>
      </c>
      <c r="M187" s="251">
        <f t="shared" ref="M187:O187" si="261">M188+M198+M199+M206+M207+M208+M210</f>
        <v>0</v>
      </c>
      <c r="N187" s="252">
        <f t="shared" si="261"/>
        <v>0</v>
      </c>
      <c r="O187" s="253">
        <f t="shared" si="261"/>
        <v>0</v>
      </c>
      <c r="P187" s="279"/>
    </row>
    <row r="188" spans="1:16" hidden="1" x14ac:dyDescent="0.25">
      <c r="A188" s="256">
        <v>5210</v>
      </c>
      <c r="B188" s="218" t="s">
        <v>343</v>
      </c>
      <c r="C188" s="450">
        <f t="shared" si="189"/>
        <v>0</v>
      </c>
      <c r="D188" s="223">
        <f t="shared" ref="D188:E188" si="262">SUM(D189:D197)</f>
        <v>0</v>
      </c>
      <c r="E188" s="224">
        <f t="shared" si="262"/>
        <v>0</v>
      </c>
      <c r="F188" s="257">
        <f>SUM(F189:F197)</f>
        <v>0</v>
      </c>
      <c r="G188" s="223">
        <f t="shared" ref="G188:H188" si="263">SUM(G189:G197)</f>
        <v>0</v>
      </c>
      <c r="H188" s="224">
        <f t="shared" si="263"/>
        <v>0</v>
      </c>
      <c r="I188" s="257">
        <f>SUM(I189:I197)</f>
        <v>0</v>
      </c>
      <c r="J188" s="258">
        <f t="shared" ref="J188:K188" si="264">SUM(J189:J197)</f>
        <v>0</v>
      </c>
      <c r="K188" s="224">
        <f t="shared" si="264"/>
        <v>0</v>
      </c>
      <c r="L188" s="257">
        <f>SUM(L189:L197)</f>
        <v>0</v>
      </c>
      <c r="M188" s="223">
        <f t="shared" ref="M188:O188" si="265">SUM(M189:M197)</f>
        <v>0</v>
      </c>
      <c r="N188" s="224">
        <f t="shared" si="265"/>
        <v>0</v>
      </c>
      <c r="O188" s="257">
        <f t="shared" si="265"/>
        <v>0</v>
      </c>
      <c r="P188" s="259"/>
    </row>
    <row r="189" spans="1:16" hidden="1" x14ac:dyDescent="0.25">
      <c r="A189" s="121">
        <v>5211</v>
      </c>
      <c r="B189" s="157" t="s">
        <v>344</v>
      </c>
      <c r="C189" s="443">
        <f t="shared" si="189"/>
        <v>0</v>
      </c>
      <c r="D189" s="260"/>
      <c r="E189" s="261"/>
      <c r="F189" s="262">
        <f t="shared" ref="F189:F198" si="266">D189+E189</f>
        <v>0</v>
      </c>
      <c r="G189" s="260"/>
      <c r="H189" s="261"/>
      <c r="I189" s="262">
        <f t="shared" ref="I189:I198" si="267">G189+H189</f>
        <v>0</v>
      </c>
      <c r="J189" s="263"/>
      <c r="K189" s="261"/>
      <c r="L189" s="262">
        <f t="shared" ref="L189:L198" si="268">J189+K189</f>
        <v>0</v>
      </c>
      <c r="M189" s="260"/>
      <c r="N189" s="261"/>
      <c r="O189" s="262">
        <f t="shared" ref="O189:O198" si="269">M189+N189</f>
        <v>0</v>
      </c>
      <c r="P189" s="264"/>
    </row>
    <row r="190" spans="1:16" hidden="1" x14ac:dyDescent="0.25">
      <c r="A190" s="128">
        <v>5212</v>
      </c>
      <c r="B190" s="165" t="s">
        <v>345</v>
      </c>
      <c r="C190" s="444">
        <f t="shared" si="189"/>
        <v>0</v>
      </c>
      <c r="D190" s="265"/>
      <c r="E190" s="266"/>
      <c r="F190" s="267">
        <f t="shared" si="266"/>
        <v>0</v>
      </c>
      <c r="G190" s="265"/>
      <c r="H190" s="266"/>
      <c r="I190" s="267">
        <f t="shared" si="267"/>
        <v>0</v>
      </c>
      <c r="J190" s="268"/>
      <c r="K190" s="266"/>
      <c r="L190" s="267">
        <f t="shared" si="268"/>
        <v>0</v>
      </c>
      <c r="M190" s="265"/>
      <c r="N190" s="266"/>
      <c r="O190" s="267">
        <f t="shared" si="269"/>
        <v>0</v>
      </c>
      <c r="P190" s="269"/>
    </row>
    <row r="191" spans="1:16" hidden="1" x14ac:dyDescent="0.25">
      <c r="A191" s="128">
        <v>5213</v>
      </c>
      <c r="B191" s="165" t="s">
        <v>346</v>
      </c>
      <c r="C191" s="444">
        <f t="shared" si="189"/>
        <v>0</v>
      </c>
      <c r="D191" s="265"/>
      <c r="E191" s="266"/>
      <c r="F191" s="267">
        <f t="shared" si="266"/>
        <v>0</v>
      </c>
      <c r="G191" s="265"/>
      <c r="H191" s="266"/>
      <c r="I191" s="267">
        <f t="shared" si="267"/>
        <v>0</v>
      </c>
      <c r="J191" s="268"/>
      <c r="K191" s="266"/>
      <c r="L191" s="267">
        <f t="shared" si="268"/>
        <v>0</v>
      </c>
      <c r="M191" s="265"/>
      <c r="N191" s="266"/>
      <c r="O191" s="267">
        <f t="shared" si="269"/>
        <v>0</v>
      </c>
      <c r="P191" s="269"/>
    </row>
    <row r="192" spans="1:16" hidden="1" x14ac:dyDescent="0.25">
      <c r="A192" s="128">
        <v>5214</v>
      </c>
      <c r="B192" s="165" t="s">
        <v>347</v>
      </c>
      <c r="C192" s="444">
        <f t="shared" si="189"/>
        <v>0</v>
      </c>
      <c r="D192" s="265"/>
      <c r="E192" s="266"/>
      <c r="F192" s="267">
        <f t="shared" si="266"/>
        <v>0</v>
      </c>
      <c r="G192" s="265"/>
      <c r="H192" s="266"/>
      <c r="I192" s="267">
        <f t="shared" si="267"/>
        <v>0</v>
      </c>
      <c r="J192" s="268"/>
      <c r="K192" s="266"/>
      <c r="L192" s="267">
        <f t="shared" si="268"/>
        <v>0</v>
      </c>
      <c r="M192" s="265"/>
      <c r="N192" s="266"/>
      <c r="O192" s="267">
        <f t="shared" si="269"/>
        <v>0</v>
      </c>
      <c r="P192" s="269"/>
    </row>
    <row r="193" spans="1:16" hidden="1" x14ac:dyDescent="0.25">
      <c r="A193" s="128">
        <v>5215</v>
      </c>
      <c r="B193" s="165" t="s">
        <v>348</v>
      </c>
      <c r="C193" s="444">
        <f t="shared" si="189"/>
        <v>0</v>
      </c>
      <c r="D193" s="265"/>
      <c r="E193" s="266"/>
      <c r="F193" s="267">
        <f t="shared" si="266"/>
        <v>0</v>
      </c>
      <c r="G193" s="265"/>
      <c r="H193" s="266"/>
      <c r="I193" s="267">
        <f t="shared" si="267"/>
        <v>0</v>
      </c>
      <c r="J193" s="268"/>
      <c r="K193" s="266"/>
      <c r="L193" s="267">
        <f t="shared" si="268"/>
        <v>0</v>
      </c>
      <c r="M193" s="265"/>
      <c r="N193" s="266"/>
      <c r="O193" s="267">
        <f t="shared" si="269"/>
        <v>0</v>
      </c>
      <c r="P193" s="269"/>
    </row>
    <row r="194" spans="1:16" ht="14.25" hidden="1" customHeight="1" x14ac:dyDescent="0.25">
      <c r="A194" s="128">
        <v>5216</v>
      </c>
      <c r="B194" s="165" t="s">
        <v>349</v>
      </c>
      <c r="C194" s="444">
        <f t="shared" si="189"/>
        <v>0</v>
      </c>
      <c r="D194" s="265"/>
      <c r="E194" s="266"/>
      <c r="F194" s="267">
        <f t="shared" si="266"/>
        <v>0</v>
      </c>
      <c r="G194" s="265"/>
      <c r="H194" s="266"/>
      <c r="I194" s="267">
        <f t="shared" si="267"/>
        <v>0</v>
      </c>
      <c r="J194" s="268"/>
      <c r="K194" s="266"/>
      <c r="L194" s="267">
        <f t="shared" si="268"/>
        <v>0</v>
      </c>
      <c r="M194" s="265"/>
      <c r="N194" s="266"/>
      <c r="O194" s="267">
        <f t="shared" si="269"/>
        <v>0</v>
      </c>
      <c r="P194" s="269"/>
    </row>
    <row r="195" spans="1:16" hidden="1" x14ac:dyDescent="0.25">
      <c r="A195" s="128">
        <v>5217</v>
      </c>
      <c r="B195" s="165" t="s">
        <v>350</v>
      </c>
      <c r="C195" s="444">
        <f t="shared" si="189"/>
        <v>0</v>
      </c>
      <c r="D195" s="265"/>
      <c r="E195" s="266"/>
      <c r="F195" s="267">
        <f t="shared" si="266"/>
        <v>0</v>
      </c>
      <c r="G195" s="265"/>
      <c r="H195" s="266"/>
      <c r="I195" s="267">
        <f t="shared" si="267"/>
        <v>0</v>
      </c>
      <c r="J195" s="268"/>
      <c r="K195" s="266"/>
      <c r="L195" s="267">
        <f t="shared" si="268"/>
        <v>0</v>
      </c>
      <c r="M195" s="265"/>
      <c r="N195" s="266"/>
      <c r="O195" s="267">
        <f t="shared" si="269"/>
        <v>0</v>
      </c>
      <c r="P195" s="269"/>
    </row>
    <row r="196" spans="1:16" hidden="1" x14ac:dyDescent="0.25">
      <c r="A196" s="128">
        <v>5218</v>
      </c>
      <c r="B196" s="165" t="s">
        <v>351</v>
      </c>
      <c r="C196" s="444">
        <f t="shared" si="189"/>
        <v>0</v>
      </c>
      <c r="D196" s="265"/>
      <c r="E196" s="266"/>
      <c r="F196" s="267">
        <f t="shared" si="266"/>
        <v>0</v>
      </c>
      <c r="G196" s="265"/>
      <c r="H196" s="266"/>
      <c r="I196" s="267">
        <f t="shared" si="267"/>
        <v>0</v>
      </c>
      <c r="J196" s="268"/>
      <c r="K196" s="266"/>
      <c r="L196" s="267">
        <f t="shared" si="268"/>
        <v>0</v>
      </c>
      <c r="M196" s="265"/>
      <c r="N196" s="266"/>
      <c r="O196" s="267">
        <f t="shared" si="269"/>
        <v>0</v>
      </c>
      <c r="P196" s="269"/>
    </row>
    <row r="197" spans="1:16" hidden="1" x14ac:dyDescent="0.25">
      <c r="A197" s="128">
        <v>5219</v>
      </c>
      <c r="B197" s="165" t="s">
        <v>352</v>
      </c>
      <c r="C197" s="444">
        <f t="shared" si="189"/>
        <v>0</v>
      </c>
      <c r="D197" s="265"/>
      <c r="E197" s="266"/>
      <c r="F197" s="267">
        <f t="shared" si="266"/>
        <v>0</v>
      </c>
      <c r="G197" s="265"/>
      <c r="H197" s="266"/>
      <c r="I197" s="267">
        <f t="shared" si="267"/>
        <v>0</v>
      </c>
      <c r="J197" s="268"/>
      <c r="K197" s="266"/>
      <c r="L197" s="267">
        <f t="shared" si="268"/>
        <v>0</v>
      </c>
      <c r="M197" s="265"/>
      <c r="N197" s="266"/>
      <c r="O197" s="267">
        <f t="shared" si="269"/>
        <v>0</v>
      </c>
      <c r="P197" s="269"/>
    </row>
    <row r="198" spans="1:16" ht="13.5" hidden="1" customHeight="1" x14ac:dyDescent="0.25">
      <c r="A198" s="270">
        <v>5220</v>
      </c>
      <c r="B198" s="165" t="s">
        <v>353</v>
      </c>
      <c r="C198" s="444">
        <f t="shared" si="189"/>
        <v>0</v>
      </c>
      <c r="D198" s="265"/>
      <c r="E198" s="266"/>
      <c r="F198" s="267">
        <f t="shared" si="266"/>
        <v>0</v>
      </c>
      <c r="G198" s="265"/>
      <c r="H198" s="266"/>
      <c r="I198" s="267">
        <f t="shared" si="267"/>
        <v>0</v>
      </c>
      <c r="J198" s="268"/>
      <c r="K198" s="266"/>
      <c r="L198" s="267">
        <f t="shared" si="268"/>
        <v>0</v>
      </c>
      <c r="M198" s="265"/>
      <c r="N198" s="266"/>
      <c r="O198" s="267">
        <f t="shared" si="269"/>
        <v>0</v>
      </c>
      <c r="P198" s="269"/>
    </row>
    <row r="199" spans="1:16" x14ac:dyDescent="0.25">
      <c r="A199" s="270">
        <v>5230</v>
      </c>
      <c r="B199" s="165" t="s">
        <v>354</v>
      </c>
      <c r="C199" s="444">
        <f t="shared" si="189"/>
        <v>20500</v>
      </c>
      <c r="D199" s="271">
        <f t="shared" ref="D199:E199" si="270">SUM(D200:D205)</f>
        <v>20500</v>
      </c>
      <c r="E199" s="272">
        <f t="shared" si="270"/>
        <v>0</v>
      </c>
      <c r="F199" s="267">
        <f>SUM(F200:F205)</f>
        <v>20500</v>
      </c>
      <c r="G199" s="271">
        <f t="shared" ref="G199:H199" si="271">SUM(G200:G205)</f>
        <v>0</v>
      </c>
      <c r="H199" s="272">
        <f t="shared" si="271"/>
        <v>0</v>
      </c>
      <c r="I199" s="267">
        <f>SUM(I200:I205)</f>
        <v>0</v>
      </c>
      <c r="J199" s="273">
        <f t="shared" ref="J199:K199" si="272">SUM(J200:J205)</f>
        <v>0</v>
      </c>
      <c r="K199" s="272">
        <f t="shared" si="272"/>
        <v>0</v>
      </c>
      <c r="L199" s="267">
        <f>SUM(L200:L205)</f>
        <v>0</v>
      </c>
      <c r="M199" s="271">
        <f t="shared" ref="M199:O199" si="273">SUM(M200:M205)</f>
        <v>0</v>
      </c>
      <c r="N199" s="272">
        <f t="shared" si="273"/>
        <v>0</v>
      </c>
      <c r="O199" s="267">
        <f t="shared" si="273"/>
        <v>0</v>
      </c>
      <c r="P199" s="269"/>
    </row>
    <row r="200" spans="1:16" hidden="1" x14ac:dyDescent="0.25">
      <c r="A200" s="128">
        <v>5231</v>
      </c>
      <c r="B200" s="165" t="s">
        <v>355</v>
      </c>
      <c r="C200" s="444">
        <f t="shared" si="189"/>
        <v>0</v>
      </c>
      <c r="D200" s="265"/>
      <c r="E200" s="266"/>
      <c r="F200" s="267">
        <f t="shared" ref="F200:F207" si="274">D200+E200</f>
        <v>0</v>
      </c>
      <c r="G200" s="265"/>
      <c r="H200" s="266"/>
      <c r="I200" s="267">
        <f t="shared" ref="I200:I207" si="275">G200+H200</f>
        <v>0</v>
      </c>
      <c r="J200" s="268"/>
      <c r="K200" s="266"/>
      <c r="L200" s="267">
        <f t="shared" ref="L200:L207" si="276">J200+K200</f>
        <v>0</v>
      </c>
      <c r="M200" s="265"/>
      <c r="N200" s="266"/>
      <c r="O200" s="267">
        <f t="shared" ref="O200:O207" si="277">M200+N200</f>
        <v>0</v>
      </c>
      <c r="P200" s="269"/>
    </row>
    <row r="201" spans="1:16" hidden="1" x14ac:dyDescent="0.25">
      <c r="A201" s="128">
        <v>5233</v>
      </c>
      <c r="B201" s="165" t="s">
        <v>356</v>
      </c>
      <c r="C201" s="444">
        <f t="shared" si="189"/>
        <v>0</v>
      </c>
      <c r="D201" s="265"/>
      <c r="E201" s="266"/>
      <c r="F201" s="267">
        <f t="shared" si="274"/>
        <v>0</v>
      </c>
      <c r="G201" s="265"/>
      <c r="H201" s="266"/>
      <c r="I201" s="267">
        <f t="shared" si="275"/>
        <v>0</v>
      </c>
      <c r="J201" s="268"/>
      <c r="K201" s="266"/>
      <c r="L201" s="267">
        <f t="shared" si="276"/>
        <v>0</v>
      </c>
      <c r="M201" s="265"/>
      <c r="N201" s="266"/>
      <c r="O201" s="267">
        <f t="shared" si="277"/>
        <v>0</v>
      </c>
      <c r="P201" s="269"/>
    </row>
    <row r="202" spans="1:16" ht="24" hidden="1" x14ac:dyDescent="0.25">
      <c r="A202" s="128">
        <v>5234</v>
      </c>
      <c r="B202" s="165" t="s">
        <v>357</v>
      </c>
      <c r="C202" s="444">
        <f t="shared" si="189"/>
        <v>0</v>
      </c>
      <c r="D202" s="265"/>
      <c r="E202" s="266"/>
      <c r="F202" s="267">
        <f t="shared" si="274"/>
        <v>0</v>
      </c>
      <c r="G202" s="265"/>
      <c r="H202" s="266"/>
      <c r="I202" s="267">
        <f t="shared" si="275"/>
        <v>0</v>
      </c>
      <c r="J202" s="268"/>
      <c r="K202" s="266"/>
      <c r="L202" s="267">
        <f t="shared" si="276"/>
        <v>0</v>
      </c>
      <c r="M202" s="265"/>
      <c r="N202" s="266"/>
      <c r="O202" s="267">
        <f t="shared" si="277"/>
        <v>0</v>
      </c>
      <c r="P202" s="269"/>
    </row>
    <row r="203" spans="1:16" ht="14.25" hidden="1" customHeight="1" x14ac:dyDescent="0.25">
      <c r="A203" s="128">
        <v>5236</v>
      </c>
      <c r="B203" s="165" t="s">
        <v>358</v>
      </c>
      <c r="C203" s="444">
        <f t="shared" si="189"/>
        <v>0</v>
      </c>
      <c r="D203" s="265"/>
      <c r="E203" s="266"/>
      <c r="F203" s="267">
        <f t="shared" si="274"/>
        <v>0</v>
      </c>
      <c r="G203" s="265"/>
      <c r="H203" s="266"/>
      <c r="I203" s="267">
        <f t="shared" si="275"/>
        <v>0</v>
      </c>
      <c r="J203" s="268"/>
      <c r="K203" s="266"/>
      <c r="L203" s="267">
        <f t="shared" si="276"/>
        <v>0</v>
      </c>
      <c r="M203" s="265"/>
      <c r="N203" s="266"/>
      <c r="O203" s="267">
        <f t="shared" si="277"/>
        <v>0</v>
      </c>
      <c r="P203" s="269"/>
    </row>
    <row r="204" spans="1:16" ht="24" hidden="1" x14ac:dyDescent="0.25">
      <c r="A204" s="128">
        <v>5238</v>
      </c>
      <c r="B204" s="165" t="s">
        <v>359</v>
      </c>
      <c r="C204" s="444">
        <f t="shared" si="189"/>
        <v>0</v>
      </c>
      <c r="D204" s="265"/>
      <c r="E204" s="266"/>
      <c r="F204" s="267">
        <f t="shared" si="274"/>
        <v>0</v>
      </c>
      <c r="G204" s="265"/>
      <c r="H204" s="266"/>
      <c r="I204" s="267">
        <f t="shared" si="275"/>
        <v>0</v>
      </c>
      <c r="J204" s="268"/>
      <c r="K204" s="266"/>
      <c r="L204" s="267">
        <f t="shared" si="276"/>
        <v>0</v>
      </c>
      <c r="M204" s="265"/>
      <c r="N204" s="266"/>
      <c r="O204" s="267">
        <f t="shared" si="277"/>
        <v>0</v>
      </c>
      <c r="P204" s="269"/>
    </row>
    <row r="205" spans="1:16" ht="24" x14ac:dyDescent="0.25">
      <c r="A205" s="128">
        <v>5239</v>
      </c>
      <c r="B205" s="165" t="s">
        <v>360</v>
      </c>
      <c r="C205" s="444">
        <f t="shared" si="189"/>
        <v>20500</v>
      </c>
      <c r="D205" s="265">
        <v>20500</v>
      </c>
      <c r="E205" s="266"/>
      <c r="F205" s="267">
        <f t="shared" si="274"/>
        <v>20500</v>
      </c>
      <c r="G205" s="265"/>
      <c r="H205" s="266"/>
      <c r="I205" s="267">
        <f t="shared" si="275"/>
        <v>0</v>
      </c>
      <c r="J205" s="268"/>
      <c r="K205" s="266"/>
      <c r="L205" s="267">
        <f t="shared" si="276"/>
        <v>0</v>
      </c>
      <c r="M205" s="265"/>
      <c r="N205" s="266"/>
      <c r="O205" s="267">
        <f t="shared" si="277"/>
        <v>0</v>
      </c>
      <c r="P205" s="1137"/>
    </row>
    <row r="206" spans="1:16" ht="24" hidden="1" x14ac:dyDescent="0.25">
      <c r="A206" s="270">
        <v>5240</v>
      </c>
      <c r="B206" s="165" t="s">
        <v>361</v>
      </c>
      <c r="C206" s="444">
        <f t="shared" si="189"/>
        <v>0</v>
      </c>
      <c r="D206" s="265"/>
      <c r="E206" s="266"/>
      <c r="F206" s="267">
        <f t="shared" si="274"/>
        <v>0</v>
      </c>
      <c r="G206" s="265"/>
      <c r="H206" s="266"/>
      <c r="I206" s="267">
        <f t="shared" si="275"/>
        <v>0</v>
      </c>
      <c r="J206" s="268"/>
      <c r="K206" s="266"/>
      <c r="L206" s="267">
        <f t="shared" si="276"/>
        <v>0</v>
      </c>
      <c r="M206" s="265"/>
      <c r="N206" s="266"/>
      <c r="O206" s="267">
        <f t="shared" si="277"/>
        <v>0</v>
      </c>
      <c r="P206" s="269"/>
    </row>
    <row r="207" spans="1:16" x14ac:dyDescent="0.25">
      <c r="A207" s="270">
        <v>5250</v>
      </c>
      <c r="B207" s="165" t="s">
        <v>362</v>
      </c>
      <c r="C207" s="444">
        <f t="shared" si="189"/>
        <v>15200</v>
      </c>
      <c r="D207" s="265">
        <v>15200</v>
      </c>
      <c r="E207" s="266"/>
      <c r="F207" s="267">
        <f t="shared" si="274"/>
        <v>15200</v>
      </c>
      <c r="G207" s="265"/>
      <c r="H207" s="266"/>
      <c r="I207" s="267">
        <f t="shared" si="275"/>
        <v>0</v>
      </c>
      <c r="J207" s="268"/>
      <c r="K207" s="266"/>
      <c r="L207" s="267">
        <f t="shared" si="276"/>
        <v>0</v>
      </c>
      <c r="M207" s="265"/>
      <c r="N207" s="266"/>
      <c r="O207" s="267">
        <f t="shared" si="277"/>
        <v>0</v>
      </c>
      <c r="P207" s="269"/>
    </row>
    <row r="208" spans="1:16" hidden="1" x14ac:dyDescent="0.25">
      <c r="A208" s="270">
        <v>5260</v>
      </c>
      <c r="B208" s="165" t="s">
        <v>363</v>
      </c>
      <c r="C208" s="444">
        <f t="shared" si="189"/>
        <v>0</v>
      </c>
      <c r="D208" s="271">
        <f t="shared" ref="D208:E208" si="278">SUM(D209)</f>
        <v>0</v>
      </c>
      <c r="E208" s="272">
        <f t="shared" si="278"/>
        <v>0</v>
      </c>
      <c r="F208" s="267">
        <f>SUM(F209)</f>
        <v>0</v>
      </c>
      <c r="G208" s="271">
        <f t="shared" ref="G208:H208" si="279">SUM(G209)</f>
        <v>0</v>
      </c>
      <c r="H208" s="272">
        <f t="shared" si="279"/>
        <v>0</v>
      </c>
      <c r="I208" s="267">
        <f>SUM(I209)</f>
        <v>0</v>
      </c>
      <c r="J208" s="273">
        <f t="shared" ref="J208:K208" si="280">SUM(J209)</f>
        <v>0</v>
      </c>
      <c r="K208" s="272">
        <f t="shared" si="280"/>
        <v>0</v>
      </c>
      <c r="L208" s="267">
        <f>SUM(L209)</f>
        <v>0</v>
      </c>
      <c r="M208" s="271">
        <f t="shared" ref="M208:O208" si="281">SUM(M209)</f>
        <v>0</v>
      </c>
      <c r="N208" s="272">
        <f t="shared" si="281"/>
        <v>0</v>
      </c>
      <c r="O208" s="267">
        <f t="shared" si="281"/>
        <v>0</v>
      </c>
      <c r="P208" s="269"/>
    </row>
    <row r="209" spans="1:16" ht="24" hidden="1" x14ac:dyDescent="0.25">
      <c r="A209" s="128">
        <v>5269</v>
      </c>
      <c r="B209" s="165" t="s">
        <v>364</v>
      </c>
      <c r="C209" s="444">
        <f t="shared" si="189"/>
        <v>0</v>
      </c>
      <c r="D209" s="265"/>
      <c r="E209" s="266"/>
      <c r="F209" s="267">
        <f t="shared" ref="F209:F210" si="282">D209+E209</f>
        <v>0</v>
      </c>
      <c r="G209" s="265"/>
      <c r="H209" s="266"/>
      <c r="I209" s="267">
        <f t="shared" ref="I209:I210" si="283">G209+H209</f>
        <v>0</v>
      </c>
      <c r="J209" s="268"/>
      <c r="K209" s="266"/>
      <c r="L209" s="267">
        <f t="shared" ref="L209:L210" si="284">J209+K209</f>
        <v>0</v>
      </c>
      <c r="M209" s="265"/>
      <c r="N209" s="266"/>
      <c r="O209" s="267">
        <f t="shared" ref="O209:O210" si="285">M209+N209</f>
        <v>0</v>
      </c>
      <c r="P209" s="269"/>
    </row>
    <row r="210" spans="1:16" ht="24" hidden="1" x14ac:dyDescent="0.25">
      <c r="A210" s="256">
        <v>5270</v>
      </c>
      <c r="B210" s="218" t="s">
        <v>365</v>
      </c>
      <c r="C210" s="450">
        <f t="shared" si="189"/>
        <v>0</v>
      </c>
      <c r="D210" s="275"/>
      <c r="E210" s="277"/>
      <c r="F210" s="257">
        <f t="shared" si="282"/>
        <v>0</v>
      </c>
      <c r="G210" s="275"/>
      <c r="H210" s="277"/>
      <c r="I210" s="257">
        <f t="shared" si="283"/>
        <v>0</v>
      </c>
      <c r="J210" s="278"/>
      <c r="K210" s="277"/>
      <c r="L210" s="257">
        <f t="shared" si="284"/>
        <v>0</v>
      </c>
      <c r="M210" s="275"/>
      <c r="N210" s="277"/>
      <c r="O210" s="257">
        <f t="shared" si="285"/>
        <v>0</v>
      </c>
      <c r="P210" s="259"/>
    </row>
    <row r="211" spans="1:16" ht="24" hidden="1" x14ac:dyDescent="0.25">
      <c r="A211" s="244">
        <v>6000</v>
      </c>
      <c r="B211" s="244" t="s">
        <v>366</v>
      </c>
      <c r="C211" s="453">
        <f t="shared" si="189"/>
        <v>0</v>
      </c>
      <c r="D211" s="245">
        <f t="shared" ref="D211:O211" si="286">D212+D232+D240+D250</f>
        <v>0</v>
      </c>
      <c r="E211" s="246">
        <f t="shared" si="286"/>
        <v>0</v>
      </c>
      <c r="F211" s="247">
        <f t="shared" si="286"/>
        <v>0</v>
      </c>
      <c r="G211" s="245">
        <f t="shared" si="286"/>
        <v>0</v>
      </c>
      <c r="H211" s="246">
        <f t="shared" si="286"/>
        <v>0</v>
      </c>
      <c r="I211" s="247">
        <f t="shared" si="286"/>
        <v>0</v>
      </c>
      <c r="J211" s="248">
        <f t="shared" si="286"/>
        <v>0</v>
      </c>
      <c r="K211" s="246">
        <f t="shared" si="286"/>
        <v>0</v>
      </c>
      <c r="L211" s="247">
        <f t="shared" si="286"/>
        <v>0</v>
      </c>
      <c r="M211" s="245">
        <f t="shared" si="286"/>
        <v>0</v>
      </c>
      <c r="N211" s="246">
        <f t="shared" si="286"/>
        <v>0</v>
      </c>
      <c r="O211" s="247">
        <f t="shared" si="286"/>
        <v>0</v>
      </c>
      <c r="P211" s="249"/>
    </row>
    <row r="212" spans="1:16" ht="14.25" hidden="1" customHeight="1" x14ac:dyDescent="0.25">
      <c r="A212" s="304">
        <v>6200</v>
      </c>
      <c r="B212" s="297" t="s">
        <v>367</v>
      </c>
      <c r="C212" s="455">
        <f t="shared" si="189"/>
        <v>0</v>
      </c>
      <c r="D212" s="305">
        <f t="shared" ref="D212:E212" si="287">SUM(D213,D214,D216,D219,D225,D226,D227)</f>
        <v>0</v>
      </c>
      <c r="E212" s="306">
        <f t="shared" si="287"/>
        <v>0</v>
      </c>
      <c r="F212" s="307">
        <f>SUM(F213,F214,F216,F219,F225,F226,F227)</f>
        <v>0</v>
      </c>
      <c r="G212" s="305">
        <f t="shared" ref="G212:H212" si="288">SUM(G213,G214,G216,G219,G225,G226,G227)</f>
        <v>0</v>
      </c>
      <c r="H212" s="306">
        <f t="shared" si="288"/>
        <v>0</v>
      </c>
      <c r="I212" s="307">
        <f>SUM(I213,I214,I216,I219,I225,I226,I227)</f>
        <v>0</v>
      </c>
      <c r="J212" s="308">
        <f t="shared" ref="J212:K212" si="289">SUM(J213,J214,J216,J219,J225,J226,J227)</f>
        <v>0</v>
      </c>
      <c r="K212" s="306">
        <f t="shared" si="289"/>
        <v>0</v>
      </c>
      <c r="L212" s="307">
        <f>SUM(L213,L214,L216,L219,L225,L226,L227)</f>
        <v>0</v>
      </c>
      <c r="M212" s="305">
        <f t="shared" ref="M212:O212" si="290">SUM(M213,M214,M216,M219,M225,M226,M227)</f>
        <v>0</v>
      </c>
      <c r="N212" s="306">
        <f t="shared" si="290"/>
        <v>0</v>
      </c>
      <c r="O212" s="307">
        <f t="shared" si="290"/>
        <v>0</v>
      </c>
      <c r="P212" s="255"/>
    </row>
    <row r="213" spans="1:16" ht="24" hidden="1" x14ac:dyDescent="0.25">
      <c r="A213" s="978">
        <v>6220</v>
      </c>
      <c r="B213" s="157" t="s">
        <v>368</v>
      </c>
      <c r="C213" s="443">
        <f t="shared" ref="C213:C276" si="291">F213+I213+L213+O213</f>
        <v>0</v>
      </c>
      <c r="D213" s="260"/>
      <c r="E213" s="261"/>
      <c r="F213" s="262">
        <f>D213+E213</f>
        <v>0</v>
      </c>
      <c r="G213" s="260"/>
      <c r="H213" s="261"/>
      <c r="I213" s="262">
        <f>G213+H213</f>
        <v>0</v>
      </c>
      <c r="J213" s="263"/>
      <c r="K213" s="261"/>
      <c r="L213" s="262">
        <f>J213+K213</f>
        <v>0</v>
      </c>
      <c r="M213" s="260"/>
      <c r="N213" s="261"/>
      <c r="O213" s="262">
        <f t="shared" ref="O213" si="292">M213+N213</f>
        <v>0</v>
      </c>
      <c r="P213" s="264"/>
    </row>
    <row r="214" spans="1:16" hidden="1" x14ac:dyDescent="0.25">
      <c r="A214" s="270">
        <v>6230</v>
      </c>
      <c r="B214" s="165" t="s">
        <v>369</v>
      </c>
      <c r="C214" s="444">
        <f t="shared" si="291"/>
        <v>0</v>
      </c>
      <c r="D214" s="271">
        <f t="shared" ref="D214:O214" si="293">SUM(D215)</f>
        <v>0</v>
      </c>
      <c r="E214" s="272">
        <f t="shared" si="293"/>
        <v>0</v>
      </c>
      <c r="F214" s="267">
        <f t="shared" si="293"/>
        <v>0</v>
      </c>
      <c r="G214" s="271">
        <f t="shared" si="293"/>
        <v>0</v>
      </c>
      <c r="H214" s="272">
        <f t="shared" si="293"/>
        <v>0</v>
      </c>
      <c r="I214" s="267">
        <f t="shared" si="293"/>
        <v>0</v>
      </c>
      <c r="J214" s="273">
        <f t="shared" si="293"/>
        <v>0</v>
      </c>
      <c r="K214" s="272">
        <f t="shared" si="293"/>
        <v>0</v>
      </c>
      <c r="L214" s="267">
        <f t="shared" si="293"/>
        <v>0</v>
      </c>
      <c r="M214" s="271">
        <f t="shared" si="293"/>
        <v>0</v>
      </c>
      <c r="N214" s="272">
        <f t="shared" si="293"/>
        <v>0</v>
      </c>
      <c r="O214" s="267">
        <f t="shared" si="293"/>
        <v>0</v>
      </c>
      <c r="P214" s="269"/>
    </row>
    <row r="215" spans="1:16" ht="24" hidden="1" x14ac:dyDescent="0.25">
      <c r="A215" s="128">
        <v>6239</v>
      </c>
      <c r="B215" s="157" t="s">
        <v>370</v>
      </c>
      <c r="C215" s="444">
        <f t="shared" si="291"/>
        <v>0</v>
      </c>
      <c r="D215" s="260"/>
      <c r="E215" s="261"/>
      <c r="F215" s="262">
        <f>D215+E215</f>
        <v>0</v>
      </c>
      <c r="G215" s="260"/>
      <c r="H215" s="261"/>
      <c r="I215" s="262">
        <f>G215+H215</f>
        <v>0</v>
      </c>
      <c r="J215" s="263"/>
      <c r="K215" s="261"/>
      <c r="L215" s="262">
        <f>J215+K215</f>
        <v>0</v>
      </c>
      <c r="M215" s="260"/>
      <c r="N215" s="261"/>
      <c r="O215" s="262">
        <f t="shared" ref="O215" si="294">M215+N215</f>
        <v>0</v>
      </c>
      <c r="P215" s="264"/>
    </row>
    <row r="216" spans="1:16" ht="24" hidden="1" x14ac:dyDescent="0.25">
      <c r="A216" s="270">
        <v>6240</v>
      </c>
      <c r="B216" s="165" t="s">
        <v>371</v>
      </c>
      <c r="C216" s="444">
        <f t="shared" si="291"/>
        <v>0</v>
      </c>
      <c r="D216" s="271">
        <f t="shared" ref="D216:E216" si="295">SUM(D217:D218)</f>
        <v>0</v>
      </c>
      <c r="E216" s="272">
        <f t="shared" si="295"/>
        <v>0</v>
      </c>
      <c r="F216" s="267">
        <f>SUM(F217:F218)</f>
        <v>0</v>
      </c>
      <c r="G216" s="271">
        <f t="shared" ref="G216:H216" si="296">SUM(G217:G218)</f>
        <v>0</v>
      </c>
      <c r="H216" s="272">
        <f t="shared" si="296"/>
        <v>0</v>
      </c>
      <c r="I216" s="267">
        <f>SUM(I217:I218)</f>
        <v>0</v>
      </c>
      <c r="J216" s="273">
        <f t="shared" ref="J216:K216" si="297">SUM(J217:J218)</f>
        <v>0</v>
      </c>
      <c r="K216" s="272">
        <f t="shared" si="297"/>
        <v>0</v>
      </c>
      <c r="L216" s="267">
        <f>SUM(L217:L218)</f>
        <v>0</v>
      </c>
      <c r="M216" s="271">
        <f t="shared" ref="M216:O216" si="298">SUM(M217:M218)</f>
        <v>0</v>
      </c>
      <c r="N216" s="272">
        <f t="shared" si="298"/>
        <v>0</v>
      </c>
      <c r="O216" s="267">
        <f t="shared" si="298"/>
        <v>0</v>
      </c>
      <c r="P216" s="269"/>
    </row>
    <row r="217" spans="1:16" hidden="1" x14ac:dyDescent="0.25">
      <c r="A217" s="128">
        <v>6241</v>
      </c>
      <c r="B217" s="165" t="s">
        <v>372</v>
      </c>
      <c r="C217" s="444">
        <f t="shared" si="291"/>
        <v>0</v>
      </c>
      <c r="D217" s="265"/>
      <c r="E217" s="266"/>
      <c r="F217" s="267">
        <f t="shared" ref="F217:F218" si="299">D217+E217</f>
        <v>0</v>
      </c>
      <c r="G217" s="265"/>
      <c r="H217" s="266"/>
      <c r="I217" s="267">
        <f t="shared" ref="I217:I218" si="300">G217+H217</f>
        <v>0</v>
      </c>
      <c r="J217" s="268"/>
      <c r="K217" s="266"/>
      <c r="L217" s="267">
        <f t="shared" ref="L217:L218" si="301">J217+K217</f>
        <v>0</v>
      </c>
      <c r="M217" s="265"/>
      <c r="N217" s="266"/>
      <c r="O217" s="267">
        <f t="shared" ref="O217:O218" si="302">M217+N217</f>
        <v>0</v>
      </c>
      <c r="P217" s="269"/>
    </row>
    <row r="218" spans="1:16" hidden="1" x14ac:dyDescent="0.25">
      <c r="A218" s="128">
        <v>6242</v>
      </c>
      <c r="B218" s="165" t="s">
        <v>373</v>
      </c>
      <c r="C218" s="444">
        <f t="shared" si="291"/>
        <v>0</v>
      </c>
      <c r="D218" s="265"/>
      <c r="E218" s="266"/>
      <c r="F218" s="267">
        <f t="shared" si="299"/>
        <v>0</v>
      </c>
      <c r="G218" s="265"/>
      <c r="H218" s="266"/>
      <c r="I218" s="267">
        <f t="shared" si="300"/>
        <v>0</v>
      </c>
      <c r="J218" s="268"/>
      <c r="K218" s="266"/>
      <c r="L218" s="267">
        <f t="shared" si="301"/>
        <v>0</v>
      </c>
      <c r="M218" s="265"/>
      <c r="N218" s="266"/>
      <c r="O218" s="267">
        <f t="shared" si="302"/>
        <v>0</v>
      </c>
      <c r="P218" s="269"/>
    </row>
    <row r="219" spans="1:16" ht="25.5" hidden="1" customHeight="1" x14ac:dyDescent="0.25">
      <c r="A219" s="270">
        <v>6250</v>
      </c>
      <c r="B219" s="165" t="s">
        <v>374</v>
      </c>
      <c r="C219" s="444">
        <f t="shared" si="291"/>
        <v>0</v>
      </c>
      <c r="D219" s="271">
        <f t="shared" ref="D219:E219" si="303">SUM(D220:D224)</f>
        <v>0</v>
      </c>
      <c r="E219" s="272">
        <f t="shared" si="303"/>
        <v>0</v>
      </c>
      <c r="F219" s="267">
        <f>SUM(F220:F224)</f>
        <v>0</v>
      </c>
      <c r="G219" s="271">
        <f t="shared" ref="G219:H219" si="304">SUM(G220:G224)</f>
        <v>0</v>
      </c>
      <c r="H219" s="272">
        <f t="shared" si="304"/>
        <v>0</v>
      </c>
      <c r="I219" s="267">
        <f>SUM(I220:I224)</f>
        <v>0</v>
      </c>
      <c r="J219" s="273">
        <f t="shared" ref="J219:K219" si="305">SUM(J220:J224)</f>
        <v>0</v>
      </c>
      <c r="K219" s="272">
        <f t="shared" si="305"/>
        <v>0</v>
      </c>
      <c r="L219" s="267">
        <f>SUM(L220:L224)</f>
        <v>0</v>
      </c>
      <c r="M219" s="271">
        <f t="shared" ref="M219:O219" si="306">SUM(M220:M224)</f>
        <v>0</v>
      </c>
      <c r="N219" s="272">
        <f t="shared" si="306"/>
        <v>0</v>
      </c>
      <c r="O219" s="267">
        <f t="shared" si="306"/>
        <v>0</v>
      </c>
      <c r="P219" s="269"/>
    </row>
    <row r="220" spans="1:16" ht="14.25" hidden="1" customHeight="1" x14ac:dyDescent="0.25">
      <c r="A220" s="128">
        <v>6252</v>
      </c>
      <c r="B220" s="165" t="s">
        <v>375</v>
      </c>
      <c r="C220" s="444">
        <f t="shared" si="291"/>
        <v>0</v>
      </c>
      <c r="D220" s="265"/>
      <c r="E220" s="266"/>
      <c r="F220" s="267">
        <f t="shared" ref="F220:F226" si="307">D220+E220</f>
        <v>0</v>
      </c>
      <c r="G220" s="265"/>
      <c r="H220" s="266"/>
      <c r="I220" s="267">
        <f t="shared" ref="I220:I226" si="308">G220+H220</f>
        <v>0</v>
      </c>
      <c r="J220" s="268"/>
      <c r="K220" s="266"/>
      <c r="L220" s="267">
        <f t="shared" ref="L220:L226" si="309">J220+K220</f>
        <v>0</v>
      </c>
      <c r="M220" s="265"/>
      <c r="N220" s="266"/>
      <c r="O220" s="267">
        <f t="shared" ref="O220:O226" si="310">M220+N220</f>
        <v>0</v>
      </c>
      <c r="P220" s="269"/>
    </row>
    <row r="221" spans="1:16" ht="14.25" hidden="1" customHeight="1" x14ac:dyDescent="0.25">
      <c r="A221" s="128">
        <v>6253</v>
      </c>
      <c r="B221" s="165" t="s">
        <v>376</v>
      </c>
      <c r="C221" s="444">
        <f t="shared" si="291"/>
        <v>0</v>
      </c>
      <c r="D221" s="265"/>
      <c r="E221" s="266"/>
      <c r="F221" s="267">
        <f t="shared" si="307"/>
        <v>0</v>
      </c>
      <c r="G221" s="265"/>
      <c r="H221" s="266"/>
      <c r="I221" s="267">
        <f t="shared" si="308"/>
        <v>0</v>
      </c>
      <c r="J221" s="268"/>
      <c r="K221" s="266"/>
      <c r="L221" s="267">
        <f t="shared" si="309"/>
        <v>0</v>
      </c>
      <c r="M221" s="265"/>
      <c r="N221" s="266"/>
      <c r="O221" s="267">
        <f t="shared" si="310"/>
        <v>0</v>
      </c>
      <c r="P221" s="269"/>
    </row>
    <row r="222" spans="1:16" ht="24" hidden="1" x14ac:dyDescent="0.25">
      <c r="A222" s="128">
        <v>6254</v>
      </c>
      <c r="B222" s="165" t="s">
        <v>377</v>
      </c>
      <c r="C222" s="444">
        <f t="shared" si="291"/>
        <v>0</v>
      </c>
      <c r="D222" s="265"/>
      <c r="E222" s="266"/>
      <c r="F222" s="267">
        <f t="shared" si="307"/>
        <v>0</v>
      </c>
      <c r="G222" s="265"/>
      <c r="H222" s="266"/>
      <c r="I222" s="267">
        <f t="shared" si="308"/>
        <v>0</v>
      </c>
      <c r="J222" s="268"/>
      <c r="K222" s="266"/>
      <c r="L222" s="267">
        <f t="shared" si="309"/>
        <v>0</v>
      </c>
      <c r="M222" s="265"/>
      <c r="N222" s="266"/>
      <c r="O222" s="267">
        <f t="shared" si="310"/>
        <v>0</v>
      </c>
      <c r="P222" s="269"/>
    </row>
    <row r="223" spans="1:16" ht="24" hidden="1" x14ac:dyDescent="0.25">
      <c r="A223" s="128">
        <v>6255</v>
      </c>
      <c r="B223" s="165" t="s">
        <v>378</v>
      </c>
      <c r="C223" s="444">
        <f t="shared" si="291"/>
        <v>0</v>
      </c>
      <c r="D223" s="265"/>
      <c r="E223" s="266"/>
      <c r="F223" s="267">
        <f t="shared" si="307"/>
        <v>0</v>
      </c>
      <c r="G223" s="265"/>
      <c r="H223" s="266"/>
      <c r="I223" s="267">
        <f t="shared" si="308"/>
        <v>0</v>
      </c>
      <c r="J223" s="268"/>
      <c r="K223" s="266"/>
      <c r="L223" s="267">
        <f t="shared" si="309"/>
        <v>0</v>
      </c>
      <c r="M223" s="265"/>
      <c r="N223" s="266"/>
      <c r="O223" s="267">
        <f t="shared" si="310"/>
        <v>0</v>
      </c>
      <c r="P223" s="269"/>
    </row>
    <row r="224" spans="1:16" hidden="1" x14ac:dyDescent="0.25">
      <c r="A224" s="128">
        <v>6259</v>
      </c>
      <c r="B224" s="165" t="s">
        <v>379</v>
      </c>
      <c r="C224" s="444">
        <f t="shared" si="291"/>
        <v>0</v>
      </c>
      <c r="D224" s="265"/>
      <c r="E224" s="266"/>
      <c r="F224" s="267">
        <f t="shared" si="307"/>
        <v>0</v>
      </c>
      <c r="G224" s="265"/>
      <c r="H224" s="266"/>
      <c r="I224" s="267">
        <f t="shared" si="308"/>
        <v>0</v>
      </c>
      <c r="J224" s="268"/>
      <c r="K224" s="266"/>
      <c r="L224" s="267">
        <f t="shared" si="309"/>
        <v>0</v>
      </c>
      <c r="M224" s="265"/>
      <c r="N224" s="266"/>
      <c r="O224" s="267">
        <f t="shared" si="310"/>
        <v>0</v>
      </c>
      <c r="P224" s="269"/>
    </row>
    <row r="225" spans="1:16" ht="24" hidden="1" x14ac:dyDescent="0.25">
      <c r="A225" s="270">
        <v>6260</v>
      </c>
      <c r="B225" s="165" t="s">
        <v>380</v>
      </c>
      <c r="C225" s="444">
        <f t="shared" si="291"/>
        <v>0</v>
      </c>
      <c r="D225" s="265"/>
      <c r="E225" s="266"/>
      <c r="F225" s="267">
        <f t="shared" si="307"/>
        <v>0</v>
      </c>
      <c r="G225" s="265"/>
      <c r="H225" s="266"/>
      <c r="I225" s="267">
        <f t="shared" si="308"/>
        <v>0</v>
      </c>
      <c r="J225" s="268"/>
      <c r="K225" s="266"/>
      <c r="L225" s="267">
        <f t="shared" si="309"/>
        <v>0</v>
      </c>
      <c r="M225" s="265"/>
      <c r="N225" s="266"/>
      <c r="O225" s="267">
        <f t="shared" si="310"/>
        <v>0</v>
      </c>
      <c r="P225" s="269"/>
    </row>
    <row r="226" spans="1:16" hidden="1" x14ac:dyDescent="0.25">
      <c r="A226" s="270">
        <v>6270</v>
      </c>
      <c r="B226" s="165" t="s">
        <v>381</v>
      </c>
      <c r="C226" s="444">
        <f t="shared" si="291"/>
        <v>0</v>
      </c>
      <c r="D226" s="265"/>
      <c r="E226" s="266"/>
      <c r="F226" s="267">
        <f t="shared" si="307"/>
        <v>0</v>
      </c>
      <c r="G226" s="265"/>
      <c r="H226" s="266"/>
      <c r="I226" s="267">
        <f t="shared" si="308"/>
        <v>0</v>
      </c>
      <c r="J226" s="268"/>
      <c r="K226" s="266"/>
      <c r="L226" s="267">
        <f t="shared" si="309"/>
        <v>0</v>
      </c>
      <c r="M226" s="265"/>
      <c r="N226" s="266"/>
      <c r="O226" s="267">
        <f t="shared" si="310"/>
        <v>0</v>
      </c>
      <c r="P226" s="269"/>
    </row>
    <row r="227" spans="1:16" ht="24" hidden="1" x14ac:dyDescent="0.25">
      <c r="A227" s="978">
        <v>6290</v>
      </c>
      <c r="B227" s="157" t="s">
        <v>382</v>
      </c>
      <c r="C227" s="454">
        <f t="shared" si="291"/>
        <v>0</v>
      </c>
      <c r="D227" s="282">
        <f t="shared" ref="D227:E227" si="311">SUM(D228:D231)</f>
        <v>0</v>
      </c>
      <c r="E227" s="283">
        <f t="shared" si="311"/>
        <v>0</v>
      </c>
      <c r="F227" s="262">
        <f>SUM(F228:F231)</f>
        <v>0</v>
      </c>
      <c r="G227" s="282">
        <f t="shared" ref="G227:O227" si="312">SUM(G228:G231)</f>
        <v>0</v>
      </c>
      <c r="H227" s="283">
        <f t="shared" si="312"/>
        <v>0</v>
      </c>
      <c r="I227" s="262">
        <f t="shared" si="312"/>
        <v>0</v>
      </c>
      <c r="J227" s="284">
        <f t="shared" si="312"/>
        <v>0</v>
      </c>
      <c r="K227" s="283">
        <f t="shared" si="312"/>
        <v>0</v>
      </c>
      <c r="L227" s="262">
        <f t="shared" si="312"/>
        <v>0</v>
      </c>
      <c r="M227" s="282">
        <f t="shared" si="312"/>
        <v>0</v>
      </c>
      <c r="N227" s="283">
        <f t="shared" si="312"/>
        <v>0</v>
      </c>
      <c r="O227" s="262">
        <f t="shared" si="312"/>
        <v>0</v>
      </c>
      <c r="P227" s="298"/>
    </row>
    <row r="228" spans="1:16" hidden="1" x14ac:dyDescent="0.25">
      <c r="A228" s="128">
        <v>6291</v>
      </c>
      <c r="B228" s="165" t="s">
        <v>383</v>
      </c>
      <c r="C228" s="444">
        <f t="shared" si="291"/>
        <v>0</v>
      </c>
      <c r="D228" s="265"/>
      <c r="E228" s="266"/>
      <c r="F228" s="267">
        <f t="shared" ref="F228:F231" si="313">D228+E228</f>
        <v>0</v>
      </c>
      <c r="G228" s="265"/>
      <c r="H228" s="266"/>
      <c r="I228" s="267">
        <f t="shared" ref="I228:I231" si="314">G228+H228</f>
        <v>0</v>
      </c>
      <c r="J228" s="268"/>
      <c r="K228" s="266"/>
      <c r="L228" s="267">
        <f t="shared" ref="L228:L231" si="315">J228+K228</f>
        <v>0</v>
      </c>
      <c r="M228" s="265"/>
      <c r="N228" s="266"/>
      <c r="O228" s="267">
        <f t="shared" ref="O228:O231" si="316">M228+N228</f>
        <v>0</v>
      </c>
      <c r="P228" s="269"/>
    </row>
    <row r="229" spans="1:16" hidden="1" x14ac:dyDescent="0.25">
      <c r="A229" s="128">
        <v>6292</v>
      </c>
      <c r="B229" s="165" t="s">
        <v>384</v>
      </c>
      <c r="C229" s="444">
        <f t="shared" si="291"/>
        <v>0</v>
      </c>
      <c r="D229" s="265"/>
      <c r="E229" s="266"/>
      <c r="F229" s="267">
        <f t="shared" si="313"/>
        <v>0</v>
      </c>
      <c r="G229" s="265"/>
      <c r="H229" s="266"/>
      <c r="I229" s="267">
        <f t="shared" si="314"/>
        <v>0</v>
      </c>
      <c r="J229" s="268"/>
      <c r="K229" s="266"/>
      <c r="L229" s="267">
        <f t="shared" si="315"/>
        <v>0</v>
      </c>
      <c r="M229" s="265"/>
      <c r="N229" s="266"/>
      <c r="O229" s="267">
        <f t="shared" si="316"/>
        <v>0</v>
      </c>
      <c r="P229" s="269"/>
    </row>
    <row r="230" spans="1:16" ht="72" hidden="1" x14ac:dyDescent="0.25">
      <c r="A230" s="128">
        <v>6296</v>
      </c>
      <c r="B230" s="165" t="s">
        <v>385</v>
      </c>
      <c r="C230" s="444">
        <f t="shared" si="291"/>
        <v>0</v>
      </c>
      <c r="D230" s="265"/>
      <c r="E230" s="266"/>
      <c r="F230" s="267">
        <f t="shared" si="313"/>
        <v>0</v>
      </c>
      <c r="G230" s="265"/>
      <c r="H230" s="266"/>
      <c r="I230" s="267">
        <f t="shared" si="314"/>
        <v>0</v>
      </c>
      <c r="J230" s="268"/>
      <c r="K230" s="266"/>
      <c r="L230" s="267">
        <f t="shared" si="315"/>
        <v>0</v>
      </c>
      <c r="M230" s="265"/>
      <c r="N230" s="266"/>
      <c r="O230" s="267">
        <f t="shared" si="316"/>
        <v>0</v>
      </c>
      <c r="P230" s="269"/>
    </row>
    <row r="231" spans="1:16" ht="39.75" hidden="1" customHeight="1" x14ac:dyDescent="0.25">
      <c r="A231" s="128">
        <v>6299</v>
      </c>
      <c r="B231" s="165" t="s">
        <v>386</v>
      </c>
      <c r="C231" s="444">
        <f t="shared" si="291"/>
        <v>0</v>
      </c>
      <c r="D231" s="265"/>
      <c r="E231" s="266"/>
      <c r="F231" s="267">
        <f t="shared" si="313"/>
        <v>0</v>
      </c>
      <c r="G231" s="265"/>
      <c r="H231" s="266"/>
      <c r="I231" s="267">
        <f t="shared" si="314"/>
        <v>0</v>
      </c>
      <c r="J231" s="268"/>
      <c r="K231" s="266"/>
      <c r="L231" s="267">
        <f t="shared" si="315"/>
        <v>0</v>
      </c>
      <c r="M231" s="265"/>
      <c r="N231" s="266"/>
      <c r="O231" s="267">
        <f t="shared" si="316"/>
        <v>0</v>
      </c>
      <c r="P231" s="269"/>
    </row>
    <row r="232" spans="1:16" hidden="1" x14ac:dyDescent="0.25">
      <c r="A232" s="145">
        <v>6300</v>
      </c>
      <c r="B232" s="250" t="s">
        <v>387</v>
      </c>
      <c r="C232" s="442">
        <f t="shared" si="291"/>
        <v>0</v>
      </c>
      <c r="D232" s="251">
        <f t="shared" ref="D232:E232" si="317">SUM(D233,D238,D239)</f>
        <v>0</v>
      </c>
      <c r="E232" s="252">
        <f t="shared" si="317"/>
        <v>0</v>
      </c>
      <c r="F232" s="253">
        <f>SUM(F233,F238,F239)</f>
        <v>0</v>
      </c>
      <c r="G232" s="251">
        <f t="shared" ref="G232:O232" si="318">SUM(G233,G238,G239)</f>
        <v>0</v>
      </c>
      <c r="H232" s="252">
        <f t="shared" si="318"/>
        <v>0</v>
      </c>
      <c r="I232" s="253">
        <f t="shared" si="318"/>
        <v>0</v>
      </c>
      <c r="J232" s="254">
        <f t="shared" si="318"/>
        <v>0</v>
      </c>
      <c r="K232" s="252">
        <f t="shared" si="318"/>
        <v>0</v>
      </c>
      <c r="L232" s="253">
        <f t="shared" si="318"/>
        <v>0</v>
      </c>
      <c r="M232" s="251">
        <f t="shared" si="318"/>
        <v>0</v>
      </c>
      <c r="N232" s="252">
        <f t="shared" si="318"/>
        <v>0</v>
      </c>
      <c r="O232" s="253">
        <f t="shared" si="318"/>
        <v>0</v>
      </c>
      <c r="P232" s="285"/>
    </row>
    <row r="233" spans="1:16" ht="24" hidden="1" x14ac:dyDescent="0.25">
      <c r="A233" s="978">
        <v>6320</v>
      </c>
      <c r="B233" s="157" t="s">
        <v>388</v>
      </c>
      <c r="C233" s="454">
        <f t="shared" si="291"/>
        <v>0</v>
      </c>
      <c r="D233" s="282">
        <f t="shared" ref="D233:E233" si="319">SUM(D234:D237)</f>
        <v>0</v>
      </c>
      <c r="E233" s="283">
        <f t="shared" si="319"/>
        <v>0</v>
      </c>
      <c r="F233" s="262">
        <f>SUM(F234:F237)</f>
        <v>0</v>
      </c>
      <c r="G233" s="282">
        <f t="shared" ref="G233:O233" si="320">SUM(G234:G237)</f>
        <v>0</v>
      </c>
      <c r="H233" s="283">
        <f t="shared" si="320"/>
        <v>0</v>
      </c>
      <c r="I233" s="262">
        <f t="shared" si="320"/>
        <v>0</v>
      </c>
      <c r="J233" s="284">
        <f t="shared" si="320"/>
        <v>0</v>
      </c>
      <c r="K233" s="283">
        <f t="shared" si="320"/>
        <v>0</v>
      </c>
      <c r="L233" s="262">
        <f t="shared" si="320"/>
        <v>0</v>
      </c>
      <c r="M233" s="282">
        <f t="shared" si="320"/>
        <v>0</v>
      </c>
      <c r="N233" s="283">
        <f t="shared" si="320"/>
        <v>0</v>
      </c>
      <c r="O233" s="262">
        <f t="shared" si="320"/>
        <v>0</v>
      </c>
      <c r="P233" s="264"/>
    </row>
    <row r="234" spans="1:16" hidden="1" x14ac:dyDescent="0.25">
      <c r="A234" s="128">
        <v>6322</v>
      </c>
      <c r="B234" s="165" t="s">
        <v>389</v>
      </c>
      <c r="C234" s="444">
        <f t="shared" si="291"/>
        <v>0</v>
      </c>
      <c r="D234" s="265"/>
      <c r="E234" s="266"/>
      <c r="F234" s="267">
        <f t="shared" ref="F234:F239" si="321">D234+E234</f>
        <v>0</v>
      </c>
      <c r="G234" s="265"/>
      <c r="H234" s="266"/>
      <c r="I234" s="267">
        <f t="shared" ref="I234:I239" si="322">G234+H234</f>
        <v>0</v>
      </c>
      <c r="J234" s="268"/>
      <c r="K234" s="266"/>
      <c r="L234" s="267">
        <f t="shared" ref="L234:L239" si="323">J234+K234</f>
        <v>0</v>
      </c>
      <c r="M234" s="265"/>
      <c r="N234" s="266"/>
      <c r="O234" s="267">
        <f t="shared" ref="O234:O239" si="324">M234+N234</f>
        <v>0</v>
      </c>
      <c r="P234" s="269"/>
    </row>
    <row r="235" spans="1:16" ht="24" hidden="1" x14ac:dyDescent="0.25">
      <c r="A235" s="128">
        <v>6323</v>
      </c>
      <c r="B235" s="165" t="s">
        <v>390</v>
      </c>
      <c r="C235" s="444">
        <f t="shared" si="291"/>
        <v>0</v>
      </c>
      <c r="D235" s="265"/>
      <c r="E235" s="266"/>
      <c r="F235" s="267">
        <f t="shared" si="321"/>
        <v>0</v>
      </c>
      <c r="G235" s="265"/>
      <c r="H235" s="266"/>
      <c r="I235" s="267">
        <f t="shared" si="322"/>
        <v>0</v>
      </c>
      <c r="J235" s="268"/>
      <c r="K235" s="266"/>
      <c r="L235" s="267">
        <f t="shared" si="323"/>
        <v>0</v>
      </c>
      <c r="M235" s="265"/>
      <c r="N235" s="266"/>
      <c r="O235" s="267">
        <f t="shared" si="324"/>
        <v>0</v>
      </c>
      <c r="P235" s="269"/>
    </row>
    <row r="236" spans="1:16" ht="24" hidden="1" x14ac:dyDescent="0.25">
      <c r="A236" s="128">
        <v>6324</v>
      </c>
      <c r="B236" s="165" t="s">
        <v>391</v>
      </c>
      <c r="C236" s="444">
        <f t="shared" si="291"/>
        <v>0</v>
      </c>
      <c r="D236" s="265"/>
      <c r="E236" s="266"/>
      <c r="F236" s="267">
        <f t="shared" si="321"/>
        <v>0</v>
      </c>
      <c r="G236" s="265"/>
      <c r="H236" s="266"/>
      <c r="I236" s="267">
        <f t="shared" si="322"/>
        <v>0</v>
      </c>
      <c r="J236" s="268"/>
      <c r="K236" s="266"/>
      <c r="L236" s="267">
        <f t="shared" si="323"/>
        <v>0</v>
      </c>
      <c r="M236" s="265"/>
      <c r="N236" s="266"/>
      <c r="O236" s="267">
        <f t="shared" si="324"/>
        <v>0</v>
      </c>
      <c r="P236" s="269"/>
    </row>
    <row r="237" spans="1:16" hidden="1" x14ac:dyDescent="0.25">
      <c r="A237" s="121">
        <v>6329</v>
      </c>
      <c r="B237" s="157" t="s">
        <v>392</v>
      </c>
      <c r="C237" s="443">
        <f t="shared" si="291"/>
        <v>0</v>
      </c>
      <c r="D237" s="260"/>
      <c r="E237" s="261"/>
      <c r="F237" s="262">
        <f t="shared" si="321"/>
        <v>0</v>
      </c>
      <c r="G237" s="260"/>
      <c r="H237" s="261"/>
      <c r="I237" s="262">
        <f t="shared" si="322"/>
        <v>0</v>
      </c>
      <c r="J237" s="263"/>
      <c r="K237" s="261"/>
      <c r="L237" s="262">
        <f t="shared" si="323"/>
        <v>0</v>
      </c>
      <c r="M237" s="260"/>
      <c r="N237" s="261"/>
      <c r="O237" s="262">
        <f t="shared" si="324"/>
        <v>0</v>
      </c>
      <c r="P237" s="264"/>
    </row>
    <row r="238" spans="1:16" ht="24" hidden="1" x14ac:dyDescent="0.25">
      <c r="A238" s="977">
        <v>6330</v>
      </c>
      <c r="B238" s="314" t="s">
        <v>393</v>
      </c>
      <c r="C238" s="454">
        <f t="shared" si="291"/>
        <v>0</v>
      </c>
      <c r="D238" s="300"/>
      <c r="E238" s="301"/>
      <c r="F238" s="302">
        <f t="shared" si="321"/>
        <v>0</v>
      </c>
      <c r="G238" s="300"/>
      <c r="H238" s="301"/>
      <c r="I238" s="302">
        <f t="shared" si="322"/>
        <v>0</v>
      </c>
      <c r="J238" s="303"/>
      <c r="K238" s="301"/>
      <c r="L238" s="302">
        <f t="shared" si="323"/>
        <v>0</v>
      </c>
      <c r="M238" s="300"/>
      <c r="N238" s="301"/>
      <c r="O238" s="302">
        <f t="shared" si="324"/>
        <v>0</v>
      </c>
      <c r="P238" s="298"/>
    </row>
    <row r="239" spans="1:16" hidden="1" x14ac:dyDescent="0.25">
      <c r="A239" s="270">
        <v>6360</v>
      </c>
      <c r="B239" s="165" t="s">
        <v>394</v>
      </c>
      <c r="C239" s="444">
        <f t="shared" si="291"/>
        <v>0</v>
      </c>
      <c r="D239" s="265"/>
      <c r="E239" s="266"/>
      <c r="F239" s="267">
        <f t="shared" si="321"/>
        <v>0</v>
      </c>
      <c r="G239" s="265"/>
      <c r="H239" s="266"/>
      <c r="I239" s="267">
        <f t="shared" si="322"/>
        <v>0</v>
      </c>
      <c r="J239" s="268"/>
      <c r="K239" s="266"/>
      <c r="L239" s="267">
        <f t="shared" si="323"/>
        <v>0</v>
      </c>
      <c r="M239" s="265"/>
      <c r="N239" s="266"/>
      <c r="O239" s="267">
        <f t="shared" si="324"/>
        <v>0</v>
      </c>
      <c r="P239" s="269"/>
    </row>
    <row r="240" spans="1:16" ht="36" hidden="1" x14ac:dyDescent="0.25">
      <c r="A240" s="145">
        <v>6400</v>
      </c>
      <c r="B240" s="250" t="s">
        <v>395</v>
      </c>
      <c r="C240" s="442">
        <f t="shared" si="291"/>
        <v>0</v>
      </c>
      <c r="D240" s="251">
        <f t="shared" ref="D240:E240" si="325">SUM(D241,D245)</f>
        <v>0</v>
      </c>
      <c r="E240" s="252">
        <f t="shared" si="325"/>
        <v>0</v>
      </c>
      <c r="F240" s="253">
        <f>SUM(F241,F245)</f>
        <v>0</v>
      </c>
      <c r="G240" s="251">
        <f t="shared" ref="G240:O240" si="326">SUM(G241,G245)</f>
        <v>0</v>
      </c>
      <c r="H240" s="252">
        <f t="shared" si="326"/>
        <v>0</v>
      </c>
      <c r="I240" s="253">
        <f t="shared" si="326"/>
        <v>0</v>
      </c>
      <c r="J240" s="254">
        <f t="shared" si="326"/>
        <v>0</v>
      </c>
      <c r="K240" s="252">
        <f t="shared" si="326"/>
        <v>0</v>
      </c>
      <c r="L240" s="253">
        <f t="shared" si="326"/>
        <v>0</v>
      </c>
      <c r="M240" s="251">
        <f t="shared" si="326"/>
        <v>0</v>
      </c>
      <c r="N240" s="252">
        <f t="shared" si="326"/>
        <v>0</v>
      </c>
      <c r="O240" s="253">
        <f t="shared" si="326"/>
        <v>0</v>
      </c>
      <c r="P240" s="285"/>
    </row>
    <row r="241" spans="1:17" ht="24" hidden="1" x14ac:dyDescent="0.25">
      <c r="A241" s="978">
        <v>6410</v>
      </c>
      <c r="B241" s="157" t="s">
        <v>396</v>
      </c>
      <c r="C241" s="443">
        <f t="shared" si="291"/>
        <v>0</v>
      </c>
      <c r="D241" s="282">
        <f t="shared" ref="D241:E241" si="327">SUM(D242:D244)</f>
        <v>0</v>
      </c>
      <c r="E241" s="283">
        <f t="shared" si="327"/>
        <v>0</v>
      </c>
      <c r="F241" s="262">
        <f>SUM(F242:F244)</f>
        <v>0</v>
      </c>
      <c r="G241" s="282">
        <f t="shared" ref="G241:O241" si="328">SUM(G242:G244)</f>
        <v>0</v>
      </c>
      <c r="H241" s="283">
        <f t="shared" si="328"/>
        <v>0</v>
      </c>
      <c r="I241" s="262">
        <f t="shared" si="328"/>
        <v>0</v>
      </c>
      <c r="J241" s="284">
        <f t="shared" si="328"/>
        <v>0</v>
      </c>
      <c r="K241" s="283">
        <f t="shared" si="328"/>
        <v>0</v>
      </c>
      <c r="L241" s="262">
        <f t="shared" si="328"/>
        <v>0</v>
      </c>
      <c r="M241" s="282">
        <f t="shared" si="328"/>
        <v>0</v>
      </c>
      <c r="N241" s="283">
        <f t="shared" si="328"/>
        <v>0</v>
      </c>
      <c r="O241" s="262">
        <f t="shared" si="328"/>
        <v>0</v>
      </c>
      <c r="P241" s="296"/>
    </row>
    <row r="242" spans="1:17" hidden="1" x14ac:dyDescent="0.25">
      <c r="A242" s="128">
        <v>6411</v>
      </c>
      <c r="B242" s="287" t="s">
        <v>397</v>
      </c>
      <c r="C242" s="444">
        <f t="shared" si="291"/>
        <v>0</v>
      </c>
      <c r="D242" s="265"/>
      <c r="E242" s="266"/>
      <c r="F242" s="267">
        <f t="shared" ref="F242:F244" si="329">D242+E242</f>
        <v>0</v>
      </c>
      <c r="G242" s="265"/>
      <c r="H242" s="266"/>
      <c r="I242" s="267">
        <f t="shared" ref="I242:I244" si="330">G242+H242</f>
        <v>0</v>
      </c>
      <c r="J242" s="268"/>
      <c r="K242" s="266"/>
      <c r="L242" s="267">
        <f t="shared" ref="L242:L244" si="331">J242+K242</f>
        <v>0</v>
      </c>
      <c r="M242" s="265"/>
      <c r="N242" s="266"/>
      <c r="O242" s="267">
        <f t="shared" ref="O242:O244" si="332">M242+N242</f>
        <v>0</v>
      </c>
      <c r="P242" s="269"/>
    </row>
    <row r="243" spans="1:17" ht="36" hidden="1" x14ac:dyDescent="0.25">
      <c r="A243" s="128">
        <v>6412</v>
      </c>
      <c r="B243" s="165" t="s">
        <v>398</v>
      </c>
      <c r="C243" s="444">
        <f t="shared" si="291"/>
        <v>0</v>
      </c>
      <c r="D243" s="265"/>
      <c r="E243" s="266"/>
      <c r="F243" s="267">
        <f t="shared" si="329"/>
        <v>0</v>
      </c>
      <c r="G243" s="265"/>
      <c r="H243" s="266"/>
      <c r="I243" s="267">
        <f t="shared" si="330"/>
        <v>0</v>
      </c>
      <c r="J243" s="268"/>
      <c r="K243" s="266"/>
      <c r="L243" s="267">
        <f t="shared" si="331"/>
        <v>0</v>
      </c>
      <c r="M243" s="265"/>
      <c r="N243" s="266"/>
      <c r="O243" s="267">
        <f t="shared" si="332"/>
        <v>0</v>
      </c>
      <c r="P243" s="269"/>
    </row>
    <row r="244" spans="1:17" ht="36" hidden="1" x14ac:dyDescent="0.25">
      <c r="A244" s="128">
        <v>6419</v>
      </c>
      <c r="B244" s="165" t="s">
        <v>399</v>
      </c>
      <c r="C244" s="444">
        <f t="shared" si="291"/>
        <v>0</v>
      </c>
      <c r="D244" s="265"/>
      <c r="E244" s="266"/>
      <c r="F244" s="267">
        <f t="shared" si="329"/>
        <v>0</v>
      </c>
      <c r="G244" s="265"/>
      <c r="H244" s="266"/>
      <c r="I244" s="267">
        <f t="shared" si="330"/>
        <v>0</v>
      </c>
      <c r="J244" s="268"/>
      <c r="K244" s="266"/>
      <c r="L244" s="267">
        <f t="shared" si="331"/>
        <v>0</v>
      </c>
      <c r="M244" s="265"/>
      <c r="N244" s="266"/>
      <c r="O244" s="267">
        <f t="shared" si="332"/>
        <v>0</v>
      </c>
      <c r="P244" s="269"/>
    </row>
    <row r="245" spans="1:17" ht="48" hidden="1" x14ac:dyDescent="0.25">
      <c r="A245" s="270">
        <v>6420</v>
      </c>
      <c r="B245" s="165" t="s">
        <v>400</v>
      </c>
      <c r="C245" s="444">
        <f t="shared" si="291"/>
        <v>0</v>
      </c>
      <c r="D245" s="271">
        <f t="shared" ref="D245:E245" si="333">SUM(D246:D249)</f>
        <v>0</v>
      </c>
      <c r="E245" s="272">
        <f t="shared" si="333"/>
        <v>0</v>
      </c>
      <c r="F245" s="267">
        <f>SUM(F246:F249)</f>
        <v>0</v>
      </c>
      <c r="G245" s="271">
        <f t="shared" ref="G245:H245" si="334">SUM(G246:G249)</f>
        <v>0</v>
      </c>
      <c r="H245" s="272">
        <f t="shared" si="334"/>
        <v>0</v>
      </c>
      <c r="I245" s="267">
        <f>SUM(I246:I249)</f>
        <v>0</v>
      </c>
      <c r="J245" s="273">
        <f t="shared" ref="J245:K245" si="335">SUM(J246:J249)</f>
        <v>0</v>
      </c>
      <c r="K245" s="272">
        <f t="shared" si="335"/>
        <v>0</v>
      </c>
      <c r="L245" s="267">
        <f>SUM(L246:L249)</f>
        <v>0</v>
      </c>
      <c r="M245" s="271">
        <f t="shared" ref="M245:O245" si="336">SUM(M246:M249)</f>
        <v>0</v>
      </c>
      <c r="N245" s="272">
        <f t="shared" si="336"/>
        <v>0</v>
      </c>
      <c r="O245" s="267">
        <f t="shared" si="336"/>
        <v>0</v>
      </c>
      <c r="P245" s="269"/>
    </row>
    <row r="246" spans="1:17" ht="36" hidden="1" x14ac:dyDescent="0.25">
      <c r="A246" s="128">
        <v>6421</v>
      </c>
      <c r="B246" s="165" t="s">
        <v>401</v>
      </c>
      <c r="C246" s="444">
        <f t="shared" si="291"/>
        <v>0</v>
      </c>
      <c r="D246" s="265"/>
      <c r="E246" s="266"/>
      <c r="F246" s="267">
        <f t="shared" ref="F246:F249" si="337">D246+E246</f>
        <v>0</v>
      </c>
      <c r="G246" s="265"/>
      <c r="H246" s="266"/>
      <c r="I246" s="267">
        <f t="shared" ref="I246:I249" si="338">G246+H246</f>
        <v>0</v>
      </c>
      <c r="J246" s="268"/>
      <c r="K246" s="266"/>
      <c r="L246" s="267">
        <f t="shared" ref="L246:L249" si="339">J246+K246</f>
        <v>0</v>
      </c>
      <c r="M246" s="265"/>
      <c r="N246" s="266"/>
      <c r="O246" s="267">
        <f t="shared" ref="O246:O249" si="340">M246+N246</f>
        <v>0</v>
      </c>
      <c r="P246" s="269"/>
    </row>
    <row r="247" spans="1:17" hidden="1" x14ac:dyDescent="0.25">
      <c r="A247" s="128">
        <v>6422</v>
      </c>
      <c r="B247" s="165" t="s">
        <v>402</v>
      </c>
      <c r="C247" s="444">
        <f t="shared" si="291"/>
        <v>0</v>
      </c>
      <c r="D247" s="265"/>
      <c r="E247" s="266"/>
      <c r="F247" s="267">
        <f t="shared" si="337"/>
        <v>0</v>
      </c>
      <c r="G247" s="265"/>
      <c r="H247" s="266"/>
      <c r="I247" s="267">
        <f t="shared" si="338"/>
        <v>0</v>
      </c>
      <c r="J247" s="268"/>
      <c r="K247" s="266"/>
      <c r="L247" s="267">
        <f t="shared" si="339"/>
        <v>0</v>
      </c>
      <c r="M247" s="265"/>
      <c r="N247" s="266"/>
      <c r="O247" s="267">
        <f t="shared" si="340"/>
        <v>0</v>
      </c>
      <c r="P247" s="269"/>
    </row>
    <row r="248" spans="1:17" ht="13.5" hidden="1" customHeight="1" x14ac:dyDescent="0.25">
      <c r="A248" s="128">
        <v>6423</v>
      </c>
      <c r="B248" s="165" t="s">
        <v>403</v>
      </c>
      <c r="C248" s="444">
        <f t="shared" si="291"/>
        <v>0</v>
      </c>
      <c r="D248" s="265"/>
      <c r="E248" s="266"/>
      <c r="F248" s="267">
        <f t="shared" si="337"/>
        <v>0</v>
      </c>
      <c r="G248" s="265"/>
      <c r="H248" s="266"/>
      <c r="I248" s="267">
        <f t="shared" si="338"/>
        <v>0</v>
      </c>
      <c r="J248" s="268"/>
      <c r="K248" s="266"/>
      <c r="L248" s="267">
        <f t="shared" si="339"/>
        <v>0</v>
      </c>
      <c r="M248" s="265"/>
      <c r="N248" s="266"/>
      <c r="O248" s="267">
        <f t="shared" si="340"/>
        <v>0</v>
      </c>
      <c r="P248" s="269"/>
    </row>
    <row r="249" spans="1:17" ht="36" hidden="1" x14ac:dyDescent="0.25">
      <c r="A249" s="128">
        <v>6424</v>
      </c>
      <c r="B249" s="165" t="s">
        <v>404</v>
      </c>
      <c r="C249" s="444">
        <f t="shared" si="291"/>
        <v>0</v>
      </c>
      <c r="D249" s="265"/>
      <c r="E249" s="266"/>
      <c r="F249" s="267">
        <f t="shared" si="337"/>
        <v>0</v>
      </c>
      <c r="G249" s="265"/>
      <c r="H249" s="266"/>
      <c r="I249" s="267">
        <f t="shared" si="338"/>
        <v>0</v>
      </c>
      <c r="J249" s="268"/>
      <c r="K249" s="266"/>
      <c r="L249" s="267">
        <f t="shared" si="339"/>
        <v>0</v>
      </c>
      <c r="M249" s="265"/>
      <c r="N249" s="266"/>
      <c r="O249" s="267">
        <f t="shared" si="340"/>
        <v>0</v>
      </c>
      <c r="P249" s="269"/>
      <c r="Q249" s="315"/>
    </row>
    <row r="250" spans="1:17" ht="60" hidden="1" x14ac:dyDescent="0.25">
      <c r="A250" s="145">
        <v>6500</v>
      </c>
      <c r="B250" s="250" t="s">
        <v>405</v>
      </c>
      <c r="C250" s="446">
        <f t="shared" si="291"/>
        <v>0</v>
      </c>
      <c r="D250" s="289">
        <f t="shared" ref="D250:O250" si="341">SUM(D251)</f>
        <v>0</v>
      </c>
      <c r="E250" s="290">
        <f t="shared" si="341"/>
        <v>0</v>
      </c>
      <c r="F250" s="291">
        <f t="shared" si="341"/>
        <v>0</v>
      </c>
      <c r="G250" s="201">
        <f t="shared" si="341"/>
        <v>0</v>
      </c>
      <c r="H250" s="202">
        <f t="shared" si="341"/>
        <v>0</v>
      </c>
      <c r="I250" s="291">
        <f t="shared" si="341"/>
        <v>0</v>
      </c>
      <c r="J250" s="316">
        <f t="shared" si="341"/>
        <v>0</v>
      </c>
      <c r="K250" s="202">
        <f t="shared" si="341"/>
        <v>0</v>
      </c>
      <c r="L250" s="291">
        <f t="shared" si="341"/>
        <v>0</v>
      </c>
      <c r="M250" s="201">
        <f t="shared" si="341"/>
        <v>0</v>
      </c>
      <c r="N250" s="202">
        <f t="shared" si="341"/>
        <v>0</v>
      </c>
      <c r="O250" s="291">
        <f t="shared" si="341"/>
        <v>0</v>
      </c>
      <c r="P250" s="285"/>
      <c r="Q250" s="315"/>
    </row>
    <row r="251" spans="1:17" ht="48" hidden="1" x14ac:dyDescent="0.25">
      <c r="A251" s="128">
        <v>6510</v>
      </c>
      <c r="B251" s="165" t="s">
        <v>406</v>
      </c>
      <c r="C251" s="444">
        <f t="shared" si="291"/>
        <v>0</v>
      </c>
      <c r="D251" s="275"/>
      <c r="E251" s="277"/>
      <c r="F251" s="317">
        <f>D251+E251</f>
        <v>0</v>
      </c>
      <c r="G251" s="318"/>
      <c r="H251" s="319"/>
      <c r="I251" s="317">
        <f>G251+H251</f>
        <v>0</v>
      </c>
      <c r="J251" s="320"/>
      <c r="K251" s="319"/>
      <c r="L251" s="317">
        <f>J251+K251</f>
        <v>0</v>
      </c>
      <c r="M251" s="318"/>
      <c r="N251" s="319"/>
      <c r="O251" s="317">
        <f t="shared" ref="O251" si="342">M251+N251</f>
        <v>0</v>
      </c>
      <c r="P251" s="296"/>
      <c r="Q251" s="315"/>
    </row>
    <row r="252" spans="1:17" ht="48" x14ac:dyDescent="0.25">
      <c r="A252" s="321">
        <v>7000</v>
      </c>
      <c r="B252" s="321" t="s">
        <v>407</v>
      </c>
      <c r="C252" s="456">
        <f t="shared" si="291"/>
        <v>1223</v>
      </c>
      <c r="D252" s="322">
        <f t="shared" ref="D252:E252" si="343">SUM(D253,D263)</f>
        <v>0</v>
      </c>
      <c r="E252" s="323">
        <f t="shared" si="343"/>
        <v>0</v>
      </c>
      <c r="F252" s="324">
        <f>SUM(F253,F263)</f>
        <v>0</v>
      </c>
      <c r="G252" s="322">
        <f t="shared" ref="G252:H252" si="344">SUM(G253,G263)</f>
        <v>0</v>
      </c>
      <c r="H252" s="323">
        <f t="shared" si="344"/>
        <v>0</v>
      </c>
      <c r="I252" s="324">
        <f>SUM(I253,I263)</f>
        <v>0</v>
      </c>
      <c r="J252" s="325">
        <f t="shared" ref="J252:K252" si="345">SUM(J253,J263)</f>
        <v>1223</v>
      </c>
      <c r="K252" s="323">
        <f t="shared" si="345"/>
        <v>0</v>
      </c>
      <c r="L252" s="324">
        <f>SUM(L253,L263)</f>
        <v>1223</v>
      </c>
      <c r="M252" s="322">
        <f t="shared" ref="M252:O252" si="346">SUM(M253,M263)</f>
        <v>0</v>
      </c>
      <c r="N252" s="323">
        <f t="shared" si="346"/>
        <v>0</v>
      </c>
      <c r="O252" s="324">
        <f t="shared" si="346"/>
        <v>0</v>
      </c>
      <c r="P252" s="326"/>
    </row>
    <row r="253" spans="1:17" ht="24" x14ac:dyDescent="0.25">
      <c r="A253" s="145">
        <v>7200</v>
      </c>
      <c r="B253" s="250" t="s">
        <v>408</v>
      </c>
      <c r="C253" s="442">
        <f t="shared" si="291"/>
        <v>1223</v>
      </c>
      <c r="D253" s="251">
        <f t="shared" ref="D253:O253" si="347">SUM(D254,D255,D256,D257,D261,D262)</f>
        <v>0</v>
      </c>
      <c r="E253" s="252">
        <f t="shared" si="347"/>
        <v>0</v>
      </c>
      <c r="F253" s="253">
        <f t="shared" si="347"/>
        <v>0</v>
      </c>
      <c r="G253" s="251">
        <f t="shared" si="347"/>
        <v>0</v>
      </c>
      <c r="H253" s="252">
        <f t="shared" si="347"/>
        <v>0</v>
      </c>
      <c r="I253" s="253">
        <f t="shared" si="347"/>
        <v>0</v>
      </c>
      <c r="J253" s="254">
        <f t="shared" si="347"/>
        <v>1223</v>
      </c>
      <c r="K253" s="252">
        <f t="shared" si="347"/>
        <v>0</v>
      </c>
      <c r="L253" s="253">
        <f t="shared" si="347"/>
        <v>1223</v>
      </c>
      <c r="M253" s="251">
        <f t="shared" si="347"/>
        <v>0</v>
      </c>
      <c r="N253" s="252">
        <f t="shared" si="347"/>
        <v>0</v>
      </c>
      <c r="O253" s="253">
        <f t="shared" si="347"/>
        <v>0</v>
      </c>
      <c r="P253" s="255"/>
    </row>
    <row r="254" spans="1:17" ht="24" hidden="1" x14ac:dyDescent="0.25">
      <c r="A254" s="978">
        <v>7210</v>
      </c>
      <c r="B254" s="157" t="s">
        <v>409</v>
      </c>
      <c r="C254" s="443">
        <f t="shared" si="291"/>
        <v>0</v>
      </c>
      <c r="D254" s="260"/>
      <c r="E254" s="261"/>
      <c r="F254" s="262">
        <f t="shared" ref="F254:F256" si="348">D254+E254</f>
        <v>0</v>
      </c>
      <c r="G254" s="260"/>
      <c r="H254" s="261"/>
      <c r="I254" s="262">
        <f t="shared" ref="I254:I256" si="349">G254+H254</f>
        <v>0</v>
      </c>
      <c r="J254" s="263"/>
      <c r="K254" s="261"/>
      <c r="L254" s="262">
        <f t="shared" ref="L254:L256" si="350">J254+K254</f>
        <v>0</v>
      </c>
      <c r="M254" s="260"/>
      <c r="N254" s="261"/>
      <c r="O254" s="262">
        <f t="shared" ref="O254:O256" si="351">M254+N254</f>
        <v>0</v>
      </c>
      <c r="P254" s="264"/>
    </row>
    <row r="255" spans="1:17" s="315" customFormat="1" ht="36" hidden="1" x14ac:dyDescent="0.25">
      <c r="A255" s="270">
        <v>7220</v>
      </c>
      <c r="B255" s="165" t="s">
        <v>410</v>
      </c>
      <c r="C255" s="444">
        <f t="shared" si="291"/>
        <v>0</v>
      </c>
      <c r="D255" s="265"/>
      <c r="E255" s="266"/>
      <c r="F255" s="267">
        <f t="shared" si="348"/>
        <v>0</v>
      </c>
      <c r="G255" s="265"/>
      <c r="H255" s="266"/>
      <c r="I255" s="267">
        <f t="shared" si="349"/>
        <v>0</v>
      </c>
      <c r="J255" s="268"/>
      <c r="K255" s="266"/>
      <c r="L255" s="267">
        <f t="shared" si="350"/>
        <v>0</v>
      </c>
      <c r="M255" s="265"/>
      <c r="N255" s="266"/>
      <c r="O255" s="267">
        <f t="shared" si="351"/>
        <v>0</v>
      </c>
      <c r="P255" s="269"/>
    </row>
    <row r="256" spans="1:17" ht="24" x14ac:dyDescent="0.25">
      <c r="A256" s="270">
        <v>7230</v>
      </c>
      <c r="B256" s="165" t="s">
        <v>179</v>
      </c>
      <c r="C256" s="444">
        <f t="shared" si="291"/>
        <v>1223</v>
      </c>
      <c r="D256" s="265"/>
      <c r="E256" s="266"/>
      <c r="F256" s="267">
        <f t="shared" si="348"/>
        <v>0</v>
      </c>
      <c r="G256" s="265"/>
      <c r="H256" s="266"/>
      <c r="I256" s="267">
        <f t="shared" si="349"/>
        <v>0</v>
      </c>
      <c r="J256" s="268">
        <v>1223</v>
      </c>
      <c r="K256" s="266"/>
      <c r="L256" s="267">
        <f t="shared" si="350"/>
        <v>1223</v>
      </c>
      <c r="M256" s="265"/>
      <c r="N256" s="266"/>
      <c r="O256" s="267">
        <f t="shared" si="351"/>
        <v>0</v>
      </c>
      <c r="P256" s="269"/>
    </row>
    <row r="257" spans="1:16" ht="24" hidden="1" x14ac:dyDescent="0.25">
      <c r="A257" s="270">
        <v>7240</v>
      </c>
      <c r="B257" s="165" t="s">
        <v>411</v>
      </c>
      <c r="C257" s="444">
        <f t="shared" si="291"/>
        <v>0</v>
      </c>
      <c r="D257" s="271">
        <f t="shared" ref="D257:K257" si="352">SUM(D258:D260)</f>
        <v>0</v>
      </c>
      <c r="E257" s="272">
        <f t="shared" si="352"/>
        <v>0</v>
      </c>
      <c r="F257" s="267">
        <f t="shared" si="352"/>
        <v>0</v>
      </c>
      <c r="G257" s="271">
        <f t="shared" si="352"/>
        <v>0</v>
      </c>
      <c r="H257" s="272">
        <f t="shared" si="352"/>
        <v>0</v>
      </c>
      <c r="I257" s="267">
        <f t="shared" si="352"/>
        <v>0</v>
      </c>
      <c r="J257" s="273">
        <f t="shared" si="352"/>
        <v>0</v>
      </c>
      <c r="K257" s="272">
        <f t="shared" si="352"/>
        <v>0</v>
      </c>
      <c r="L257" s="267">
        <f>SUM(L258:L260)</f>
        <v>0</v>
      </c>
      <c r="M257" s="271">
        <f t="shared" ref="M257:O257" si="353">SUM(M258:M260)</f>
        <v>0</v>
      </c>
      <c r="N257" s="272">
        <f t="shared" si="353"/>
        <v>0</v>
      </c>
      <c r="O257" s="267">
        <f t="shared" si="353"/>
        <v>0</v>
      </c>
      <c r="P257" s="269"/>
    </row>
    <row r="258" spans="1:16" ht="48" hidden="1" x14ac:dyDescent="0.25">
      <c r="A258" s="128">
        <v>7245</v>
      </c>
      <c r="B258" s="165" t="s">
        <v>412</v>
      </c>
      <c r="C258" s="444">
        <f t="shared" si="291"/>
        <v>0</v>
      </c>
      <c r="D258" s="265"/>
      <c r="E258" s="266"/>
      <c r="F258" s="267">
        <f t="shared" ref="F258:F262" si="354">D258+E258</f>
        <v>0</v>
      </c>
      <c r="G258" s="265"/>
      <c r="H258" s="266"/>
      <c r="I258" s="267">
        <f t="shared" ref="I258:I262" si="355">G258+H258</f>
        <v>0</v>
      </c>
      <c r="J258" s="268"/>
      <c r="K258" s="266"/>
      <c r="L258" s="267">
        <f t="shared" ref="L258:L262" si="356">J258+K258</f>
        <v>0</v>
      </c>
      <c r="M258" s="265"/>
      <c r="N258" s="266"/>
      <c r="O258" s="267">
        <f t="shared" ref="O258:O262" si="357">M258+N258</f>
        <v>0</v>
      </c>
      <c r="P258" s="269"/>
    </row>
    <row r="259" spans="1:16" ht="84.75" hidden="1" customHeight="1" x14ac:dyDescent="0.25">
      <c r="A259" s="128">
        <v>7246</v>
      </c>
      <c r="B259" s="165" t="s">
        <v>413</v>
      </c>
      <c r="C259" s="444">
        <f t="shared" si="291"/>
        <v>0</v>
      </c>
      <c r="D259" s="265"/>
      <c r="E259" s="266"/>
      <c r="F259" s="267">
        <f t="shared" si="354"/>
        <v>0</v>
      </c>
      <c r="G259" s="265"/>
      <c r="H259" s="266"/>
      <c r="I259" s="267">
        <f t="shared" si="355"/>
        <v>0</v>
      </c>
      <c r="J259" s="268"/>
      <c r="K259" s="266"/>
      <c r="L259" s="267">
        <f t="shared" si="356"/>
        <v>0</v>
      </c>
      <c r="M259" s="265"/>
      <c r="N259" s="266"/>
      <c r="O259" s="267">
        <f t="shared" si="357"/>
        <v>0</v>
      </c>
      <c r="P259" s="269"/>
    </row>
    <row r="260" spans="1:16" ht="36" hidden="1" x14ac:dyDescent="0.25">
      <c r="A260" s="128">
        <v>7247</v>
      </c>
      <c r="B260" s="165" t="s">
        <v>414</v>
      </c>
      <c r="C260" s="444">
        <f t="shared" si="291"/>
        <v>0</v>
      </c>
      <c r="D260" s="265"/>
      <c r="E260" s="266"/>
      <c r="F260" s="267">
        <f t="shared" si="354"/>
        <v>0</v>
      </c>
      <c r="G260" s="265"/>
      <c r="H260" s="266"/>
      <c r="I260" s="267">
        <f t="shared" si="355"/>
        <v>0</v>
      </c>
      <c r="J260" s="268"/>
      <c r="K260" s="266"/>
      <c r="L260" s="267">
        <f t="shared" si="356"/>
        <v>0</v>
      </c>
      <c r="M260" s="265"/>
      <c r="N260" s="266"/>
      <c r="O260" s="267">
        <f t="shared" si="357"/>
        <v>0</v>
      </c>
      <c r="P260" s="269"/>
    </row>
    <row r="261" spans="1:16" ht="24" hidden="1" x14ac:dyDescent="0.25">
      <c r="A261" s="270">
        <v>7260</v>
      </c>
      <c r="B261" s="165" t="s">
        <v>415</v>
      </c>
      <c r="C261" s="444">
        <f t="shared" si="291"/>
        <v>0</v>
      </c>
      <c r="D261" s="265"/>
      <c r="E261" s="266"/>
      <c r="F261" s="267">
        <f t="shared" si="354"/>
        <v>0</v>
      </c>
      <c r="G261" s="265"/>
      <c r="H261" s="266"/>
      <c r="I261" s="267">
        <f t="shared" si="355"/>
        <v>0</v>
      </c>
      <c r="J261" s="268"/>
      <c r="K261" s="266"/>
      <c r="L261" s="267">
        <f t="shared" si="356"/>
        <v>0</v>
      </c>
      <c r="M261" s="265"/>
      <c r="N261" s="266"/>
      <c r="O261" s="267">
        <f t="shared" si="357"/>
        <v>0</v>
      </c>
      <c r="P261" s="269"/>
    </row>
    <row r="262" spans="1:16" ht="60" hidden="1" x14ac:dyDescent="0.25">
      <c r="A262" s="270">
        <v>7270</v>
      </c>
      <c r="B262" s="165" t="s">
        <v>416</v>
      </c>
      <c r="C262" s="444">
        <f t="shared" si="291"/>
        <v>0</v>
      </c>
      <c r="D262" s="265"/>
      <c r="E262" s="266"/>
      <c r="F262" s="267">
        <f t="shared" si="354"/>
        <v>0</v>
      </c>
      <c r="G262" s="265"/>
      <c r="H262" s="266"/>
      <c r="I262" s="267">
        <f t="shared" si="355"/>
        <v>0</v>
      </c>
      <c r="J262" s="268"/>
      <c r="K262" s="266"/>
      <c r="L262" s="267">
        <f t="shared" si="356"/>
        <v>0</v>
      </c>
      <c r="M262" s="265"/>
      <c r="N262" s="266"/>
      <c r="O262" s="267">
        <f t="shared" si="357"/>
        <v>0</v>
      </c>
      <c r="P262" s="269"/>
    </row>
    <row r="263" spans="1:16" hidden="1" x14ac:dyDescent="0.25">
      <c r="A263" s="213">
        <v>7700</v>
      </c>
      <c r="B263" s="183" t="s">
        <v>417</v>
      </c>
      <c r="C263" s="446">
        <f t="shared" si="291"/>
        <v>0</v>
      </c>
      <c r="D263" s="289">
        <f t="shared" ref="D263:O263" si="358">D264</f>
        <v>0</v>
      </c>
      <c r="E263" s="290">
        <f t="shared" si="358"/>
        <v>0</v>
      </c>
      <c r="F263" s="291">
        <f t="shared" si="358"/>
        <v>0</v>
      </c>
      <c r="G263" s="289">
        <f t="shared" si="358"/>
        <v>0</v>
      </c>
      <c r="H263" s="290">
        <f t="shared" si="358"/>
        <v>0</v>
      </c>
      <c r="I263" s="291">
        <f t="shared" si="358"/>
        <v>0</v>
      </c>
      <c r="J263" s="292">
        <f t="shared" si="358"/>
        <v>0</v>
      </c>
      <c r="K263" s="290">
        <f t="shared" si="358"/>
        <v>0</v>
      </c>
      <c r="L263" s="291">
        <f t="shared" si="358"/>
        <v>0</v>
      </c>
      <c r="M263" s="289">
        <f t="shared" si="358"/>
        <v>0</v>
      </c>
      <c r="N263" s="290">
        <f t="shared" si="358"/>
        <v>0</v>
      </c>
      <c r="O263" s="291">
        <f t="shared" si="358"/>
        <v>0</v>
      </c>
      <c r="P263" s="285"/>
    </row>
    <row r="264" spans="1:16" hidden="1" x14ac:dyDescent="0.25">
      <c r="A264" s="256">
        <v>7720</v>
      </c>
      <c r="B264" s="157" t="s">
        <v>418</v>
      </c>
      <c r="C264" s="445">
        <f t="shared" si="291"/>
        <v>0</v>
      </c>
      <c r="D264" s="318"/>
      <c r="E264" s="319"/>
      <c r="F264" s="317">
        <f>D264+E264</f>
        <v>0</v>
      </c>
      <c r="G264" s="318"/>
      <c r="H264" s="319"/>
      <c r="I264" s="317">
        <f>G264+H264</f>
        <v>0</v>
      </c>
      <c r="J264" s="320"/>
      <c r="K264" s="319"/>
      <c r="L264" s="317">
        <f>J264+K264</f>
        <v>0</v>
      </c>
      <c r="M264" s="318"/>
      <c r="N264" s="319"/>
      <c r="O264" s="317">
        <f t="shared" ref="O264" si="359">M264+N264</f>
        <v>0</v>
      </c>
      <c r="P264" s="296"/>
    </row>
    <row r="265" spans="1:16" hidden="1" x14ac:dyDescent="0.25">
      <c r="A265" s="327">
        <v>9000</v>
      </c>
      <c r="B265" s="328" t="s">
        <v>419</v>
      </c>
      <c r="C265" s="457">
        <f t="shared" si="291"/>
        <v>0</v>
      </c>
      <c r="D265" s="329">
        <f t="shared" ref="D265:O266" si="360">D266</f>
        <v>0</v>
      </c>
      <c r="E265" s="330">
        <f t="shared" si="360"/>
        <v>0</v>
      </c>
      <c r="F265" s="331">
        <f t="shared" si="360"/>
        <v>0</v>
      </c>
      <c r="G265" s="329">
        <f t="shared" si="360"/>
        <v>0</v>
      </c>
      <c r="H265" s="330">
        <f t="shared" si="360"/>
        <v>0</v>
      </c>
      <c r="I265" s="331">
        <f>I266</f>
        <v>0</v>
      </c>
      <c r="J265" s="332">
        <f t="shared" si="360"/>
        <v>0</v>
      </c>
      <c r="K265" s="330">
        <f t="shared" si="360"/>
        <v>0</v>
      </c>
      <c r="L265" s="331">
        <f t="shared" si="360"/>
        <v>0</v>
      </c>
      <c r="M265" s="329">
        <f t="shared" si="360"/>
        <v>0</v>
      </c>
      <c r="N265" s="330">
        <f t="shared" si="360"/>
        <v>0</v>
      </c>
      <c r="O265" s="331">
        <f t="shared" si="360"/>
        <v>0</v>
      </c>
      <c r="P265" s="333"/>
    </row>
    <row r="266" spans="1:16" ht="24" hidden="1" x14ac:dyDescent="0.25">
      <c r="A266" s="334">
        <v>9200</v>
      </c>
      <c r="B266" s="165" t="s">
        <v>420</v>
      </c>
      <c r="C266" s="450">
        <f t="shared" si="291"/>
        <v>0</v>
      </c>
      <c r="D266" s="223">
        <f t="shared" si="360"/>
        <v>0</v>
      </c>
      <c r="E266" s="224">
        <f t="shared" si="360"/>
        <v>0</v>
      </c>
      <c r="F266" s="257">
        <f t="shared" si="360"/>
        <v>0</v>
      </c>
      <c r="G266" s="223">
        <f t="shared" si="360"/>
        <v>0</v>
      </c>
      <c r="H266" s="224">
        <f t="shared" si="360"/>
        <v>0</v>
      </c>
      <c r="I266" s="257">
        <f t="shared" si="360"/>
        <v>0</v>
      </c>
      <c r="J266" s="258">
        <f t="shared" si="360"/>
        <v>0</v>
      </c>
      <c r="K266" s="224">
        <f t="shared" si="360"/>
        <v>0</v>
      </c>
      <c r="L266" s="257">
        <f t="shared" si="360"/>
        <v>0</v>
      </c>
      <c r="M266" s="223">
        <f t="shared" si="360"/>
        <v>0</v>
      </c>
      <c r="N266" s="224">
        <f t="shared" si="360"/>
        <v>0</v>
      </c>
      <c r="O266" s="257">
        <f t="shared" si="360"/>
        <v>0</v>
      </c>
      <c r="P266" s="259"/>
    </row>
    <row r="267" spans="1:16" ht="24" hidden="1" x14ac:dyDescent="0.25">
      <c r="A267" s="335">
        <v>9260</v>
      </c>
      <c r="B267" s="165" t="s">
        <v>421</v>
      </c>
      <c r="C267" s="450">
        <f t="shared" si="291"/>
        <v>0</v>
      </c>
      <c r="D267" s="223">
        <f t="shared" ref="D267:O267" si="361">SUM(D268)</f>
        <v>0</v>
      </c>
      <c r="E267" s="224">
        <f t="shared" si="361"/>
        <v>0</v>
      </c>
      <c r="F267" s="257">
        <f t="shared" si="361"/>
        <v>0</v>
      </c>
      <c r="G267" s="223">
        <f t="shared" si="361"/>
        <v>0</v>
      </c>
      <c r="H267" s="224">
        <f t="shared" si="361"/>
        <v>0</v>
      </c>
      <c r="I267" s="257">
        <f t="shared" si="361"/>
        <v>0</v>
      </c>
      <c r="J267" s="258">
        <f t="shared" si="361"/>
        <v>0</v>
      </c>
      <c r="K267" s="224">
        <f t="shared" si="361"/>
        <v>0</v>
      </c>
      <c r="L267" s="257">
        <f t="shared" si="361"/>
        <v>0</v>
      </c>
      <c r="M267" s="223">
        <f t="shared" si="361"/>
        <v>0</v>
      </c>
      <c r="N267" s="224">
        <f t="shared" si="361"/>
        <v>0</v>
      </c>
      <c r="O267" s="257">
        <f t="shared" si="361"/>
        <v>0</v>
      </c>
      <c r="P267" s="259"/>
    </row>
    <row r="268" spans="1:16" ht="87" hidden="1" customHeight="1" x14ac:dyDescent="0.25">
      <c r="A268" s="336">
        <v>9263</v>
      </c>
      <c r="B268" s="165" t="s">
        <v>422</v>
      </c>
      <c r="C268" s="450">
        <f t="shared" si="291"/>
        <v>0</v>
      </c>
      <c r="D268" s="275"/>
      <c r="E268" s="277"/>
      <c r="F268" s="257">
        <f>D268+E268</f>
        <v>0</v>
      </c>
      <c r="G268" s="275"/>
      <c r="H268" s="277"/>
      <c r="I268" s="257">
        <f>G268+H268</f>
        <v>0</v>
      </c>
      <c r="J268" s="278"/>
      <c r="K268" s="277"/>
      <c r="L268" s="257">
        <f>J268+K268</f>
        <v>0</v>
      </c>
      <c r="M268" s="275"/>
      <c r="N268" s="277"/>
      <c r="O268" s="257">
        <f t="shared" ref="O268" si="362">M268+N268</f>
        <v>0</v>
      </c>
      <c r="P268" s="259"/>
    </row>
    <row r="269" spans="1:16" hidden="1" x14ac:dyDescent="0.25">
      <c r="A269" s="287"/>
      <c r="B269" s="165" t="s">
        <v>423</v>
      </c>
      <c r="C269" s="444">
        <f t="shared" si="291"/>
        <v>0</v>
      </c>
      <c r="D269" s="271">
        <f t="shared" ref="D269:E269" si="363">SUM(D270:D271)</f>
        <v>0</v>
      </c>
      <c r="E269" s="272">
        <f t="shared" si="363"/>
        <v>0</v>
      </c>
      <c r="F269" s="267">
        <f>SUM(F270:F271)</f>
        <v>0</v>
      </c>
      <c r="G269" s="271">
        <f t="shared" ref="G269:H269" si="364">SUM(G270:G271)</f>
        <v>0</v>
      </c>
      <c r="H269" s="272">
        <f t="shared" si="364"/>
        <v>0</v>
      </c>
      <c r="I269" s="267">
        <f>SUM(I270:I271)</f>
        <v>0</v>
      </c>
      <c r="J269" s="273">
        <f t="shared" ref="J269:K269" si="365">SUM(J270:J271)</f>
        <v>0</v>
      </c>
      <c r="K269" s="272">
        <f t="shared" si="365"/>
        <v>0</v>
      </c>
      <c r="L269" s="267">
        <f>SUM(L270:L271)</f>
        <v>0</v>
      </c>
      <c r="M269" s="271">
        <f t="shared" ref="M269:O269" si="366">SUM(M270:M271)</f>
        <v>0</v>
      </c>
      <c r="N269" s="272">
        <f t="shared" si="366"/>
        <v>0</v>
      </c>
      <c r="O269" s="267">
        <f t="shared" si="366"/>
        <v>0</v>
      </c>
      <c r="P269" s="269"/>
    </row>
    <row r="270" spans="1:16" hidden="1" x14ac:dyDescent="0.25">
      <c r="A270" s="287" t="s">
        <v>424</v>
      </c>
      <c r="B270" s="128" t="s">
        <v>425</v>
      </c>
      <c r="C270" s="444">
        <f t="shared" si="291"/>
        <v>0</v>
      </c>
      <c r="D270" s="265"/>
      <c r="E270" s="266"/>
      <c r="F270" s="267">
        <f t="shared" ref="F270:F271" si="367">D270+E270</f>
        <v>0</v>
      </c>
      <c r="G270" s="265"/>
      <c r="H270" s="266"/>
      <c r="I270" s="267">
        <f t="shared" ref="I270:I271" si="368">G270+H270</f>
        <v>0</v>
      </c>
      <c r="J270" s="268"/>
      <c r="K270" s="266"/>
      <c r="L270" s="267">
        <f t="shared" ref="L270:L271" si="369">J270+K270</f>
        <v>0</v>
      </c>
      <c r="M270" s="265"/>
      <c r="N270" s="266"/>
      <c r="O270" s="267">
        <f t="shared" ref="O270:O271" si="370">M270+N270</f>
        <v>0</v>
      </c>
      <c r="P270" s="269"/>
    </row>
    <row r="271" spans="1:16" ht="24" hidden="1" x14ac:dyDescent="0.25">
      <c r="A271" s="287" t="s">
        <v>426</v>
      </c>
      <c r="B271" s="337" t="s">
        <v>427</v>
      </c>
      <c r="C271" s="443">
        <f t="shared" si="291"/>
        <v>0</v>
      </c>
      <c r="D271" s="260"/>
      <c r="E271" s="261"/>
      <c r="F271" s="262">
        <f t="shared" si="367"/>
        <v>0</v>
      </c>
      <c r="G271" s="260"/>
      <c r="H271" s="261"/>
      <c r="I271" s="262">
        <f t="shared" si="368"/>
        <v>0</v>
      </c>
      <c r="J271" s="263"/>
      <c r="K271" s="261"/>
      <c r="L271" s="262">
        <f t="shared" si="369"/>
        <v>0</v>
      </c>
      <c r="M271" s="260"/>
      <c r="N271" s="261"/>
      <c r="O271" s="262">
        <f t="shared" si="370"/>
        <v>0</v>
      </c>
      <c r="P271" s="264"/>
    </row>
    <row r="272" spans="1:16" ht="12.75" thickBot="1" x14ac:dyDescent="0.3">
      <c r="A272" s="338"/>
      <c r="B272" s="338" t="s">
        <v>428</v>
      </c>
      <c r="C272" s="458">
        <f t="shared" si="291"/>
        <v>2640604</v>
      </c>
      <c r="D272" s="339">
        <f>SUM(D269,D265,D252,D211,D182,D174,D160,D75,D53)</f>
        <v>2451775</v>
      </c>
      <c r="E272" s="340">
        <f t="shared" ref="E272:O272" si="371">SUM(E269,E265,E252,E211,E182,E174,E160,E75,E53)</f>
        <v>0</v>
      </c>
      <c r="F272" s="341">
        <f t="shared" si="371"/>
        <v>2451775</v>
      </c>
      <c r="G272" s="339">
        <f t="shared" si="371"/>
        <v>0</v>
      </c>
      <c r="H272" s="340">
        <f t="shared" si="371"/>
        <v>0</v>
      </c>
      <c r="I272" s="341">
        <f t="shared" si="371"/>
        <v>0</v>
      </c>
      <c r="J272" s="342">
        <f t="shared" si="371"/>
        <v>188829</v>
      </c>
      <c r="K272" s="340">
        <f t="shared" si="371"/>
        <v>0</v>
      </c>
      <c r="L272" s="341">
        <f t="shared" si="371"/>
        <v>188829</v>
      </c>
      <c r="M272" s="339">
        <f t="shared" si="371"/>
        <v>0</v>
      </c>
      <c r="N272" s="340">
        <f t="shared" si="371"/>
        <v>0</v>
      </c>
      <c r="O272" s="341">
        <f t="shared" si="371"/>
        <v>0</v>
      </c>
      <c r="P272" s="343"/>
    </row>
    <row r="273" spans="1:16" s="105" customFormat="1" ht="13.5" thickTop="1" thickBot="1" x14ac:dyDescent="0.3">
      <c r="A273" s="1301" t="s">
        <v>429</v>
      </c>
      <c r="B273" s="1302"/>
      <c r="C273" s="459">
        <f t="shared" si="291"/>
        <v>-24502</v>
      </c>
      <c r="D273" s="344">
        <f>SUM(D24,D25,D41,D43)-D51</f>
        <v>0</v>
      </c>
      <c r="E273" s="345">
        <f t="shared" ref="E273:F273" si="372">SUM(E24,E25,E41,E43)-E51</f>
        <v>0</v>
      </c>
      <c r="F273" s="346">
        <f t="shared" si="372"/>
        <v>0</v>
      </c>
      <c r="G273" s="344">
        <f>SUM(G24,G25,G43)-G51</f>
        <v>0</v>
      </c>
      <c r="H273" s="345">
        <f t="shared" ref="H273:I273" si="373">SUM(H24,H25,H43)-H51</f>
        <v>0</v>
      </c>
      <c r="I273" s="346">
        <f t="shared" si="373"/>
        <v>0</v>
      </c>
      <c r="J273" s="347">
        <f t="shared" ref="J273:K273" si="374">(J26+J43)-J51</f>
        <v>-24502</v>
      </c>
      <c r="K273" s="345">
        <f t="shared" si="374"/>
        <v>0</v>
      </c>
      <c r="L273" s="346">
        <f>(L26+L43)-L51</f>
        <v>-24502</v>
      </c>
      <c r="M273" s="344">
        <f t="shared" ref="M273:O273" si="375">M45-M51</f>
        <v>0</v>
      </c>
      <c r="N273" s="345">
        <f t="shared" si="375"/>
        <v>0</v>
      </c>
      <c r="O273" s="346">
        <f t="shared" si="375"/>
        <v>0</v>
      </c>
      <c r="P273" s="348"/>
    </row>
    <row r="274" spans="1:16" s="105" customFormat="1" ht="12.75" thickTop="1" x14ac:dyDescent="0.25">
      <c r="A274" s="1303" t="s">
        <v>430</v>
      </c>
      <c r="B274" s="1304"/>
      <c r="C274" s="435">
        <f t="shared" si="291"/>
        <v>24502</v>
      </c>
      <c r="D274" s="349">
        <f t="shared" ref="D274:O274" si="376">SUM(D275,D276)-D283+D284</f>
        <v>0</v>
      </c>
      <c r="E274" s="350">
        <f t="shared" si="376"/>
        <v>0</v>
      </c>
      <c r="F274" s="351">
        <f t="shared" si="376"/>
        <v>0</v>
      </c>
      <c r="G274" s="349">
        <f t="shared" si="376"/>
        <v>0</v>
      </c>
      <c r="H274" s="350">
        <f t="shared" si="376"/>
        <v>0</v>
      </c>
      <c r="I274" s="351">
        <f t="shared" si="376"/>
        <v>0</v>
      </c>
      <c r="J274" s="352">
        <f t="shared" si="376"/>
        <v>24502</v>
      </c>
      <c r="K274" s="350">
        <f t="shared" si="376"/>
        <v>0</v>
      </c>
      <c r="L274" s="351">
        <f t="shared" si="376"/>
        <v>24502</v>
      </c>
      <c r="M274" s="349">
        <f t="shared" si="376"/>
        <v>0</v>
      </c>
      <c r="N274" s="350">
        <f t="shared" si="376"/>
        <v>0</v>
      </c>
      <c r="O274" s="351">
        <f t="shared" si="376"/>
        <v>0</v>
      </c>
      <c r="P274" s="353"/>
    </row>
    <row r="275" spans="1:16" s="105" customFormat="1" ht="12.75" thickBot="1" x14ac:dyDescent="0.3">
      <c r="A275" s="230" t="s">
        <v>431</v>
      </c>
      <c r="B275" s="230" t="s">
        <v>432</v>
      </c>
      <c r="C275" s="436">
        <f t="shared" si="291"/>
        <v>24502</v>
      </c>
      <c r="D275" s="231">
        <f>D21-D269</f>
        <v>0</v>
      </c>
      <c r="E275" s="231">
        <f t="shared" ref="E275:O275" si="377">E21-E269</f>
        <v>0</v>
      </c>
      <c r="F275" s="231">
        <f t="shared" si="377"/>
        <v>0</v>
      </c>
      <c r="G275" s="231">
        <f t="shared" si="377"/>
        <v>0</v>
      </c>
      <c r="H275" s="231">
        <f t="shared" si="377"/>
        <v>0</v>
      </c>
      <c r="I275" s="231">
        <f t="shared" si="377"/>
        <v>0</v>
      </c>
      <c r="J275" s="231">
        <f t="shared" si="377"/>
        <v>24502</v>
      </c>
      <c r="K275" s="231">
        <f t="shared" si="377"/>
        <v>0</v>
      </c>
      <c r="L275" s="436">
        <f t="shared" si="377"/>
        <v>24502</v>
      </c>
      <c r="M275" s="231">
        <f t="shared" si="377"/>
        <v>0</v>
      </c>
      <c r="N275" s="231">
        <f t="shared" si="377"/>
        <v>0</v>
      </c>
      <c r="O275" s="436">
        <f t="shared" si="377"/>
        <v>0</v>
      </c>
      <c r="P275" s="460"/>
    </row>
    <row r="276" spans="1:16" s="105" customFormat="1" ht="12.75" hidden="1" thickTop="1" x14ac:dyDescent="0.25">
      <c r="A276" s="354" t="s">
        <v>433</v>
      </c>
      <c r="B276" s="354" t="s">
        <v>434</v>
      </c>
      <c r="C276" s="435">
        <f t="shared" si="291"/>
        <v>0</v>
      </c>
      <c r="D276" s="349">
        <f t="shared" ref="D276:O276" si="378">SUM(D277,D279,D281)-SUM(D278,D280,D282)</f>
        <v>0</v>
      </c>
      <c r="E276" s="350">
        <f t="shared" si="378"/>
        <v>0</v>
      </c>
      <c r="F276" s="351">
        <f t="shared" si="378"/>
        <v>0</v>
      </c>
      <c r="G276" s="349">
        <f t="shared" si="378"/>
        <v>0</v>
      </c>
      <c r="H276" s="350">
        <f t="shared" si="378"/>
        <v>0</v>
      </c>
      <c r="I276" s="351">
        <f t="shared" si="378"/>
        <v>0</v>
      </c>
      <c r="J276" s="352">
        <f t="shared" si="378"/>
        <v>0</v>
      </c>
      <c r="K276" s="350">
        <f t="shared" si="378"/>
        <v>0</v>
      </c>
      <c r="L276" s="351">
        <f t="shared" si="378"/>
        <v>0</v>
      </c>
      <c r="M276" s="349">
        <f t="shared" si="378"/>
        <v>0</v>
      </c>
      <c r="N276" s="350">
        <f t="shared" si="378"/>
        <v>0</v>
      </c>
      <c r="O276" s="351">
        <f t="shared" si="378"/>
        <v>0</v>
      </c>
      <c r="P276" s="353"/>
    </row>
    <row r="277" spans="1:16" ht="12.75" hidden="1" thickTop="1" x14ac:dyDescent="0.25">
      <c r="A277" s="355" t="s">
        <v>435</v>
      </c>
      <c r="B277" s="222" t="s">
        <v>436</v>
      </c>
      <c r="C277" s="445">
        <f t="shared" ref="C277:C284" si="379">F277+I277+L277+O277</f>
        <v>0</v>
      </c>
      <c r="D277" s="318"/>
      <c r="E277" s="319"/>
      <c r="F277" s="317">
        <f t="shared" ref="F277:F284" si="380">D277+E277</f>
        <v>0</v>
      </c>
      <c r="G277" s="318"/>
      <c r="H277" s="319"/>
      <c r="I277" s="317">
        <f t="shared" ref="I277:I284" si="381">G277+H277</f>
        <v>0</v>
      </c>
      <c r="J277" s="320"/>
      <c r="K277" s="319"/>
      <c r="L277" s="317">
        <f t="shared" ref="L277:L284" si="382">J277+K277</f>
        <v>0</v>
      </c>
      <c r="M277" s="318"/>
      <c r="N277" s="319"/>
      <c r="O277" s="317">
        <f t="shared" ref="O277:O284" si="383">M277+N277</f>
        <v>0</v>
      </c>
      <c r="P277" s="296"/>
    </row>
    <row r="278" spans="1:16" ht="24.75" hidden="1" thickTop="1" x14ac:dyDescent="0.25">
      <c r="A278" s="287" t="s">
        <v>437</v>
      </c>
      <c r="B278" s="127" t="s">
        <v>438</v>
      </c>
      <c r="C278" s="444">
        <f t="shared" si="379"/>
        <v>0</v>
      </c>
      <c r="D278" s="265"/>
      <c r="E278" s="266"/>
      <c r="F278" s="267">
        <f t="shared" si="380"/>
        <v>0</v>
      </c>
      <c r="G278" s="265"/>
      <c r="H278" s="266"/>
      <c r="I278" s="267">
        <f t="shared" si="381"/>
        <v>0</v>
      </c>
      <c r="J278" s="268"/>
      <c r="K278" s="266"/>
      <c r="L278" s="267">
        <f t="shared" si="382"/>
        <v>0</v>
      </c>
      <c r="M278" s="265"/>
      <c r="N278" s="266"/>
      <c r="O278" s="267">
        <f t="shared" si="383"/>
        <v>0</v>
      </c>
      <c r="P278" s="269"/>
    </row>
    <row r="279" spans="1:16" ht="12.75" hidden="1" thickTop="1" x14ac:dyDescent="0.25">
      <c r="A279" s="287" t="s">
        <v>439</v>
      </c>
      <c r="B279" s="127" t="s">
        <v>440</v>
      </c>
      <c r="C279" s="444">
        <f t="shared" si="379"/>
        <v>0</v>
      </c>
      <c r="D279" s="265"/>
      <c r="E279" s="266"/>
      <c r="F279" s="267">
        <f t="shared" si="380"/>
        <v>0</v>
      </c>
      <c r="G279" s="265"/>
      <c r="H279" s="266"/>
      <c r="I279" s="267">
        <f t="shared" si="381"/>
        <v>0</v>
      </c>
      <c r="J279" s="268"/>
      <c r="K279" s="266"/>
      <c r="L279" s="267">
        <f t="shared" si="382"/>
        <v>0</v>
      </c>
      <c r="M279" s="265"/>
      <c r="N279" s="266"/>
      <c r="O279" s="267">
        <f t="shared" si="383"/>
        <v>0</v>
      </c>
      <c r="P279" s="269"/>
    </row>
    <row r="280" spans="1:16" ht="24.75" hidden="1" thickTop="1" x14ac:dyDescent="0.25">
      <c r="A280" s="287" t="s">
        <v>441</v>
      </c>
      <c r="B280" s="127" t="s">
        <v>442</v>
      </c>
      <c r="C280" s="444">
        <f t="shared" si="379"/>
        <v>0</v>
      </c>
      <c r="D280" s="265"/>
      <c r="E280" s="266"/>
      <c r="F280" s="267">
        <f t="shared" si="380"/>
        <v>0</v>
      </c>
      <c r="G280" s="265"/>
      <c r="H280" s="266"/>
      <c r="I280" s="267">
        <f t="shared" si="381"/>
        <v>0</v>
      </c>
      <c r="J280" s="268"/>
      <c r="K280" s="266"/>
      <c r="L280" s="267">
        <f t="shared" si="382"/>
        <v>0</v>
      </c>
      <c r="M280" s="265"/>
      <c r="N280" s="266"/>
      <c r="O280" s="267">
        <f t="shared" si="383"/>
        <v>0</v>
      </c>
      <c r="P280" s="269"/>
    </row>
    <row r="281" spans="1:16" ht="12.75" hidden="1" thickTop="1" x14ac:dyDescent="0.25">
      <c r="A281" s="287" t="s">
        <v>443</v>
      </c>
      <c r="B281" s="127" t="s">
        <v>444</v>
      </c>
      <c r="C281" s="444">
        <f t="shared" si="379"/>
        <v>0</v>
      </c>
      <c r="D281" s="265"/>
      <c r="E281" s="266"/>
      <c r="F281" s="267">
        <f t="shared" si="380"/>
        <v>0</v>
      </c>
      <c r="G281" s="265"/>
      <c r="H281" s="266"/>
      <c r="I281" s="267">
        <f t="shared" si="381"/>
        <v>0</v>
      </c>
      <c r="J281" s="268"/>
      <c r="K281" s="266"/>
      <c r="L281" s="267">
        <f t="shared" si="382"/>
        <v>0</v>
      </c>
      <c r="M281" s="265"/>
      <c r="N281" s="266"/>
      <c r="O281" s="267">
        <f t="shared" si="383"/>
        <v>0</v>
      </c>
      <c r="P281" s="269"/>
    </row>
    <row r="282" spans="1:16" ht="24.75" hidden="1" thickTop="1" x14ac:dyDescent="0.25">
      <c r="A282" s="356" t="s">
        <v>445</v>
      </c>
      <c r="B282" s="357" t="s">
        <v>446</v>
      </c>
      <c r="C282" s="454">
        <f t="shared" si="379"/>
        <v>0</v>
      </c>
      <c r="D282" s="300"/>
      <c r="E282" s="301"/>
      <c r="F282" s="302">
        <f t="shared" si="380"/>
        <v>0</v>
      </c>
      <c r="G282" s="300"/>
      <c r="H282" s="301"/>
      <c r="I282" s="302">
        <f t="shared" si="381"/>
        <v>0</v>
      </c>
      <c r="J282" s="303"/>
      <c r="K282" s="301"/>
      <c r="L282" s="302">
        <f t="shared" si="382"/>
        <v>0</v>
      </c>
      <c r="M282" s="300"/>
      <c r="N282" s="301"/>
      <c r="O282" s="302">
        <f t="shared" si="383"/>
        <v>0</v>
      </c>
      <c r="P282" s="298"/>
    </row>
    <row r="283" spans="1:16" s="105" customFormat="1" ht="13.5" hidden="1" thickTop="1" thickBot="1" x14ac:dyDescent="0.3">
      <c r="A283" s="358" t="s">
        <v>447</v>
      </c>
      <c r="B283" s="358" t="s">
        <v>448</v>
      </c>
      <c r="C283" s="459">
        <f t="shared" si="379"/>
        <v>0</v>
      </c>
      <c r="D283" s="359"/>
      <c r="E283" s="360"/>
      <c r="F283" s="346">
        <f t="shared" si="380"/>
        <v>0</v>
      </c>
      <c r="G283" s="359"/>
      <c r="H283" s="360"/>
      <c r="I283" s="346">
        <f t="shared" si="381"/>
        <v>0</v>
      </c>
      <c r="J283" s="361"/>
      <c r="K283" s="360"/>
      <c r="L283" s="346">
        <f t="shared" si="382"/>
        <v>0</v>
      </c>
      <c r="M283" s="359"/>
      <c r="N283" s="360"/>
      <c r="O283" s="346">
        <f t="shared" si="383"/>
        <v>0</v>
      </c>
      <c r="P283" s="348"/>
    </row>
    <row r="284" spans="1:16" s="105" customFormat="1" ht="48.75" hidden="1" thickTop="1" x14ac:dyDescent="0.25">
      <c r="A284" s="354" t="s">
        <v>449</v>
      </c>
      <c r="B284" s="362" t="s">
        <v>450</v>
      </c>
      <c r="C284" s="435">
        <f t="shared" si="379"/>
        <v>0</v>
      </c>
      <c r="D284" s="363"/>
      <c r="E284" s="364"/>
      <c r="F284" s="253">
        <f t="shared" si="380"/>
        <v>0</v>
      </c>
      <c r="G284" s="293"/>
      <c r="H284" s="294"/>
      <c r="I284" s="253">
        <f t="shared" si="381"/>
        <v>0</v>
      </c>
      <c r="J284" s="295"/>
      <c r="K284" s="294"/>
      <c r="L284" s="253">
        <f t="shared" si="382"/>
        <v>0</v>
      </c>
      <c r="M284" s="293"/>
      <c r="N284" s="294"/>
      <c r="O284" s="253">
        <f t="shared" si="383"/>
        <v>0</v>
      </c>
      <c r="P284" s="279"/>
    </row>
    <row r="285" spans="1:16" ht="12.75" thickTop="1" x14ac:dyDescent="0.25"/>
  </sheetData>
  <sheetProtection algorithmName="SHA-512" hashValue="OPhhffIAmEyos6OfL2zvm+wR3xiOPpoq3+eCjjq3fhFoOsqa6EEiuDENAZqQ34kHgINv3LA7b1/aaTZNJ6XGXw==" saltValue="C6lPpHLMB85ZAsg6kka8Cg==" spinCount="100000" sheet="1" objects="1" scenarios="1" formatCells="0" formatColumns="0" formatRows="0" sort="0"/>
  <autoFilter ref="A18:P284">
    <filterColumn colId="2">
      <filters>
        <filter val="1 223"/>
        <filter val="1 576 172"/>
        <filter val="1 687 637"/>
        <filter val="1 870"/>
        <filter val="100"/>
        <filter val="101 827"/>
        <filter val="106 281"/>
        <filter val="108 372"/>
        <filter val="117 830"/>
        <filter val="127 530"/>
        <filter val="15 200"/>
        <filter val="150"/>
        <filter val="16 810"/>
        <filter val="16 920"/>
        <filter val="164 327"/>
        <filter val="19 370"/>
        <filter val="19 525"/>
        <filter val="2 189 663"/>
        <filter val="2 451 775"/>
        <filter val="2 603 681"/>
        <filter val="2 640 604"/>
        <filter val="20 500"/>
        <filter val="22 197"/>
        <filter val="23 000"/>
        <filter val="24 502"/>
        <filter val="-24 502"/>
        <filter val="253 138"/>
        <filter val="3 431"/>
        <filter val="31 430"/>
        <filter val="32 050"/>
        <filter val="33 091"/>
        <filter val="33 300"/>
        <filter val="33 350"/>
        <filter val="34 194"/>
        <filter val="34 650"/>
        <filter val="35 700"/>
        <filter val="36 923"/>
        <filter val="4 800"/>
        <filter val="400 199"/>
        <filter val="414 018"/>
        <filter val="42 000"/>
        <filter val="46 497"/>
        <filter val="5 827"/>
        <filter val="50"/>
        <filter val="502 026"/>
        <filter val="51 560"/>
        <filter val="54 850"/>
        <filter val="56 500"/>
        <filter val="580"/>
        <filter val="6 000"/>
        <filter val="6 285"/>
        <filter val="6 630"/>
        <filter val="7 788"/>
        <filter val="71 042"/>
        <filter val="77 271"/>
        <filter val="8 723"/>
        <filter val="800"/>
        <filter val="83 997"/>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13.pielikums Jūrmalas pilsētas domes
2020.gada 23.aprīļa saistošajiem noteikumiem Nr.11
(protokols Nr.6, 21.punkts)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8"/>
  <sheetViews>
    <sheetView showGridLines="0" view="pageLayout" zoomScaleNormal="100" workbookViewId="0">
      <selection activeCell="T7" sqref="T7"/>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704</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141</v>
      </c>
      <c r="D3" s="1284"/>
      <c r="E3" s="1284"/>
      <c r="F3" s="1284"/>
      <c r="G3" s="1284"/>
      <c r="H3" s="1284"/>
      <c r="I3" s="1284"/>
      <c r="J3" s="1284"/>
      <c r="K3" s="1284"/>
      <c r="L3" s="1284"/>
      <c r="M3" s="1284"/>
      <c r="N3" s="1284"/>
      <c r="O3" s="1284"/>
      <c r="P3" s="1285"/>
      <c r="Q3" s="765"/>
    </row>
    <row r="4" spans="1:17" ht="12.75" customHeight="1" x14ac:dyDescent="0.25">
      <c r="A4" s="470" t="s">
        <v>142</v>
      </c>
      <c r="B4" s="471"/>
      <c r="C4" s="1284" t="s">
        <v>143</v>
      </c>
      <c r="D4" s="1284"/>
      <c r="E4" s="1284"/>
      <c r="F4" s="1284"/>
      <c r="G4" s="1284"/>
      <c r="H4" s="1284"/>
      <c r="I4" s="1284"/>
      <c r="J4" s="1284"/>
      <c r="K4" s="1284"/>
      <c r="L4" s="1284"/>
      <c r="M4" s="1284"/>
      <c r="N4" s="1284"/>
      <c r="O4" s="1284"/>
      <c r="P4" s="1285"/>
      <c r="Q4" s="765"/>
    </row>
    <row r="5" spans="1:17" ht="12.75" customHeight="1" x14ac:dyDescent="0.25">
      <c r="A5" s="472" t="s">
        <v>144</v>
      </c>
      <c r="B5" s="473"/>
      <c r="C5" s="1289" t="s">
        <v>145</v>
      </c>
      <c r="D5" s="1289"/>
      <c r="E5" s="1289"/>
      <c r="F5" s="1289"/>
      <c r="G5" s="1289"/>
      <c r="H5" s="1289"/>
      <c r="I5" s="1289"/>
      <c r="J5" s="1289"/>
      <c r="K5" s="1289"/>
      <c r="L5" s="1289"/>
      <c r="M5" s="1289"/>
      <c r="N5" s="1289"/>
      <c r="O5" s="1289"/>
      <c r="P5" s="1290"/>
      <c r="Q5" s="765"/>
    </row>
    <row r="6" spans="1:17" ht="12.75" customHeight="1" x14ac:dyDescent="0.25">
      <c r="A6" s="472" t="s">
        <v>146</v>
      </c>
      <c r="B6" s="473"/>
      <c r="C6" s="1289" t="s">
        <v>705</v>
      </c>
      <c r="D6" s="1289"/>
      <c r="E6" s="1289"/>
      <c r="F6" s="1289"/>
      <c r="G6" s="1289"/>
      <c r="H6" s="1289"/>
      <c r="I6" s="1289"/>
      <c r="J6" s="1289"/>
      <c r="K6" s="1289"/>
      <c r="L6" s="1289"/>
      <c r="M6" s="1289"/>
      <c r="N6" s="1289"/>
      <c r="O6" s="1289"/>
      <c r="P6" s="1290"/>
      <c r="Q6" s="765"/>
    </row>
    <row r="7" spans="1:17" ht="25.15" customHeight="1" x14ac:dyDescent="0.25">
      <c r="A7" s="472" t="s">
        <v>148</v>
      </c>
      <c r="B7" s="473"/>
      <c r="C7" s="1284" t="s">
        <v>863</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t="s">
        <v>152</v>
      </c>
      <c r="D9" s="1289"/>
      <c r="E9" s="1289"/>
      <c r="F9" s="1289"/>
      <c r="G9" s="1289"/>
      <c r="H9" s="1289"/>
      <c r="I9" s="1289"/>
      <c r="J9" s="1289"/>
      <c r="K9" s="1289"/>
      <c r="L9" s="1289"/>
      <c r="M9" s="1289"/>
      <c r="N9" s="1289"/>
      <c r="O9" s="1289"/>
      <c r="P9" s="1290"/>
      <c r="Q9" s="765"/>
    </row>
    <row r="10" spans="1:17" ht="12.75" customHeight="1" x14ac:dyDescent="0.25">
      <c r="A10" s="472"/>
      <c r="B10" s="473" t="s">
        <v>153</v>
      </c>
      <c r="C10" s="1289"/>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767"/>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412205</v>
      </c>
      <c r="D20" s="497">
        <f t="shared" ref="D20:E20" si="0">SUM(D21,D24,D25,D41,D43)</f>
        <v>436350</v>
      </c>
      <c r="E20" s="498">
        <f t="shared" si="0"/>
        <v>-24145</v>
      </c>
      <c r="F20" s="499">
        <f>SUM(F21,F24,F25,F41,F43)</f>
        <v>412205</v>
      </c>
      <c r="G20" s="497">
        <f t="shared" ref="G20:H20" si="1">SUM(G21,G24,G43)</f>
        <v>0</v>
      </c>
      <c r="H20" s="498">
        <f t="shared" si="1"/>
        <v>0</v>
      </c>
      <c r="I20" s="499">
        <f>SUM(I21,I24,I43)</f>
        <v>0</v>
      </c>
      <c r="J20" s="500">
        <f t="shared" ref="J20:K20" si="2">SUM(J21,J26,J43)</f>
        <v>0</v>
      </c>
      <c r="K20" s="498">
        <f t="shared" si="2"/>
        <v>0</v>
      </c>
      <c r="L20" s="499">
        <f>SUM(L21,L26,L43)</f>
        <v>0</v>
      </c>
      <c r="M20" s="497">
        <f t="shared" ref="M20:O20" si="3">SUM(M21,M45)</f>
        <v>0</v>
      </c>
      <c r="N20" s="498">
        <f t="shared" si="3"/>
        <v>0</v>
      </c>
      <c r="O20" s="499">
        <f t="shared" si="3"/>
        <v>0</v>
      </c>
      <c r="P20" s="501"/>
    </row>
    <row r="21" spans="1:17" ht="12.75" hidden="1" thickTop="1" x14ac:dyDescent="0.25">
      <c r="A21" s="502"/>
      <c r="B21" s="503" t="s">
        <v>176</v>
      </c>
      <c r="C21" s="769">
        <f t="shared" ref="C21:C84" si="4">F21+I21+L21+O21</f>
        <v>0</v>
      </c>
      <c r="D21" s="504">
        <f t="shared" ref="D21:E21" si="5">SUM(D22:D23)</f>
        <v>0</v>
      </c>
      <c r="E21" s="505">
        <f t="shared" si="5"/>
        <v>0</v>
      </c>
      <c r="F21" s="506">
        <f>SUM(F22:F23)</f>
        <v>0</v>
      </c>
      <c r="G21" s="504">
        <f t="shared" ref="G21:H21" si="6">SUM(G22:G23)</f>
        <v>0</v>
      </c>
      <c r="H21" s="505">
        <f t="shared" si="6"/>
        <v>0</v>
      </c>
      <c r="I21" s="506">
        <f>SUM(I22:I23)</f>
        <v>0</v>
      </c>
      <c r="J21" s="507">
        <f t="shared" ref="J21:K21" si="7">SUM(J22:J23)</f>
        <v>0</v>
      </c>
      <c r="K21" s="505">
        <f t="shared" si="7"/>
        <v>0</v>
      </c>
      <c r="L21" s="506">
        <f>SUM(L22:L23)</f>
        <v>0</v>
      </c>
      <c r="M21" s="504">
        <f t="shared" ref="M21:O21" si="8">SUM(M22:M23)</f>
        <v>0</v>
      </c>
      <c r="N21" s="505">
        <f t="shared" si="8"/>
        <v>0</v>
      </c>
      <c r="O21" s="506">
        <f t="shared" si="8"/>
        <v>0</v>
      </c>
      <c r="P21" s="508"/>
    </row>
    <row r="22" spans="1:17" ht="12.75" hidden="1" thickTop="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ht="12.75" hidden="1" thickTop="1" x14ac:dyDescent="0.25">
      <c r="A23" s="516"/>
      <c r="B23" s="517" t="s">
        <v>178</v>
      </c>
      <c r="C23" s="771">
        <f t="shared" si="4"/>
        <v>0</v>
      </c>
      <c r="D23" s="518"/>
      <c r="E23" s="519"/>
      <c r="F23" s="520">
        <f t="shared" ref="F23:F25" si="9">D23+E23</f>
        <v>0</v>
      </c>
      <c r="G23" s="518"/>
      <c r="H23" s="519"/>
      <c r="I23" s="520">
        <f t="shared" ref="I23:I24" si="10">G23+H23</f>
        <v>0</v>
      </c>
      <c r="J23" s="521"/>
      <c r="K23" s="519"/>
      <c r="L23" s="520">
        <f>J23+K23</f>
        <v>0</v>
      </c>
      <c r="M23" s="518"/>
      <c r="N23" s="519"/>
      <c r="O23" s="520">
        <f>M23+N23</f>
        <v>0</v>
      </c>
      <c r="P23" s="982"/>
    </row>
    <row r="24" spans="1:17" s="494" customFormat="1" ht="25.5" thickTop="1" thickBot="1" x14ac:dyDescent="0.3">
      <c r="A24" s="523">
        <v>19300</v>
      </c>
      <c r="B24" s="523" t="s">
        <v>179</v>
      </c>
      <c r="C24" s="772">
        <f>F24+I24</f>
        <v>412205</v>
      </c>
      <c r="D24" s="524">
        <v>436350</v>
      </c>
      <c r="E24" s="983">
        <v>-24145</v>
      </c>
      <c r="F24" s="526">
        <f t="shared" si="9"/>
        <v>412205</v>
      </c>
      <c r="G24" s="524"/>
      <c r="H24" s="525"/>
      <c r="I24" s="526">
        <f t="shared" si="10"/>
        <v>0</v>
      </c>
      <c r="J24" s="527" t="s">
        <v>180</v>
      </c>
      <c r="K24" s="528" t="s">
        <v>180</v>
      </c>
      <c r="L24" s="531" t="s">
        <v>180</v>
      </c>
      <c r="M24" s="529" t="s">
        <v>180</v>
      </c>
      <c r="N24" s="530" t="s">
        <v>180</v>
      </c>
      <c r="O24" s="531" t="s">
        <v>180</v>
      </c>
      <c r="P24" s="532"/>
    </row>
    <row r="25" spans="1:17" s="494" customFormat="1" ht="24.75" hidden="1" thickTop="1" x14ac:dyDescent="0.25">
      <c r="A25" s="533"/>
      <c r="B25" s="534" t="s">
        <v>181</v>
      </c>
      <c r="C25" s="773">
        <f>F25</f>
        <v>0</v>
      </c>
      <c r="D25" s="535"/>
      <c r="E25" s="536"/>
      <c r="F25" s="537">
        <f t="shared" si="9"/>
        <v>0</v>
      </c>
      <c r="G25" s="538" t="s">
        <v>180</v>
      </c>
      <c r="H25" s="539" t="s">
        <v>180</v>
      </c>
      <c r="I25" s="540" t="s">
        <v>180</v>
      </c>
      <c r="J25" s="541" t="s">
        <v>180</v>
      </c>
      <c r="K25" s="542" t="s">
        <v>180</v>
      </c>
      <c r="L25" s="540" t="s">
        <v>180</v>
      </c>
      <c r="M25" s="543" t="s">
        <v>180</v>
      </c>
      <c r="N25" s="542" t="s">
        <v>180</v>
      </c>
      <c r="O25" s="540" t="s">
        <v>180</v>
      </c>
      <c r="P25" s="544"/>
    </row>
    <row r="26" spans="1:17" s="494" customFormat="1" ht="36.75" hidden="1" thickTop="1" x14ac:dyDescent="0.25">
      <c r="A26" s="534">
        <v>21300</v>
      </c>
      <c r="B26" s="534" t="s">
        <v>182</v>
      </c>
      <c r="C26" s="773">
        <f>L26</f>
        <v>0</v>
      </c>
      <c r="D26" s="543" t="s">
        <v>180</v>
      </c>
      <c r="E26" s="542" t="s">
        <v>180</v>
      </c>
      <c r="F26" s="540" t="s">
        <v>180</v>
      </c>
      <c r="G26" s="543" t="s">
        <v>180</v>
      </c>
      <c r="H26" s="542" t="s">
        <v>180</v>
      </c>
      <c r="I26" s="540" t="s">
        <v>180</v>
      </c>
      <c r="J26" s="541">
        <f t="shared" ref="J26:K26" si="11">SUM(J27,J31,J33,J36)</f>
        <v>0</v>
      </c>
      <c r="K26" s="542">
        <f t="shared" si="11"/>
        <v>0</v>
      </c>
      <c r="L26" s="648">
        <f>SUM(L27,L31,L33,L36)</f>
        <v>0</v>
      </c>
      <c r="M26" s="543" t="s">
        <v>180</v>
      </c>
      <c r="N26" s="542" t="s">
        <v>180</v>
      </c>
      <c r="O26" s="540" t="s">
        <v>180</v>
      </c>
      <c r="P26" s="544"/>
    </row>
    <row r="27" spans="1:17" s="494" customFormat="1" ht="24.75" hidden="1" thickTop="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t="12.75" hidden="1" thickTop="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t="12.75" hidden="1" thickTop="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75" hidden="1" thickTop="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75" hidden="1" thickTop="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75" hidden="1" thickTop="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t="12.75" hidden="1" thickTop="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t="12.75" hidden="1" thickTop="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75" hidden="1" thickTop="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hidden="1" customHeight="1" x14ac:dyDescent="0.25">
      <c r="A36" s="545">
        <v>21390</v>
      </c>
      <c r="B36" s="534" t="s">
        <v>192</v>
      </c>
      <c r="C36" s="773">
        <f t="shared" si="13"/>
        <v>0</v>
      </c>
      <c r="D36" s="543" t="s">
        <v>180</v>
      </c>
      <c r="E36" s="542" t="s">
        <v>180</v>
      </c>
      <c r="F36" s="540" t="s">
        <v>180</v>
      </c>
      <c r="G36" s="543" t="s">
        <v>180</v>
      </c>
      <c r="H36" s="542" t="s">
        <v>180</v>
      </c>
      <c r="I36" s="540" t="s">
        <v>180</v>
      </c>
      <c r="J36" s="541">
        <f t="shared" ref="J36:K36" si="18">SUM(J37:J40)</f>
        <v>0</v>
      </c>
      <c r="K36" s="542">
        <f t="shared" si="18"/>
        <v>0</v>
      </c>
      <c r="L36" s="648">
        <f>SUM(L37:L40)</f>
        <v>0</v>
      </c>
      <c r="M36" s="543" t="s">
        <v>180</v>
      </c>
      <c r="N36" s="542" t="s">
        <v>180</v>
      </c>
      <c r="O36" s="540" t="s">
        <v>180</v>
      </c>
      <c r="P36" s="544"/>
    </row>
    <row r="37" spans="1:16" ht="24.75" hidden="1" thickTop="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t="12.75" hidden="1" thickTop="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t="12.75" hidden="1" thickTop="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75" hidden="1" thickTop="1" x14ac:dyDescent="0.25">
      <c r="A40" s="571">
        <v>21399</v>
      </c>
      <c r="B40" s="572" t="s">
        <v>196</v>
      </c>
      <c r="C40" s="777">
        <f t="shared" si="13"/>
        <v>0</v>
      </c>
      <c r="D40" s="573" t="s">
        <v>180</v>
      </c>
      <c r="E40" s="574" t="s">
        <v>180</v>
      </c>
      <c r="F40" s="575" t="s">
        <v>180</v>
      </c>
      <c r="G40" s="573" t="s">
        <v>180</v>
      </c>
      <c r="H40" s="574" t="s">
        <v>180</v>
      </c>
      <c r="I40" s="575" t="s">
        <v>180</v>
      </c>
      <c r="J40" s="576"/>
      <c r="K40" s="577"/>
      <c r="L40" s="689">
        <f t="shared" si="19"/>
        <v>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75" hidden="1" thickTop="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75" hidden="1" thickTop="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75" hidden="1" thickTop="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75" hidden="1" thickTop="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t="12.75" hidden="1" thickTop="1" x14ac:dyDescent="0.25">
      <c r="A48" s="612"/>
      <c r="B48" s="608"/>
      <c r="C48" s="781"/>
      <c r="D48" s="613"/>
      <c r="E48" s="614"/>
      <c r="F48" s="585"/>
      <c r="G48" s="588"/>
      <c r="H48" s="587"/>
      <c r="I48" s="585"/>
      <c r="J48" s="586"/>
      <c r="K48" s="587"/>
      <c r="L48" s="584"/>
      <c r="M48" s="582"/>
      <c r="N48" s="583"/>
      <c r="O48" s="584"/>
      <c r="P48" s="611"/>
    </row>
    <row r="49" spans="1:16" s="494" customFormat="1" ht="12.75" hidden="1" thickTop="1" x14ac:dyDescent="0.25">
      <c r="A49" s="615"/>
      <c r="B49" s="616" t="s">
        <v>204</v>
      </c>
      <c r="C49" s="782"/>
      <c r="D49" s="617"/>
      <c r="E49" s="618"/>
      <c r="F49" s="619"/>
      <c r="G49" s="617"/>
      <c r="H49" s="618"/>
      <c r="I49" s="619"/>
      <c r="J49" s="620"/>
      <c r="K49" s="618"/>
      <c r="L49" s="619"/>
      <c r="M49" s="617"/>
      <c r="N49" s="618"/>
      <c r="O49" s="619"/>
      <c r="P49" s="229"/>
    </row>
    <row r="50" spans="1:16" s="494" customFormat="1" ht="13.5" thickTop="1" thickBot="1" x14ac:dyDescent="0.3">
      <c r="A50" s="621"/>
      <c r="B50" s="495" t="s">
        <v>205</v>
      </c>
      <c r="C50" s="783">
        <f t="shared" si="4"/>
        <v>412205</v>
      </c>
      <c r="D50" s="622">
        <f t="shared" ref="D50:E50" si="26">SUM(D51,D269)</f>
        <v>436350</v>
      </c>
      <c r="E50" s="623">
        <f t="shared" si="26"/>
        <v>-24145</v>
      </c>
      <c r="F50" s="624">
        <f>SUM(F51,F269)</f>
        <v>412205</v>
      </c>
      <c r="G50" s="622">
        <f t="shared" ref="G50:O50" si="27">SUM(G51,G269)</f>
        <v>0</v>
      </c>
      <c r="H50" s="623">
        <f t="shared" si="27"/>
        <v>0</v>
      </c>
      <c r="I50" s="624">
        <f t="shared" si="27"/>
        <v>0</v>
      </c>
      <c r="J50" s="625">
        <f t="shared" si="27"/>
        <v>0</v>
      </c>
      <c r="K50" s="623">
        <f t="shared" si="27"/>
        <v>0</v>
      </c>
      <c r="L50" s="624">
        <f t="shared" si="27"/>
        <v>0</v>
      </c>
      <c r="M50" s="622">
        <f t="shared" si="27"/>
        <v>0</v>
      </c>
      <c r="N50" s="623">
        <f t="shared" si="27"/>
        <v>0</v>
      </c>
      <c r="O50" s="624">
        <f t="shared" si="27"/>
        <v>0</v>
      </c>
      <c r="P50" s="626"/>
    </row>
    <row r="51" spans="1:16" s="494" customFormat="1" ht="36.75" thickTop="1" x14ac:dyDescent="0.25">
      <c r="A51" s="627"/>
      <c r="B51" s="628" t="s">
        <v>206</v>
      </c>
      <c r="C51" s="784">
        <f t="shared" si="4"/>
        <v>412205</v>
      </c>
      <c r="D51" s="629">
        <f t="shared" ref="D51:E51" si="28">SUM(D52,D181)</f>
        <v>436350</v>
      </c>
      <c r="E51" s="630">
        <f t="shared" si="28"/>
        <v>-24145</v>
      </c>
      <c r="F51" s="631">
        <f>SUM(F52,F181)</f>
        <v>412205</v>
      </c>
      <c r="G51" s="629">
        <f t="shared" ref="G51:H51" si="29">SUM(G52,G181)</f>
        <v>0</v>
      </c>
      <c r="H51" s="630">
        <f t="shared" si="29"/>
        <v>0</v>
      </c>
      <c r="I51" s="631">
        <f>SUM(I52,I181)</f>
        <v>0</v>
      </c>
      <c r="J51" s="632">
        <f t="shared" ref="J51:K51" si="30">SUM(J52,J181)</f>
        <v>0</v>
      </c>
      <c r="K51" s="630">
        <f t="shared" si="30"/>
        <v>0</v>
      </c>
      <c r="L51" s="631">
        <f>SUM(L52,L181)</f>
        <v>0</v>
      </c>
      <c r="M51" s="629">
        <f t="shared" ref="M51:O51" si="31">SUM(M52,M181)</f>
        <v>0</v>
      </c>
      <c r="N51" s="630">
        <f t="shared" si="31"/>
        <v>0</v>
      </c>
      <c r="O51" s="631">
        <f t="shared" si="31"/>
        <v>0</v>
      </c>
      <c r="P51" s="633"/>
    </row>
    <row r="52" spans="1:16" s="494" customFormat="1" ht="24" x14ac:dyDescent="0.25">
      <c r="A52" s="634"/>
      <c r="B52" s="485" t="s">
        <v>207</v>
      </c>
      <c r="C52" s="785">
        <f t="shared" si="4"/>
        <v>158078</v>
      </c>
      <c r="D52" s="635">
        <f t="shared" ref="D52:E52" si="32">SUM(D53,D75,D160,D174)</f>
        <v>158078</v>
      </c>
      <c r="E52" s="636">
        <f t="shared" si="32"/>
        <v>0</v>
      </c>
      <c r="F52" s="637">
        <f>SUM(F53,F75,F160,F174)</f>
        <v>158078</v>
      </c>
      <c r="G52" s="635">
        <f t="shared" ref="G52:H52" si="33">SUM(G53,G75,G160,G174)</f>
        <v>0</v>
      </c>
      <c r="H52" s="636">
        <f t="shared" si="33"/>
        <v>0</v>
      </c>
      <c r="I52" s="637">
        <f>SUM(I53,I75,I160,I174)</f>
        <v>0</v>
      </c>
      <c r="J52" s="638">
        <f t="shared" ref="J52:K52" si="34">SUM(J53,J75,J160,J174)</f>
        <v>0</v>
      </c>
      <c r="K52" s="636">
        <f t="shared" si="34"/>
        <v>0</v>
      </c>
      <c r="L52" s="637">
        <f>SUM(L53,L75,L160,L174)</f>
        <v>0</v>
      </c>
      <c r="M52" s="635">
        <f t="shared" ref="M52:O52" si="35">SUM(M53,M75,M160,M174)</f>
        <v>0</v>
      </c>
      <c r="N52" s="636">
        <f t="shared" si="35"/>
        <v>0</v>
      </c>
      <c r="O52" s="637">
        <f t="shared" si="35"/>
        <v>0</v>
      </c>
      <c r="P52" s="639"/>
    </row>
    <row r="53" spans="1:16" s="494" customFormat="1" hidden="1" x14ac:dyDescent="0.25">
      <c r="A53" s="640">
        <v>1000</v>
      </c>
      <c r="B53" s="640" t="s">
        <v>208</v>
      </c>
      <c r="C53" s="786">
        <f t="shared" si="4"/>
        <v>0</v>
      </c>
      <c r="D53" s="641">
        <f t="shared" ref="D53:E53" si="36">SUM(D54,D67)</f>
        <v>0</v>
      </c>
      <c r="E53" s="642">
        <f t="shared" si="36"/>
        <v>0</v>
      </c>
      <c r="F53" s="643">
        <f>SUM(F54,F67)</f>
        <v>0</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hidden="1" x14ac:dyDescent="0.25">
      <c r="A54" s="534">
        <v>1100</v>
      </c>
      <c r="B54" s="645" t="s">
        <v>209</v>
      </c>
      <c r="C54" s="773">
        <f t="shared" si="4"/>
        <v>0</v>
      </c>
      <c r="D54" s="646">
        <f t="shared" ref="D54:E54" si="40">SUM(D55,D58,D66)</f>
        <v>0</v>
      </c>
      <c r="E54" s="647">
        <f t="shared" si="40"/>
        <v>0</v>
      </c>
      <c r="F54" s="648">
        <f>SUM(F55,F58,F66)</f>
        <v>0</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hidden="1" x14ac:dyDescent="0.25">
      <c r="A55" s="651">
        <v>1110</v>
      </c>
      <c r="B55" s="608" t="s">
        <v>210</v>
      </c>
      <c r="C55" s="781">
        <f t="shared" si="4"/>
        <v>0</v>
      </c>
      <c r="D55" s="613">
        <f t="shared" ref="D55:E55" si="44">SUM(D56:D57)</f>
        <v>0</v>
      </c>
      <c r="E55" s="614">
        <f t="shared" si="44"/>
        <v>0</v>
      </c>
      <c r="F55" s="652">
        <f>SUM(F56:F57)</f>
        <v>0</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4" hidden="1" customHeight="1" x14ac:dyDescent="0.25">
      <c r="A57" s="517">
        <v>1119</v>
      </c>
      <c r="B57" s="554" t="s">
        <v>212</v>
      </c>
      <c r="C57" s="775">
        <f t="shared" si="4"/>
        <v>0</v>
      </c>
      <c r="D57" s="660"/>
      <c r="E57" s="661"/>
      <c r="F57" s="662">
        <f t="shared" si="48"/>
        <v>0</v>
      </c>
      <c r="G57" s="660"/>
      <c r="H57" s="661"/>
      <c r="I57" s="662">
        <f t="shared" si="49"/>
        <v>0</v>
      </c>
      <c r="J57" s="663"/>
      <c r="K57" s="661"/>
      <c r="L57" s="662">
        <f t="shared" si="50"/>
        <v>0</v>
      </c>
      <c r="M57" s="660"/>
      <c r="N57" s="661"/>
      <c r="O57" s="662">
        <f t="shared" si="51"/>
        <v>0</v>
      </c>
      <c r="P57" s="669"/>
    </row>
    <row r="58" spans="1:16" hidden="1" x14ac:dyDescent="0.25">
      <c r="A58" s="665">
        <v>1140</v>
      </c>
      <c r="B58" s="554" t="s">
        <v>213</v>
      </c>
      <c r="C58" s="775">
        <f t="shared" si="4"/>
        <v>0</v>
      </c>
      <c r="D58" s="666">
        <f t="shared" ref="D58:E58" si="52">SUM(D59:D65)</f>
        <v>0</v>
      </c>
      <c r="E58" s="667">
        <f t="shared" si="52"/>
        <v>0</v>
      </c>
      <c r="F58" s="662">
        <f>SUM(F59:F65)</f>
        <v>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hidden="1" x14ac:dyDescent="0.25">
      <c r="A63" s="517">
        <v>1147</v>
      </c>
      <c r="B63" s="554" t="s">
        <v>218</v>
      </c>
      <c r="C63" s="775">
        <f t="shared" si="4"/>
        <v>0</v>
      </c>
      <c r="D63" s="660"/>
      <c r="E63" s="661"/>
      <c r="F63" s="662">
        <f t="shared" si="56"/>
        <v>0</v>
      </c>
      <c r="G63" s="660"/>
      <c r="H63" s="661"/>
      <c r="I63" s="662">
        <f t="shared" si="57"/>
        <v>0</v>
      </c>
      <c r="J63" s="663"/>
      <c r="K63" s="661"/>
      <c r="L63" s="662">
        <f t="shared" si="58"/>
        <v>0</v>
      </c>
      <c r="M63" s="660"/>
      <c r="N63" s="661"/>
      <c r="O63" s="662">
        <f t="shared" si="59"/>
        <v>0</v>
      </c>
      <c r="P63" s="669"/>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hidden="1" x14ac:dyDescent="0.25">
      <c r="A66" s="651">
        <v>1150</v>
      </c>
      <c r="B66" s="608" t="s">
        <v>221</v>
      </c>
      <c r="C66" s="781">
        <f t="shared" si="4"/>
        <v>0</v>
      </c>
      <c r="D66" s="670"/>
      <c r="E66" s="671"/>
      <c r="F66" s="652">
        <f t="shared" si="56"/>
        <v>0</v>
      </c>
      <c r="G66" s="670"/>
      <c r="H66" s="671"/>
      <c r="I66" s="652">
        <f t="shared" si="57"/>
        <v>0</v>
      </c>
      <c r="J66" s="672"/>
      <c r="K66" s="671"/>
      <c r="L66" s="652">
        <f t="shared" si="58"/>
        <v>0</v>
      </c>
      <c r="M66" s="670"/>
      <c r="N66" s="671"/>
      <c r="O66" s="652">
        <f t="shared" si="59"/>
        <v>0</v>
      </c>
      <c r="P66" s="654"/>
    </row>
    <row r="67" spans="1:16" ht="36" hidden="1" x14ac:dyDescent="0.25">
      <c r="A67" s="534">
        <v>1200</v>
      </c>
      <c r="B67" s="645" t="s">
        <v>222</v>
      </c>
      <c r="C67" s="773">
        <f t="shared" si="4"/>
        <v>0</v>
      </c>
      <c r="D67" s="646">
        <f t="shared" ref="D67:E67" si="60">SUM(D68:D69)</f>
        <v>0</v>
      </c>
      <c r="E67" s="647">
        <f t="shared" si="60"/>
        <v>0</v>
      </c>
      <c r="F67" s="648">
        <f>SUM(F68:F69)</f>
        <v>0</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hidden="1" x14ac:dyDescent="0.25">
      <c r="A68" s="979">
        <v>1210</v>
      </c>
      <c r="B68" s="546" t="s">
        <v>223</v>
      </c>
      <c r="C68" s="774">
        <f t="shared" si="4"/>
        <v>0</v>
      </c>
      <c r="D68" s="655"/>
      <c r="E68" s="656"/>
      <c r="F68" s="657">
        <f>D68+E68</f>
        <v>0</v>
      </c>
      <c r="G68" s="655"/>
      <c r="H68" s="656"/>
      <c r="I68" s="657">
        <f>G68+H68</f>
        <v>0</v>
      </c>
      <c r="J68" s="658"/>
      <c r="K68" s="656"/>
      <c r="L68" s="657">
        <f>J68+K68</f>
        <v>0</v>
      </c>
      <c r="M68" s="655"/>
      <c r="N68" s="656"/>
      <c r="O68" s="657">
        <f t="shared" ref="O68" si="64">M68+N68</f>
        <v>0</v>
      </c>
      <c r="P68" s="659"/>
    </row>
    <row r="69" spans="1:16" ht="24" hidden="1" x14ac:dyDescent="0.25">
      <c r="A69" s="665">
        <v>1220</v>
      </c>
      <c r="B69" s="554" t="s">
        <v>224</v>
      </c>
      <c r="C69" s="775">
        <f t="shared" si="4"/>
        <v>0</v>
      </c>
      <c r="D69" s="666">
        <f t="shared" ref="D69:E69" si="65">SUM(D70:D74)</f>
        <v>0</v>
      </c>
      <c r="E69" s="667">
        <f t="shared" si="65"/>
        <v>0</v>
      </c>
      <c r="F69" s="662">
        <f>SUM(F70:F74)</f>
        <v>0</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hidden="1" x14ac:dyDescent="0.25">
      <c r="A70" s="517">
        <v>1221</v>
      </c>
      <c r="B70" s="554" t="s">
        <v>225</v>
      </c>
      <c r="C70" s="775">
        <f t="shared" si="4"/>
        <v>0</v>
      </c>
      <c r="D70" s="660"/>
      <c r="E70" s="661"/>
      <c r="F70" s="662">
        <f t="shared" ref="F70:F74" si="69">D70+E70</f>
        <v>0</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hidden="1" x14ac:dyDescent="0.25">
      <c r="A73" s="517">
        <v>1227</v>
      </c>
      <c r="B73" s="554" t="s">
        <v>228</v>
      </c>
      <c r="C73" s="775">
        <f t="shared" si="4"/>
        <v>0</v>
      </c>
      <c r="D73" s="660"/>
      <c r="E73" s="661"/>
      <c r="F73" s="662">
        <f t="shared" si="69"/>
        <v>0</v>
      </c>
      <c r="G73" s="660"/>
      <c r="H73" s="661"/>
      <c r="I73" s="662">
        <f t="shared" si="70"/>
        <v>0</v>
      </c>
      <c r="J73" s="663"/>
      <c r="K73" s="661"/>
      <c r="L73" s="662">
        <f t="shared" si="71"/>
        <v>0</v>
      </c>
      <c r="M73" s="660"/>
      <c r="N73" s="661"/>
      <c r="O73" s="662">
        <f t="shared" si="72"/>
        <v>0</v>
      </c>
      <c r="P73" s="669"/>
    </row>
    <row r="74" spans="1:16" ht="60" hidden="1" x14ac:dyDescent="0.25">
      <c r="A74" s="517">
        <v>1228</v>
      </c>
      <c r="B74" s="554" t="s">
        <v>229</v>
      </c>
      <c r="C74" s="775">
        <f t="shared" si="4"/>
        <v>0</v>
      </c>
      <c r="D74" s="660"/>
      <c r="E74" s="661"/>
      <c r="F74" s="662">
        <f t="shared" si="69"/>
        <v>0</v>
      </c>
      <c r="G74" s="660"/>
      <c r="H74" s="661"/>
      <c r="I74" s="662">
        <f t="shared" si="70"/>
        <v>0</v>
      </c>
      <c r="J74" s="663"/>
      <c r="K74" s="661"/>
      <c r="L74" s="662">
        <f t="shared" si="71"/>
        <v>0</v>
      </c>
      <c r="M74" s="660"/>
      <c r="N74" s="661"/>
      <c r="O74" s="662">
        <f t="shared" si="72"/>
        <v>0</v>
      </c>
      <c r="P74" s="669"/>
    </row>
    <row r="75" spans="1:16" x14ac:dyDescent="0.25">
      <c r="A75" s="640">
        <v>2000</v>
      </c>
      <c r="B75" s="640" t="s">
        <v>230</v>
      </c>
      <c r="C75" s="786">
        <f t="shared" si="4"/>
        <v>158078</v>
      </c>
      <c r="D75" s="641">
        <f t="shared" ref="D75:O75" si="73">SUM(D76,D83,D120,D151,D152)</f>
        <v>158078</v>
      </c>
      <c r="E75" s="642">
        <f t="shared" si="73"/>
        <v>0</v>
      </c>
      <c r="F75" s="643">
        <f t="shared" si="73"/>
        <v>158078</v>
      </c>
      <c r="G75" s="641">
        <f t="shared" si="73"/>
        <v>0</v>
      </c>
      <c r="H75" s="642">
        <f t="shared" si="73"/>
        <v>0</v>
      </c>
      <c r="I75" s="643">
        <f t="shared" si="73"/>
        <v>0</v>
      </c>
      <c r="J75" s="644">
        <f t="shared" si="73"/>
        <v>0</v>
      </c>
      <c r="K75" s="642">
        <f t="shared" si="73"/>
        <v>0</v>
      </c>
      <c r="L75" s="643">
        <f t="shared" si="73"/>
        <v>0</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979">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x14ac:dyDescent="0.25">
      <c r="A83" s="534">
        <v>2200</v>
      </c>
      <c r="B83" s="645" t="s">
        <v>236</v>
      </c>
      <c r="C83" s="773">
        <f t="shared" si="4"/>
        <v>158078</v>
      </c>
      <c r="D83" s="646">
        <f t="shared" ref="D83:E83" si="94">SUM(D84,D85,D91,D99,D107,D108,D114,D119)</f>
        <v>158078</v>
      </c>
      <c r="E83" s="647">
        <f t="shared" si="94"/>
        <v>0</v>
      </c>
      <c r="F83" s="648">
        <f>SUM(F84,F85,F91,F99,F107,F108,F114,F119)</f>
        <v>158078</v>
      </c>
      <c r="G83" s="646">
        <f t="shared" ref="G83:H83" si="95">SUM(G84,G85,G91,G99,G107,G108,G114,G119)</f>
        <v>0</v>
      </c>
      <c r="H83" s="647">
        <f t="shared" si="95"/>
        <v>0</v>
      </c>
      <c r="I83" s="648">
        <f>SUM(I84,I85,I91,I99,I107,I108,I114,I119)</f>
        <v>0</v>
      </c>
      <c r="J83" s="649">
        <f t="shared" ref="J83:K83" si="96">SUM(J84,J85,J91,J99,J107,J108,J114,J119)</f>
        <v>0</v>
      </c>
      <c r="K83" s="647">
        <f t="shared" si="96"/>
        <v>0</v>
      </c>
      <c r="L83" s="648">
        <f>SUM(L84,L85,L91,L99,L107,L108,L114,L119)</f>
        <v>0</v>
      </c>
      <c r="M83" s="646">
        <f t="shared" ref="M83:O83" si="97">SUM(M84,M85,M91,M99,M107,M108,M114,M119)</f>
        <v>0</v>
      </c>
      <c r="N83" s="647">
        <f t="shared" si="97"/>
        <v>0</v>
      </c>
      <c r="O83" s="648">
        <f t="shared" si="97"/>
        <v>0</v>
      </c>
      <c r="P83" s="678"/>
    </row>
    <row r="84" spans="1:16" hidden="1" x14ac:dyDescent="0.25">
      <c r="A84" s="651">
        <v>2210</v>
      </c>
      <c r="B84" s="608" t="s">
        <v>237</v>
      </c>
      <c r="C84" s="781">
        <f t="shared" si="4"/>
        <v>0</v>
      </c>
      <c r="D84" s="670"/>
      <c r="E84" s="671"/>
      <c r="F84" s="652">
        <f>D84+E84</f>
        <v>0</v>
      </c>
      <c r="G84" s="670"/>
      <c r="H84" s="671"/>
      <c r="I84" s="652">
        <f>G84+H84</f>
        <v>0</v>
      </c>
      <c r="J84" s="672"/>
      <c r="K84" s="671"/>
      <c r="L84" s="652">
        <f>J84+K84</f>
        <v>0</v>
      </c>
      <c r="M84" s="670"/>
      <c r="N84" s="671"/>
      <c r="O84" s="652">
        <f t="shared" ref="O84" si="98">M84+N84</f>
        <v>0</v>
      </c>
      <c r="P84" s="654"/>
    </row>
    <row r="85" spans="1:16" ht="24" hidden="1" x14ac:dyDescent="0.25">
      <c r="A85" s="665">
        <v>2220</v>
      </c>
      <c r="B85" s="554" t="s">
        <v>238</v>
      </c>
      <c r="C85" s="775">
        <f t="shared" ref="C85:C148" si="99">F85+I85+L85+O85</f>
        <v>0</v>
      </c>
      <c r="D85" s="666">
        <f t="shared" ref="D85:E85" si="100">SUM(D86:D90)</f>
        <v>0</v>
      </c>
      <c r="E85" s="667">
        <f t="shared" si="100"/>
        <v>0</v>
      </c>
      <c r="F85" s="662">
        <f>SUM(F86:F90)</f>
        <v>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hidden="1" x14ac:dyDescent="0.25">
      <c r="A87" s="517">
        <v>2222</v>
      </c>
      <c r="B87" s="554" t="s">
        <v>240</v>
      </c>
      <c r="C87" s="775">
        <f t="shared" si="99"/>
        <v>0</v>
      </c>
      <c r="D87" s="660"/>
      <c r="E87" s="661"/>
      <c r="F87" s="662">
        <f t="shared" si="104"/>
        <v>0</v>
      </c>
      <c r="G87" s="660"/>
      <c r="H87" s="661"/>
      <c r="I87" s="662">
        <f t="shared" si="105"/>
        <v>0</v>
      </c>
      <c r="J87" s="663"/>
      <c r="K87" s="661"/>
      <c r="L87" s="662">
        <f t="shared" si="106"/>
        <v>0</v>
      </c>
      <c r="M87" s="660"/>
      <c r="N87" s="661"/>
      <c r="O87" s="662">
        <f t="shared" si="107"/>
        <v>0</v>
      </c>
      <c r="P87" s="669"/>
    </row>
    <row r="88" spans="1:16" hidden="1" x14ac:dyDescent="0.25">
      <c r="A88" s="517">
        <v>2223</v>
      </c>
      <c r="B88" s="554" t="s">
        <v>241</v>
      </c>
      <c r="C88" s="775">
        <f t="shared" si="99"/>
        <v>0</v>
      </c>
      <c r="D88" s="660"/>
      <c r="E88" s="661"/>
      <c r="F88" s="662">
        <f t="shared" si="104"/>
        <v>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x14ac:dyDescent="0.25">
      <c r="A91" s="665">
        <v>2230</v>
      </c>
      <c r="B91" s="554" t="s">
        <v>244</v>
      </c>
      <c r="C91" s="775">
        <f t="shared" si="99"/>
        <v>15000</v>
      </c>
      <c r="D91" s="666">
        <f t="shared" ref="D91:E91" si="108">SUM(D92:D98)</f>
        <v>15000</v>
      </c>
      <c r="E91" s="667">
        <f t="shared" si="108"/>
        <v>0</v>
      </c>
      <c r="F91" s="662">
        <f>SUM(F92:F98)</f>
        <v>15000</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hidden="1" x14ac:dyDescent="0.25">
      <c r="A92" s="517">
        <v>2231</v>
      </c>
      <c r="B92" s="554" t="s">
        <v>245</v>
      </c>
      <c r="C92" s="775">
        <f t="shared" si="99"/>
        <v>0</v>
      </c>
      <c r="D92" s="660"/>
      <c r="E92" s="661"/>
      <c r="F92" s="662">
        <f t="shared" ref="F92:F98" si="112">D92+E92</f>
        <v>0</v>
      </c>
      <c r="G92" s="660"/>
      <c r="H92" s="661"/>
      <c r="I92" s="662">
        <f t="shared" ref="I92:I98" si="113">G92+H92</f>
        <v>0</v>
      </c>
      <c r="J92" s="663"/>
      <c r="K92" s="661"/>
      <c r="L92" s="662">
        <f t="shared" ref="L92:L98" si="114">J92+K92</f>
        <v>0</v>
      </c>
      <c r="M92" s="660"/>
      <c r="N92" s="661"/>
      <c r="O92" s="662">
        <f t="shared" ref="O92:O98" si="115">M92+N92</f>
        <v>0</v>
      </c>
      <c r="P92" s="669"/>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x14ac:dyDescent="0.25">
      <c r="A98" s="517">
        <v>2239</v>
      </c>
      <c r="B98" s="554" t="s">
        <v>251</v>
      </c>
      <c r="C98" s="775">
        <f t="shared" si="99"/>
        <v>15000</v>
      </c>
      <c r="D98" s="660">
        <v>15000</v>
      </c>
      <c r="E98" s="661"/>
      <c r="F98" s="662">
        <f t="shared" si="112"/>
        <v>15000</v>
      </c>
      <c r="G98" s="660"/>
      <c r="H98" s="661"/>
      <c r="I98" s="662">
        <f t="shared" si="113"/>
        <v>0</v>
      </c>
      <c r="J98" s="663"/>
      <c r="K98" s="661"/>
      <c r="L98" s="662">
        <f t="shared" si="114"/>
        <v>0</v>
      </c>
      <c r="M98" s="660"/>
      <c r="N98" s="661"/>
      <c r="O98" s="662">
        <f t="shared" si="115"/>
        <v>0</v>
      </c>
      <c r="P98" s="669"/>
    </row>
    <row r="99" spans="1:16" ht="36" x14ac:dyDescent="0.25">
      <c r="A99" s="665">
        <v>2240</v>
      </c>
      <c r="B99" s="554" t="s">
        <v>252</v>
      </c>
      <c r="C99" s="775">
        <f t="shared" si="99"/>
        <v>143078</v>
      </c>
      <c r="D99" s="666">
        <f t="shared" ref="D99:E99" si="116">SUM(D100:D106)</f>
        <v>143078</v>
      </c>
      <c r="E99" s="667">
        <f t="shared" si="116"/>
        <v>0</v>
      </c>
      <c r="F99" s="662">
        <f>SUM(F100:F106)</f>
        <v>143078</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x14ac:dyDescent="0.25">
      <c r="A100" s="517">
        <v>2241</v>
      </c>
      <c r="B100" s="554" t="s">
        <v>254</v>
      </c>
      <c r="C100" s="775">
        <f t="shared" si="99"/>
        <v>108378</v>
      </c>
      <c r="D100" s="660">
        <v>108378</v>
      </c>
      <c r="E100" s="661"/>
      <c r="F100" s="662">
        <f t="shared" ref="F100:F107" si="120">D100+E100</f>
        <v>108378</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hidden="1" x14ac:dyDescent="0.25">
      <c r="A102" s="517">
        <v>2243</v>
      </c>
      <c r="B102" s="554" t="s">
        <v>256</v>
      </c>
      <c r="C102" s="775">
        <f t="shared" si="99"/>
        <v>0</v>
      </c>
      <c r="D102" s="660"/>
      <c r="E102" s="661"/>
      <c r="F102" s="662">
        <f t="shared" si="120"/>
        <v>0</v>
      </c>
      <c r="G102" s="660"/>
      <c r="H102" s="661"/>
      <c r="I102" s="662">
        <f t="shared" si="121"/>
        <v>0</v>
      </c>
      <c r="J102" s="663"/>
      <c r="K102" s="661"/>
      <c r="L102" s="662">
        <f t="shared" si="122"/>
        <v>0</v>
      </c>
      <c r="M102" s="660"/>
      <c r="N102" s="661"/>
      <c r="O102" s="662">
        <f t="shared" si="123"/>
        <v>0</v>
      </c>
      <c r="P102" s="669"/>
    </row>
    <row r="103" spans="1:16" x14ac:dyDescent="0.25">
      <c r="A103" s="517">
        <v>2244</v>
      </c>
      <c r="B103" s="554" t="s">
        <v>257</v>
      </c>
      <c r="C103" s="775">
        <f t="shared" si="99"/>
        <v>34700</v>
      </c>
      <c r="D103" s="660">
        <v>34700</v>
      </c>
      <c r="E103" s="661"/>
      <c r="F103" s="662">
        <f t="shared" si="120"/>
        <v>34700</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hidden="1" x14ac:dyDescent="0.25">
      <c r="A107" s="665">
        <v>2250</v>
      </c>
      <c r="B107" s="554" t="s">
        <v>262</v>
      </c>
      <c r="C107" s="775">
        <f t="shared" si="99"/>
        <v>0</v>
      </c>
      <c r="D107" s="660"/>
      <c r="E107" s="661"/>
      <c r="F107" s="662">
        <f t="shared" si="120"/>
        <v>0</v>
      </c>
      <c r="G107" s="660"/>
      <c r="H107" s="661"/>
      <c r="I107" s="662">
        <f t="shared" si="121"/>
        <v>0</v>
      </c>
      <c r="J107" s="663"/>
      <c r="K107" s="661"/>
      <c r="L107" s="662">
        <f t="shared" si="122"/>
        <v>0</v>
      </c>
      <c r="M107" s="660"/>
      <c r="N107" s="661"/>
      <c r="O107" s="662">
        <f t="shared" si="123"/>
        <v>0</v>
      </c>
      <c r="P107" s="669"/>
    </row>
    <row r="108" spans="1:16" hidden="1" x14ac:dyDescent="0.25">
      <c r="A108" s="665">
        <v>2260</v>
      </c>
      <c r="B108" s="554" t="s">
        <v>263</v>
      </c>
      <c r="C108" s="775">
        <f t="shared" si="99"/>
        <v>0</v>
      </c>
      <c r="D108" s="666">
        <f t="shared" ref="D108:E108" si="124">SUM(D109:D113)</f>
        <v>0</v>
      </c>
      <c r="E108" s="667">
        <f t="shared" si="124"/>
        <v>0</v>
      </c>
      <c r="F108" s="662">
        <f>SUM(F109:F113)</f>
        <v>0</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hidden="1" x14ac:dyDescent="0.25">
      <c r="A112" s="517">
        <v>2264</v>
      </c>
      <c r="B112" s="554" t="s">
        <v>267</v>
      </c>
      <c r="C112" s="775">
        <f t="shared" si="99"/>
        <v>0</v>
      </c>
      <c r="D112" s="660"/>
      <c r="E112" s="661"/>
      <c r="F112" s="662">
        <f t="shared" si="128"/>
        <v>0</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v>0</v>
      </c>
      <c r="E117" s="661"/>
      <c r="F117" s="662">
        <f t="shared" si="136"/>
        <v>0</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hidden="1" customHeight="1" x14ac:dyDescent="0.25">
      <c r="A120" s="603">
        <v>2300</v>
      </c>
      <c r="B120" s="572" t="s">
        <v>275</v>
      </c>
      <c r="C120" s="777">
        <f t="shared" si="99"/>
        <v>0</v>
      </c>
      <c r="D120" s="687">
        <f t="shared" ref="D120:E120" si="140">SUM(D121,D126,D130,D131,D134,D138,D146,D147,D150)</f>
        <v>0</v>
      </c>
      <c r="E120" s="688">
        <f t="shared" si="140"/>
        <v>0</v>
      </c>
      <c r="F120" s="689">
        <f>SUM(F121,F126,F130,F131,F134,F138,F146,F147,F150)</f>
        <v>0</v>
      </c>
      <c r="G120" s="687">
        <f t="shared" ref="G120:H120" si="141">SUM(G121,G126,G130,G131,G134,G138,G146,G147,G150)</f>
        <v>0</v>
      </c>
      <c r="H120" s="688">
        <f t="shared" si="141"/>
        <v>0</v>
      </c>
      <c r="I120" s="689">
        <f>SUM(I121,I126,I130,I131,I134,I138,I146,I147,I150)</f>
        <v>0</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4" hidden="1" x14ac:dyDescent="0.25">
      <c r="A121" s="979">
        <v>2310</v>
      </c>
      <c r="B121" s="546" t="s">
        <v>276</v>
      </c>
      <c r="C121" s="774">
        <f t="shared" si="99"/>
        <v>0</v>
      </c>
      <c r="D121" s="675">
        <f t="shared" ref="D121:O121" si="144">SUM(D122:D125)</f>
        <v>0</v>
      </c>
      <c r="E121" s="676">
        <f t="shared" si="144"/>
        <v>0</v>
      </c>
      <c r="F121" s="657">
        <f t="shared" si="144"/>
        <v>0</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hidden="1" x14ac:dyDescent="0.25">
      <c r="A122" s="517">
        <v>2311</v>
      </c>
      <c r="B122" s="554" t="s">
        <v>277</v>
      </c>
      <c r="C122" s="775">
        <f t="shared" si="99"/>
        <v>0</v>
      </c>
      <c r="D122" s="660"/>
      <c r="E122" s="661"/>
      <c r="F122" s="662">
        <f t="shared" ref="F122:F125" si="145">D122+E122</f>
        <v>0</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hidden="1" x14ac:dyDescent="0.25">
      <c r="A123" s="517">
        <v>2312</v>
      </c>
      <c r="B123" s="554" t="s">
        <v>278</v>
      </c>
      <c r="C123" s="775">
        <f t="shared" si="99"/>
        <v>0</v>
      </c>
      <c r="D123" s="660"/>
      <c r="E123" s="661"/>
      <c r="F123" s="662">
        <f t="shared" si="145"/>
        <v>0</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hidden="1" customHeight="1" x14ac:dyDescent="0.25">
      <c r="A125" s="517">
        <v>2314</v>
      </c>
      <c r="B125" s="554" t="s">
        <v>280</v>
      </c>
      <c r="C125" s="775">
        <f t="shared" si="99"/>
        <v>0</v>
      </c>
      <c r="D125" s="660"/>
      <c r="E125" s="661"/>
      <c r="F125" s="662">
        <f t="shared" si="145"/>
        <v>0</v>
      </c>
      <c r="G125" s="660"/>
      <c r="H125" s="661"/>
      <c r="I125" s="662">
        <f t="shared" si="146"/>
        <v>0</v>
      </c>
      <c r="J125" s="663"/>
      <c r="K125" s="661"/>
      <c r="L125" s="662">
        <f t="shared" si="147"/>
        <v>0</v>
      </c>
      <c r="M125" s="660"/>
      <c r="N125" s="661"/>
      <c r="O125" s="662">
        <f t="shared" si="148"/>
        <v>0</v>
      </c>
      <c r="P125" s="669"/>
    </row>
    <row r="126" spans="1:16" hidden="1" x14ac:dyDescent="0.25">
      <c r="A126" s="665">
        <v>2320</v>
      </c>
      <c r="B126" s="554" t="s">
        <v>281</v>
      </c>
      <c r="C126" s="775">
        <f t="shared" si="99"/>
        <v>0</v>
      </c>
      <c r="D126" s="666">
        <f t="shared" ref="D126:E126" si="149">SUM(D127:D129)</f>
        <v>0</v>
      </c>
      <c r="E126" s="667">
        <f t="shared" si="149"/>
        <v>0</v>
      </c>
      <c r="F126" s="662">
        <f>SUM(F127:F129)</f>
        <v>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idden="1" x14ac:dyDescent="0.25">
      <c r="A128" s="517">
        <v>2322</v>
      </c>
      <c r="B128" s="554" t="s">
        <v>283</v>
      </c>
      <c r="C128" s="775">
        <f t="shared" si="99"/>
        <v>0</v>
      </c>
      <c r="D128" s="660"/>
      <c r="E128" s="661"/>
      <c r="F128" s="662">
        <f t="shared" si="153"/>
        <v>0</v>
      </c>
      <c r="G128" s="660"/>
      <c r="H128" s="661"/>
      <c r="I128" s="662">
        <f t="shared" si="154"/>
        <v>0</v>
      </c>
      <c r="J128" s="663"/>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hidden="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idden="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hidden="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idden="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hidden="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hidden="1" x14ac:dyDescent="0.25">
      <c r="A138" s="665">
        <v>2360</v>
      </c>
      <c r="B138" s="554" t="s">
        <v>293</v>
      </c>
      <c r="C138" s="775">
        <f t="shared" si="99"/>
        <v>0</v>
      </c>
      <c r="D138" s="666">
        <f t="shared" ref="D138:E138" si="173">SUM(D139:D145)</f>
        <v>0</v>
      </c>
      <c r="E138" s="667">
        <f t="shared" si="173"/>
        <v>0</v>
      </c>
      <c r="F138" s="662">
        <f>SUM(F139:F145)</f>
        <v>0</v>
      </c>
      <c r="G138" s="666">
        <f t="shared" ref="G138:H138" si="174">SUM(G139:G145)</f>
        <v>0</v>
      </c>
      <c r="H138" s="667">
        <f t="shared" si="174"/>
        <v>0</v>
      </c>
      <c r="I138" s="662">
        <f>SUM(I139:I145)</f>
        <v>0</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idden="1" x14ac:dyDescent="0.25">
      <c r="A139" s="516">
        <v>2361</v>
      </c>
      <c r="B139" s="554" t="s">
        <v>294</v>
      </c>
      <c r="C139" s="775">
        <f t="shared" si="99"/>
        <v>0</v>
      </c>
      <c r="D139" s="660"/>
      <c r="E139" s="661"/>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idden="1" x14ac:dyDescent="0.25">
      <c r="A141" s="516">
        <v>2363</v>
      </c>
      <c r="B141" s="554" t="s">
        <v>296</v>
      </c>
      <c r="C141" s="775">
        <f t="shared" si="99"/>
        <v>0</v>
      </c>
      <c r="D141" s="660"/>
      <c r="E141" s="661"/>
      <c r="F141" s="662">
        <f t="shared" si="177"/>
        <v>0</v>
      </c>
      <c r="G141" s="660"/>
      <c r="H141" s="661"/>
      <c r="I141" s="662">
        <f t="shared" si="178"/>
        <v>0</v>
      </c>
      <c r="J141" s="663"/>
      <c r="K141" s="661"/>
      <c r="L141" s="662">
        <f t="shared" si="179"/>
        <v>0</v>
      </c>
      <c r="M141" s="660"/>
      <c r="N141" s="661"/>
      <c r="O141" s="662">
        <f t="shared" si="180"/>
        <v>0</v>
      </c>
      <c r="P141" s="669"/>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idden="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hidden="1" x14ac:dyDescent="0.25">
      <c r="A150" s="651">
        <v>2390</v>
      </c>
      <c r="B150" s="608" t="s">
        <v>305</v>
      </c>
      <c r="C150" s="781">
        <f t="shared" si="189"/>
        <v>0</v>
      </c>
      <c r="D150" s="670"/>
      <c r="E150" s="671"/>
      <c r="F150" s="652">
        <f t="shared" si="185"/>
        <v>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hidden="1" x14ac:dyDescent="0.25">
      <c r="A152" s="534">
        <v>2500</v>
      </c>
      <c r="B152" s="645" t="s">
        <v>307</v>
      </c>
      <c r="C152" s="773">
        <f t="shared" si="189"/>
        <v>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hidden="1" x14ac:dyDescent="0.25">
      <c r="A153" s="979">
        <v>2510</v>
      </c>
      <c r="B153" s="546" t="s">
        <v>308</v>
      </c>
      <c r="C153" s="774">
        <f t="shared" si="189"/>
        <v>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hidden="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979">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979">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979">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979">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x14ac:dyDescent="0.25">
      <c r="A181" s="711"/>
      <c r="B181" s="486" t="s">
        <v>336</v>
      </c>
      <c r="C181" s="785">
        <f t="shared" si="189"/>
        <v>254127</v>
      </c>
      <c r="D181" s="635">
        <f t="shared" ref="D181:O181" si="245">SUM(D182,D211,D252,D265)</f>
        <v>278272</v>
      </c>
      <c r="E181" s="636">
        <f t="shared" si="245"/>
        <v>-24145</v>
      </c>
      <c r="F181" s="637">
        <f t="shared" si="245"/>
        <v>254127</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x14ac:dyDescent="0.25">
      <c r="A182" s="640">
        <v>5000</v>
      </c>
      <c r="B182" s="640" t="s">
        <v>337</v>
      </c>
      <c r="C182" s="786">
        <f t="shared" si="189"/>
        <v>254127</v>
      </c>
      <c r="D182" s="641">
        <f t="shared" ref="D182:E182" si="246">D183+D187</f>
        <v>278272</v>
      </c>
      <c r="E182" s="642">
        <f t="shared" si="246"/>
        <v>-24145</v>
      </c>
      <c r="F182" s="643">
        <f>F183+F187</f>
        <v>254127</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979">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x14ac:dyDescent="0.25">
      <c r="A187" s="534">
        <v>5200</v>
      </c>
      <c r="B187" s="645" t="s">
        <v>342</v>
      </c>
      <c r="C187" s="773">
        <f t="shared" si="189"/>
        <v>254127</v>
      </c>
      <c r="D187" s="646">
        <f t="shared" ref="D187:E187" si="258">D188+D198+D199+D206+D207+D208+D210</f>
        <v>278272</v>
      </c>
      <c r="E187" s="647">
        <f t="shared" si="258"/>
        <v>-24145</v>
      </c>
      <c r="F187" s="648">
        <f>F188+F198+F199+F206+F207+F208+F210</f>
        <v>254127</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hidden="1" x14ac:dyDescent="0.25">
      <c r="A199" s="665">
        <v>5230</v>
      </c>
      <c r="B199" s="554" t="s">
        <v>354</v>
      </c>
      <c r="C199" s="775">
        <f t="shared" si="189"/>
        <v>0</v>
      </c>
      <c r="D199" s="666">
        <f t="shared" ref="D199:E199" si="270">SUM(D200:D205)</f>
        <v>0</v>
      </c>
      <c r="E199" s="667">
        <f t="shared" si="270"/>
        <v>0</v>
      </c>
      <c r="F199" s="662">
        <f>SUM(F200:F205)</f>
        <v>0</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hidden="1" x14ac:dyDescent="0.25">
      <c r="A204" s="517">
        <v>5238</v>
      </c>
      <c r="B204" s="554" t="s">
        <v>359</v>
      </c>
      <c r="C204" s="775">
        <f t="shared" si="189"/>
        <v>0</v>
      </c>
      <c r="D204" s="660"/>
      <c r="E204" s="661"/>
      <c r="F204" s="662">
        <f t="shared" si="274"/>
        <v>0</v>
      </c>
      <c r="G204" s="660"/>
      <c r="H204" s="661"/>
      <c r="I204" s="662">
        <f t="shared" si="275"/>
        <v>0</v>
      </c>
      <c r="J204" s="663"/>
      <c r="K204" s="661"/>
      <c r="L204" s="662">
        <f t="shared" si="276"/>
        <v>0</v>
      </c>
      <c r="M204" s="660"/>
      <c r="N204" s="661"/>
      <c r="O204" s="662">
        <f t="shared" si="277"/>
        <v>0</v>
      </c>
      <c r="P204" s="669"/>
    </row>
    <row r="205" spans="1:16" ht="24" hidden="1" x14ac:dyDescent="0.25">
      <c r="A205" s="517">
        <v>5239</v>
      </c>
      <c r="B205" s="554" t="s">
        <v>360</v>
      </c>
      <c r="C205" s="775">
        <f t="shared" si="189"/>
        <v>0</v>
      </c>
      <c r="D205" s="660"/>
      <c r="E205" s="661"/>
      <c r="F205" s="662">
        <f t="shared" si="274"/>
        <v>0</v>
      </c>
      <c r="G205" s="660"/>
      <c r="H205" s="661"/>
      <c r="I205" s="662">
        <f t="shared" si="275"/>
        <v>0</v>
      </c>
      <c r="J205" s="663"/>
      <c r="K205" s="661"/>
      <c r="L205" s="662">
        <f t="shared" si="276"/>
        <v>0</v>
      </c>
      <c r="M205" s="660"/>
      <c r="N205" s="661"/>
      <c r="O205" s="662">
        <f t="shared" si="277"/>
        <v>0</v>
      </c>
      <c r="P205" s="669"/>
    </row>
    <row r="206" spans="1:16" ht="24" hidden="1" x14ac:dyDescent="0.25">
      <c r="A206" s="665">
        <v>5240</v>
      </c>
      <c r="B206" s="554" t="s">
        <v>361</v>
      </c>
      <c r="C206" s="775">
        <f t="shared" si="189"/>
        <v>0</v>
      </c>
      <c r="D206" s="660"/>
      <c r="E206" s="661"/>
      <c r="F206" s="662">
        <f t="shared" si="274"/>
        <v>0</v>
      </c>
      <c r="G206" s="660"/>
      <c r="H206" s="661"/>
      <c r="I206" s="662">
        <f t="shared" si="275"/>
        <v>0</v>
      </c>
      <c r="J206" s="663"/>
      <c r="K206" s="661"/>
      <c r="L206" s="662">
        <f t="shared" si="276"/>
        <v>0</v>
      </c>
      <c r="M206" s="660"/>
      <c r="N206" s="661"/>
      <c r="O206" s="662">
        <f t="shared" si="277"/>
        <v>0</v>
      </c>
      <c r="P206" s="669"/>
    </row>
    <row r="207" spans="1:16" x14ac:dyDescent="0.25">
      <c r="A207" s="665">
        <v>5250</v>
      </c>
      <c r="B207" s="554" t="s">
        <v>362</v>
      </c>
      <c r="C207" s="775">
        <f t="shared" si="189"/>
        <v>254127</v>
      </c>
      <c r="D207" s="660">
        <v>278272</v>
      </c>
      <c r="E207" s="984">
        <v>-24145</v>
      </c>
      <c r="F207" s="662">
        <f t="shared" si="274"/>
        <v>254127</v>
      </c>
      <c r="G207" s="660"/>
      <c r="H207" s="661"/>
      <c r="I207" s="662">
        <f t="shared" si="275"/>
        <v>0</v>
      </c>
      <c r="J207" s="663"/>
      <c r="K207" s="661"/>
      <c r="L207" s="662">
        <f t="shared" si="276"/>
        <v>0</v>
      </c>
      <c r="M207" s="660"/>
      <c r="N207" s="661"/>
      <c r="O207" s="662">
        <f t="shared" si="277"/>
        <v>0</v>
      </c>
      <c r="P207" s="669"/>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979">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979">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979">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980">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979">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hidden="1" x14ac:dyDescent="0.25">
      <c r="A252" s="721">
        <v>7000</v>
      </c>
      <c r="B252" s="721" t="s">
        <v>407</v>
      </c>
      <c r="C252" s="790">
        <f t="shared" si="291"/>
        <v>0</v>
      </c>
      <c r="D252" s="722">
        <f t="shared" ref="D252:E252" si="343">SUM(D253,D263)</f>
        <v>0</v>
      </c>
      <c r="E252" s="723">
        <f t="shared" si="343"/>
        <v>0</v>
      </c>
      <c r="F252" s="724">
        <f>SUM(F253,F263)</f>
        <v>0</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hidden="1" x14ac:dyDescent="0.25">
      <c r="A253" s="534">
        <v>7200</v>
      </c>
      <c r="B253" s="645" t="s">
        <v>408</v>
      </c>
      <c r="C253" s="773">
        <f t="shared" si="291"/>
        <v>0</v>
      </c>
      <c r="D253" s="646">
        <f t="shared" ref="D253:O253" si="347">SUM(D254,D255,D256,D257,D261,D262)</f>
        <v>0</v>
      </c>
      <c r="E253" s="647">
        <f t="shared" si="347"/>
        <v>0</v>
      </c>
      <c r="F253" s="648">
        <f t="shared" si="347"/>
        <v>0</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979">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hidden="1" x14ac:dyDescent="0.25">
      <c r="A256" s="665">
        <v>7230</v>
      </c>
      <c r="B256" s="554" t="s">
        <v>179</v>
      </c>
      <c r="C256" s="775">
        <f t="shared" si="291"/>
        <v>0</v>
      </c>
      <c r="D256" s="660"/>
      <c r="E256" s="661"/>
      <c r="F256" s="662">
        <f t="shared" si="348"/>
        <v>0</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412205</v>
      </c>
      <c r="D272" s="737">
        <f>SUM(D269,D265,D252,D211,D182,D174,D160,D75,D53)</f>
        <v>436350</v>
      </c>
      <c r="E272" s="738">
        <f t="shared" ref="E272:O272" si="371">SUM(E269,E265,E252,E211,E182,E174,E160,E75,E53)</f>
        <v>-24145</v>
      </c>
      <c r="F272" s="739">
        <f t="shared" si="371"/>
        <v>412205</v>
      </c>
      <c r="G272" s="737">
        <f t="shared" si="371"/>
        <v>0</v>
      </c>
      <c r="H272" s="738">
        <f t="shared" si="371"/>
        <v>0</v>
      </c>
      <c r="I272" s="739">
        <f t="shared" si="371"/>
        <v>0</v>
      </c>
      <c r="J272" s="740">
        <f t="shared" si="371"/>
        <v>0</v>
      </c>
      <c r="K272" s="738">
        <f t="shared" si="371"/>
        <v>0</v>
      </c>
      <c r="L272" s="739">
        <f t="shared" si="371"/>
        <v>0</v>
      </c>
      <c r="M272" s="737">
        <f t="shared" si="371"/>
        <v>0</v>
      </c>
      <c r="N272" s="738">
        <f t="shared" si="371"/>
        <v>0</v>
      </c>
      <c r="O272" s="739">
        <f t="shared" si="371"/>
        <v>0</v>
      </c>
      <c r="P272" s="741"/>
    </row>
    <row r="273" spans="1:16" s="494" customFormat="1" ht="13.5" hidden="1" thickTop="1" thickBot="1" x14ac:dyDescent="0.3">
      <c r="A273" s="1321" t="s">
        <v>429</v>
      </c>
      <c r="B273" s="1322"/>
      <c r="C273" s="793">
        <f t="shared" si="291"/>
        <v>0</v>
      </c>
      <c r="D273" s="742">
        <f>SUM(D24,D25,D41,D43)-D51</f>
        <v>0</v>
      </c>
      <c r="E273" s="743">
        <f t="shared" ref="E273:F273" si="372">SUM(E24,E25,E41,E43)-E51</f>
        <v>0</v>
      </c>
      <c r="F273" s="744">
        <f t="shared" si="372"/>
        <v>0</v>
      </c>
      <c r="G273" s="742">
        <f>SUM(G24,G25,G43)-G51</f>
        <v>0</v>
      </c>
      <c r="H273" s="743">
        <f t="shared" ref="H273:I273" si="373">SUM(H24,H25,H43)-H51</f>
        <v>0</v>
      </c>
      <c r="I273" s="744">
        <f t="shared" si="373"/>
        <v>0</v>
      </c>
      <c r="J273" s="745">
        <f t="shared" ref="J273:K273" si="374">(J26+J43)-J51</f>
        <v>0</v>
      </c>
      <c r="K273" s="743">
        <f t="shared" si="374"/>
        <v>0</v>
      </c>
      <c r="L273" s="744">
        <f>(L26+L43)-L51</f>
        <v>0</v>
      </c>
      <c r="M273" s="742">
        <f t="shared" ref="M273:O273" si="375">M45-M51</f>
        <v>0</v>
      </c>
      <c r="N273" s="743">
        <f t="shared" si="375"/>
        <v>0</v>
      </c>
      <c r="O273" s="744">
        <f t="shared" si="375"/>
        <v>0</v>
      </c>
      <c r="P273" s="746"/>
    </row>
    <row r="274" spans="1:16" s="494" customFormat="1" ht="12.75" hidden="1" thickTop="1" x14ac:dyDescent="0.25">
      <c r="A274" s="1323" t="s">
        <v>430</v>
      </c>
      <c r="B274" s="1324"/>
      <c r="C274" s="794">
        <f t="shared" si="291"/>
        <v>0</v>
      </c>
      <c r="D274" s="747">
        <f t="shared" ref="D274:O274" si="376">SUM(D275,D276)-D283+D284</f>
        <v>0</v>
      </c>
      <c r="E274" s="748">
        <f t="shared" si="376"/>
        <v>0</v>
      </c>
      <c r="F274" s="749">
        <f t="shared" si="376"/>
        <v>0</v>
      </c>
      <c r="G274" s="747">
        <f t="shared" si="376"/>
        <v>0</v>
      </c>
      <c r="H274" s="748">
        <f t="shared" si="376"/>
        <v>0</v>
      </c>
      <c r="I274" s="749">
        <f t="shared" si="376"/>
        <v>0</v>
      </c>
      <c r="J274" s="750">
        <f t="shared" si="376"/>
        <v>0</v>
      </c>
      <c r="K274" s="748">
        <f t="shared" si="376"/>
        <v>0</v>
      </c>
      <c r="L274" s="749">
        <f t="shared" si="376"/>
        <v>0</v>
      </c>
      <c r="M274" s="747">
        <f t="shared" si="376"/>
        <v>0</v>
      </c>
      <c r="N274" s="748">
        <f t="shared" si="376"/>
        <v>0</v>
      </c>
      <c r="O274" s="749">
        <f t="shared" si="376"/>
        <v>0</v>
      </c>
      <c r="P274" s="751"/>
    </row>
    <row r="275" spans="1:16" s="494" customFormat="1" ht="13.5" hidden="1" thickTop="1" thickBot="1" x14ac:dyDescent="0.3">
      <c r="A275" s="621" t="s">
        <v>431</v>
      </c>
      <c r="B275" s="621" t="s">
        <v>432</v>
      </c>
      <c r="C275" s="783">
        <f t="shared" si="291"/>
        <v>0</v>
      </c>
      <c r="D275" s="622">
        <f>D21-D269</f>
        <v>0</v>
      </c>
      <c r="E275" s="622">
        <f t="shared" ref="E275:O275" si="377">E21-E269</f>
        <v>0</v>
      </c>
      <c r="F275" s="622">
        <f t="shared" si="377"/>
        <v>0</v>
      </c>
      <c r="G275" s="622">
        <f t="shared" si="377"/>
        <v>0</v>
      </c>
      <c r="H275" s="622">
        <f t="shared" si="377"/>
        <v>0</v>
      </c>
      <c r="I275" s="622">
        <f t="shared" si="377"/>
        <v>0</v>
      </c>
      <c r="J275" s="622">
        <f t="shared" si="377"/>
        <v>0</v>
      </c>
      <c r="K275" s="622">
        <f t="shared" si="377"/>
        <v>0</v>
      </c>
      <c r="L275" s="783">
        <f t="shared" si="377"/>
        <v>0</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row r="298" spans="1:16" x14ac:dyDescent="0.25">
      <c r="A298" s="469"/>
      <c r="B298" s="469"/>
      <c r="C298" s="469"/>
      <c r="D298" s="469"/>
      <c r="E298" s="469"/>
      <c r="F298" s="469"/>
      <c r="G298" s="469"/>
      <c r="H298" s="469"/>
      <c r="I298" s="469"/>
      <c r="J298" s="469"/>
      <c r="K298" s="469"/>
      <c r="L298" s="469"/>
      <c r="M298" s="469"/>
      <c r="N298" s="469"/>
      <c r="O298" s="469"/>
      <c r="P298" s="469"/>
    </row>
  </sheetData>
  <sheetProtection algorithmName="SHA-512" hashValue="JVgGroEjR1CPbELGvV923edg+9XD8p2ZmjkUmjME/CTYdv7q6yB7u7gCKlWfXS2cI/yEl5g/v+s3JViLOiddRw==" saltValue="JbNk60CDy36hnfKlyxi0Nw==" spinCount="100000" sheet="1" objects="1" scenarios="1" formatCells="0" formatColumns="0" formatRows="0" sort="0"/>
  <autoFilter ref="A18:P284">
    <filterColumn colId="2">
      <filters>
        <filter val="108 378"/>
        <filter val="143 078"/>
        <filter val="15 000"/>
        <filter val="158 078"/>
        <filter val="254 127"/>
        <filter val="34 700"/>
        <filter val="412 205"/>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14.pielikums Jūrmalas pilsētas domes
2020.gada 23.aprīļa saistošajiem noteikumiem Nr.11
(protokols Nr.6, 21.punkts)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8"/>
  <sheetViews>
    <sheetView showGridLines="0" view="pageLayout" zoomScaleNormal="100" workbookViewId="0">
      <selection activeCell="T2" sqref="T2"/>
    </sheetView>
  </sheetViews>
  <sheetFormatPr defaultColWidth="9.140625" defaultRowHeight="12" outlineLevelCol="1" x14ac:dyDescent="0.25"/>
  <cols>
    <col min="1" max="1" width="10.85546875" style="763" customWidth="1"/>
    <col min="2" max="2" width="28" style="763" customWidth="1"/>
    <col min="3" max="3" width="8" style="763" customWidth="1"/>
    <col min="4" max="5" width="8.7109375" style="763" hidden="1" customWidth="1" outlineLevel="1"/>
    <col min="6" max="6" width="8.7109375" style="763" customWidth="1" collapsed="1"/>
    <col min="7" max="8" width="8.7109375" style="763" hidden="1" customWidth="1" outlineLevel="1"/>
    <col min="9" max="9" width="8.7109375" style="763" customWidth="1" collapsed="1"/>
    <col min="10" max="11" width="8.28515625" style="763" hidden="1" customWidth="1" outlineLevel="1"/>
    <col min="12" max="12" width="8.28515625" style="763" customWidth="1" collapsed="1"/>
    <col min="13" max="14" width="7.42578125" style="763" hidden="1" customWidth="1" outlineLevel="1"/>
    <col min="15" max="15" width="7.42578125" style="763" customWidth="1" collapsed="1"/>
    <col min="16" max="16" width="26.7109375" style="763" hidden="1" customWidth="1" outlineLevel="1"/>
    <col min="17" max="17" width="9.140625" style="469" collapsed="1"/>
    <col min="18" max="16384" width="9.140625" style="469"/>
  </cols>
  <sheetData>
    <row r="1" spans="1:17" x14ac:dyDescent="0.25">
      <c r="A1" s="468"/>
      <c r="B1" s="468"/>
      <c r="C1" s="468"/>
      <c r="D1" s="468"/>
      <c r="E1" s="468"/>
      <c r="F1" s="468"/>
      <c r="G1" s="468"/>
      <c r="H1" s="468"/>
      <c r="I1" s="468"/>
      <c r="J1" s="468"/>
      <c r="K1" s="468"/>
      <c r="L1" s="468"/>
      <c r="M1" s="468"/>
      <c r="N1" s="468"/>
      <c r="O1" s="764" t="s">
        <v>707</v>
      </c>
      <c r="P1" s="468"/>
    </row>
    <row r="2" spans="1:17" ht="35.25" customHeight="1" x14ac:dyDescent="0.25">
      <c r="A2" s="1353" t="s">
        <v>139</v>
      </c>
      <c r="B2" s="1354"/>
      <c r="C2" s="1354"/>
      <c r="D2" s="1354"/>
      <c r="E2" s="1354"/>
      <c r="F2" s="1354"/>
      <c r="G2" s="1354"/>
      <c r="H2" s="1354"/>
      <c r="I2" s="1354"/>
      <c r="J2" s="1354"/>
      <c r="K2" s="1354"/>
      <c r="L2" s="1354"/>
      <c r="M2" s="1354"/>
      <c r="N2" s="1354"/>
      <c r="O2" s="1354"/>
      <c r="P2" s="1355"/>
      <c r="Q2" s="765"/>
    </row>
    <row r="3" spans="1:17" ht="12.75" customHeight="1" x14ac:dyDescent="0.25">
      <c r="A3" s="470" t="s">
        <v>140</v>
      </c>
      <c r="B3" s="471"/>
      <c r="C3" s="1284" t="s">
        <v>141</v>
      </c>
      <c r="D3" s="1284"/>
      <c r="E3" s="1284"/>
      <c r="F3" s="1284"/>
      <c r="G3" s="1284"/>
      <c r="H3" s="1284"/>
      <c r="I3" s="1284"/>
      <c r="J3" s="1284"/>
      <c r="K3" s="1284"/>
      <c r="L3" s="1284"/>
      <c r="M3" s="1284"/>
      <c r="N3" s="1284"/>
      <c r="O3" s="1284"/>
      <c r="P3" s="1285"/>
      <c r="Q3" s="765"/>
    </row>
    <row r="4" spans="1:17" ht="12.75" customHeight="1" x14ac:dyDescent="0.25">
      <c r="A4" s="470" t="s">
        <v>142</v>
      </c>
      <c r="B4" s="471"/>
      <c r="C4" s="1284" t="s">
        <v>143</v>
      </c>
      <c r="D4" s="1284"/>
      <c r="E4" s="1284"/>
      <c r="F4" s="1284"/>
      <c r="G4" s="1284"/>
      <c r="H4" s="1284"/>
      <c r="I4" s="1284"/>
      <c r="J4" s="1284"/>
      <c r="K4" s="1284"/>
      <c r="L4" s="1284"/>
      <c r="M4" s="1284"/>
      <c r="N4" s="1284"/>
      <c r="O4" s="1284"/>
      <c r="P4" s="1285"/>
      <c r="Q4" s="765"/>
    </row>
    <row r="5" spans="1:17" ht="12.75" customHeight="1" x14ac:dyDescent="0.25">
      <c r="A5" s="472" t="s">
        <v>144</v>
      </c>
      <c r="B5" s="473"/>
      <c r="C5" s="1289" t="s">
        <v>145</v>
      </c>
      <c r="D5" s="1289"/>
      <c r="E5" s="1289"/>
      <c r="F5" s="1289"/>
      <c r="G5" s="1289"/>
      <c r="H5" s="1289"/>
      <c r="I5" s="1289"/>
      <c r="J5" s="1289"/>
      <c r="K5" s="1289"/>
      <c r="L5" s="1289"/>
      <c r="M5" s="1289"/>
      <c r="N5" s="1289"/>
      <c r="O5" s="1289"/>
      <c r="P5" s="1290"/>
      <c r="Q5" s="765"/>
    </row>
    <row r="6" spans="1:17" ht="12.75" customHeight="1" x14ac:dyDescent="0.25">
      <c r="A6" s="472" t="s">
        <v>146</v>
      </c>
      <c r="B6" s="473"/>
      <c r="C6" s="1289" t="s">
        <v>708</v>
      </c>
      <c r="D6" s="1289"/>
      <c r="E6" s="1289"/>
      <c r="F6" s="1289"/>
      <c r="G6" s="1289"/>
      <c r="H6" s="1289"/>
      <c r="I6" s="1289"/>
      <c r="J6" s="1289"/>
      <c r="K6" s="1289"/>
      <c r="L6" s="1289"/>
      <c r="M6" s="1289"/>
      <c r="N6" s="1289"/>
      <c r="O6" s="1289"/>
      <c r="P6" s="1290"/>
      <c r="Q6" s="765"/>
    </row>
    <row r="7" spans="1:17" ht="24.6" customHeight="1" x14ac:dyDescent="0.25">
      <c r="A7" s="472" t="s">
        <v>148</v>
      </c>
      <c r="B7" s="473"/>
      <c r="C7" s="1284" t="s">
        <v>709</v>
      </c>
      <c r="D7" s="1284"/>
      <c r="E7" s="1284"/>
      <c r="F7" s="1284"/>
      <c r="G7" s="1284"/>
      <c r="H7" s="1284"/>
      <c r="I7" s="1284"/>
      <c r="J7" s="1284"/>
      <c r="K7" s="1284"/>
      <c r="L7" s="1284"/>
      <c r="M7" s="1284"/>
      <c r="N7" s="1284"/>
      <c r="O7" s="1284"/>
      <c r="P7" s="1285"/>
      <c r="Q7" s="765"/>
    </row>
    <row r="8" spans="1:17" ht="12.75" customHeight="1" x14ac:dyDescent="0.25">
      <c r="A8" s="474" t="s">
        <v>150</v>
      </c>
      <c r="B8" s="473"/>
      <c r="C8" s="1299"/>
      <c r="D8" s="1299"/>
      <c r="E8" s="1299"/>
      <c r="F8" s="1299"/>
      <c r="G8" s="1299"/>
      <c r="H8" s="1299"/>
      <c r="I8" s="1299"/>
      <c r="J8" s="1299"/>
      <c r="K8" s="1299"/>
      <c r="L8" s="1299"/>
      <c r="M8" s="1299"/>
      <c r="N8" s="1299"/>
      <c r="O8" s="1299"/>
      <c r="P8" s="1300"/>
      <c r="Q8" s="765"/>
    </row>
    <row r="9" spans="1:17" ht="12.75" customHeight="1" x14ac:dyDescent="0.25">
      <c r="A9" s="472"/>
      <c r="B9" s="473" t="s">
        <v>151</v>
      </c>
      <c r="C9" s="1289" t="s">
        <v>152</v>
      </c>
      <c r="D9" s="1289"/>
      <c r="E9" s="1289"/>
      <c r="F9" s="1289"/>
      <c r="G9" s="1289"/>
      <c r="H9" s="1289"/>
      <c r="I9" s="1289"/>
      <c r="J9" s="1289"/>
      <c r="K9" s="1289"/>
      <c r="L9" s="1289"/>
      <c r="M9" s="1289"/>
      <c r="N9" s="1289"/>
      <c r="O9" s="1289"/>
      <c r="P9" s="1290"/>
      <c r="Q9" s="765"/>
    </row>
    <row r="10" spans="1:17" ht="12.75" customHeight="1" x14ac:dyDescent="0.25">
      <c r="A10" s="472"/>
      <c r="B10" s="473" t="s">
        <v>153</v>
      </c>
      <c r="C10" s="1289"/>
      <c r="D10" s="1289"/>
      <c r="E10" s="1289"/>
      <c r="F10" s="1289"/>
      <c r="G10" s="1289"/>
      <c r="H10" s="1289"/>
      <c r="I10" s="1289"/>
      <c r="J10" s="1289"/>
      <c r="K10" s="1289"/>
      <c r="L10" s="1289"/>
      <c r="M10" s="1289"/>
      <c r="N10" s="1289"/>
      <c r="O10" s="1289"/>
      <c r="P10" s="1290"/>
      <c r="Q10" s="765"/>
    </row>
    <row r="11" spans="1:17" ht="12.75" customHeight="1" x14ac:dyDescent="0.25">
      <c r="A11" s="472"/>
      <c r="B11" s="473" t="s">
        <v>154</v>
      </c>
      <c r="C11" s="1299"/>
      <c r="D11" s="1299"/>
      <c r="E11" s="1299"/>
      <c r="F11" s="1299"/>
      <c r="G11" s="1299"/>
      <c r="H11" s="1299"/>
      <c r="I11" s="1299"/>
      <c r="J11" s="1299"/>
      <c r="K11" s="1299"/>
      <c r="L11" s="1299"/>
      <c r="M11" s="1299"/>
      <c r="N11" s="1299"/>
      <c r="O11" s="1299"/>
      <c r="P11" s="1300"/>
      <c r="Q11" s="765"/>
    </row>
    <row r="12" spans="1:17" ht="12.75" customHeight="1" x14ac:dyDescent="0.25">
      <c r="A12" s="472"/>
      <c r="B12" s="473" t="s">
        <v>155</v>
      </c>
      <c r="C12" s="1289"/>
      <c r="D12" s="1289"/>
      <c r="E12" s="1289"/>
      <c r="F12" s="1289"/>
      <c r="G12" s="1289"/>
      <c r="H12" s="1289"/>
      <c r="I12" s="1289"/>
      <c r="J12" s="1289"/>
      <c r="K12" s="1289"/>
      <c r="L12" s="1289"/>
      <c r="M12" s="1289"/>
      <c r="N12" s="1289"/>
      <c r="O12" s="1289"/>
      <c r="P12" s="1290"/>
      <c r="Q12" s="765"/>
    </row>
    <row r="13" spans="1:17" ht="12.75" customHeight="1" x14ac:dyDescent="0.25">
      <c r="A13" s="472"/>
      <c r="B13" s="473" t="s">
        <v>156</v>
      </c>
      <c r="C13" s="1289"/>
      <c r="D13" s="1289"/>
      <c r="E13" s="1289"/>
      <c r="F13" s="1289"/>
      <c r="G13" s="1289"/>
      <c r="H13" s="1289"/>
      <c r="I13" s="1289"/>
      <c r="J13" s="1289"/>
      <c r="K13" s="1289"/>
      <c r="L13" s="1289"/>
      <c r="M13" s="1289"/>
      <c r="N13" s="1289"/>
      <c r="O13" s="1289"/>
      <c r="P13" s="1290"/>
      <c r="Q13" s="765"/>
    </row>
    <row r="14" spans="1:17" ht="12.75" customHeight="1" x14ac:dyDescent="0.25">
      <c r="A14" s="475"/>
      <c r="B14" s="476"/>
      <c r="C14" s="86"/>
      <c r="D14" s="86"/>
      <c r="E14" s="86"/>
      <c r="F14" s="86"/>
      <c r="G14" s="86"/>
      <c r="H14" s="86"/>
      <c r="I14" s="86"/>
      <c r="J14" s="86"/>
      <c r="K14" s="86"/>
      <c r="L14" s="86"/>
      <c r="M14" s="86"/>
      <c r="N14" s="86"/>
      <c r="O14" s="86"/>
      <c r="P14" s="87"/>
      <c r="Q14" s="765"/>
    </row>
    <row r="15" spans="1:17" s="477" customFormat="1" ht="12.75" customHeight="1" x14ac:dyDescent="0.25">
      <c r="A15" s="1331" t="s">
        <v>157</v>
      </c>
      <c r="B15" s="1334" t="s">
        <v>158</v>
      </c>
      <c r="C15" s="1337" t="s">
        <v>159</v>
      </c>
      <c r="D15" s="1338"/>
      <c r="E15" s="1338"/>
      <c r="F15" s="1338"/>
      <c r="G15" s="1338"/>
      <c r="H15" s="1338"/>
      <c r="I15" s="1338"/>
      <c r="J15" s="1338"/>
      <c r="K15" s="1338"/>
      <c r="L15" s="1338"/>
      <c r="M15" s="1338"/>
      <c r="N15" s="1338"/>
      <c r="O15" s="1338"/>
      <c r="P15" s="1339"/>
      <c r="Q15" s="766"/>
    </row>
    <row r="16" spans="1:17" s="477" customFormat="1" ht="12.75" customHeight="1" x14ac:dyDescent="0.25">
      <c r="A16" s="1332"/>
      <c r="B16" s="1335"/>
      <c r="C16" s="1340" t="s">
        <v>160</v>
      </c>
      <c r="D16" s="1342" t="s">
        <v>161</v>
      </c>
      <c r="E16" s="1344" t="s">
        <v>162</v>
      </c>
      <c r="F16" s="1346" t="s">
        <v>163</v>
      </c>
      <c r="G16" s="1325" t="s">
        <v>164</v>
      </c>
      <c r="H16" s="1327" t="s">
        <v>165</v>
      </c>
      <c r="I16" s="1348" t="s">
        <v>166</v>
      </c>
      <c r="J16" s="1325" t="s">
        <v>167</v>
      </c>
      <c r="K16" s="1327" t="s">
        <v>168</v>
      </c>
      <c r="L16" s="1329" t="s">
        <v>169</v>
      </c>
      <c r="M16" s="1325" t="s">
        <v>170</v>
      </c>
      <c r="N16" s="1327" t="s">
        <v>171</v>
      </c>
      <c r="O16" s="1351" t="s">
        <v>172</v>
      </c>
      <c r="P16" s="1350" t="s">
        <v>9</v>
      </c>
      <c r="Q16" s="766"/>
    </row>
    <row r="17" spans="1:17" s="478" customFormat="1" ht="61.5" customHeight="1" thickBot="1" x14ac:dyDescent="0.3">
      <c r="A17" s="1333"/>
      <c r="B17" s="1336"/>
      <c r="C17" s="1341"/>
      <c r="D17" s="1343"/>
      <c r="E17" s="1345"/>
      <c r="F17" s="1347"/>
      <c r="G17" s="1326"/>
      <c r="H17" s="1328"/>
      <c r="I17" s="1349"/>
      <c r="J17" s="1326"/>
      <c r="K17" s="1328"/>
      <c r="L17" s="1330"/>
      <c r="M17" s="1326"/>
      <c r="N17" s="1328"/>
      <c r="O17" s="1352"/>
      <c r="P17" s="1333"/>
      <c r="Q17" s="767"/>
    </row>
    <row r="18" spans="1:17" s="478" customFormat="1" ht="9.75" customHeight="1" thickTop="1" x14ac:dyDescent="0.25">
      <c r="A18" s="479" t="s">
        <v>173</v>
      </c>
      <c r="B18" s="479">
        <v>2</v>
      </c>
      <c r="C18" s="479">
        <v>3</v>
      </c>
      <c r="D18" s="480"/>
      <c r="E18" s="481"/>
      <c r="F18" s="482">
        <v>4</v>
      </c>
      <c r="G18" s="480"/>
      <c r="H18" s="481"/>
      <c r="I18" s="482">
        <v>5</v>
      </c>
      <c r="J18" s="483"/>
      <c r="K18" s="481"/>
      <c r="L18" s="482">
        <v>6</v>
      </c>
      <c r="M18" s="480"/>
      <c r="N18" s="481"/>
      <c r="O18" s="482">
        <v>7</v>
      </c>
      <c r="P18" s="484">
        <v>8</v>
      </c>
    </row>
    <row r="19" spans="1:17" s="494" customFormat="1" hidden="1" x14ac:dyDescent="0.25">
      <c r="A19" s="485"/>
      <c r="B19" s="486" t="s">
        <v>174</v>
      </c>
      <c r="C19" s="634"/>
      <c r="D19" s="487"/>
      <c r="E19" s="488"/>
      <c r="F19" s="489"/>
      <c r="G19" s="490"/>
      <c r="H19" s="491"/>
      <c r="I19" s="489"/>
      <c r="J19" s="492"/>
      <c r="K19" s="491"/>
      <c r="L19" s="489"/>
      <c r="M19" s="490"/>
      <c r="N19" s="491"/>
      <c r="O19" s="489"/>
      <c r="P19" s="493"/>
    </row>
    <row r="20" spans="1:17" s="494" customFormat="1" ht="12.75" thickBot="1" x14ac:dyDescent="0.3">
      <c r="A20" s="495"/>
      <c r="B20" s="496" t="s">
        <v>175</v>
      </c>
      <c r="C20" s="768">
        <f>F20+I20+L20+O20</f>
        <v>701040</v>
      </c>
      <c r="D20" s="497">
        <f t="shared" ref="D20:E20" si="0">SUM(D21,D24,D25,D41,D43)</f>
        <v>704045</v>
      </c>
      <c r="E20" s="498">
        <f t="shared" si="0"/>
        <v>-3005</v>
      </c>
      <c r="F20" s="499">
        <f>SUM(F21,F24,F25,F41,F43)</f>
        <v>701040</v>
      </c>
      <c r="G20" s="497">
        <f t="shared" ref="G20:H20" si="1">SUM(G21,G24,G43)</f>
        <v>0</v>
      </c>
      <c r="H20" s="498">
        <f t="shared" si="1"/>
        <v>0</v>
      </c>
      <c r="I20" s="499">
        <f>SUM(I21,I24,I43)</f>
        <v>0</v>
      </c>
      <c r="J20" s="500">
        <f t="shared" ref="J20:K20" si="2">SUM(J21,J26,J43)</f>
        <v>0</v>
      </c>
      <c r="K20" s="498">
        <f t="shared" si="2"/>
        <v>0</v>
      </c>
      <c r="L20" s="499">
        <f>SUM(L21,L26,L43)</f>
        <v>0</v>
      </c>
      <c r="M20" s="497">
        <f t="shared" ref="M20:O20" si="3">SUM(M21,M45)</f>
        <v>0</v>
      </c>
      <c r="N20" s="498">
        <f t="shared" si="3"/>
        <v>0</v>
      </c>
      <c r="O20" s="499">
        <f t="shared" si="3"/>
        <v>0</v>
      </c>
      <c r="P20" s="501"/>
    </row>
    <row r="21" spans="1:17" ht="12.75" hidden="1" thickTop="1" x14ac:dyDescent="0.25">
      <c r="A21" s="502"/>
      <c r="B21" s="503" t="s">
        <v>176</v>
      </c>
      <c r="C21" s="769">
        <f t="shared" ref="C21:C84" si="4">F21+I21+L21+O21</f>
        <v>0</v>
      </c>
      <c r="D21" s="504">
        <f t="shared" ref="D21:E21" si="5">SUM(D22:D23)</f>
        <v>0</v>
      </c>
      <c r="E21" s="505">
        <f t="shared" si="5"/>
        <v>0</v>
      </c>
      <c r="F21" s="506">
        <f>SUM(F22:F23)</f>
        <v>0</v>
      </c>
      <c r="G21" s="504">
        <f t="shared" ref="G21:H21" si="6">SUM(G22:G23)</f>
        <v>0</v>
      </c>
      <c r="H21" s="505">
        <f t="shared" si="6"/>
        <v>0</v>
      </c>
      <c r="I21" s="506">
        <f>SUM(I22:I23)</f>
        <v>0</v>
      </c>
      <c r="J21" s="507">
        <f t="shared" ref="J21:K21" si="7">SUM(J22:J23)</f>
        <v>0</v>
      </c>
      <c r="K21" s="505">
        <f t="shared" si="7"/>
        <v>0</v>
      </c>
      <c r="L21" s="506">
        <f>SUM(L22:L23)</f>
        <v>0</v>
      </c>
      <c r="M21" s="504">
        <f t="shared" ref="M21:O21" si="8">SUM(M22:M23)</f>
        <v>0</v>
      </c>
      <c r="N21" s="505">
        <f t="shared" si="8"/>
        <v>0</v>
      </c>
      <c r="O21" s="506">
        <f t="shared" si="8"/>
        <v>0</v>
      </c>
      <c r="P21" s="508"/>
    </row>
    <row r="22" spans="1:17" ht="12.75" hidden="1" thickTop="1" x14ac:dyDescent="0.25">
      <c r="A22" s="509"/>
      <c r="B22" s="510" t="s">
        <v>177</v>
      </c>
      <c r="C22" s="770">
        <f t="shared" si="4"/>
        <v>0</v>
      </c>
      <c r="D22" s="511"/>
      <c r="E22" s="512"/>
      <c r="F22" s="513">
        <f>D22+E22</f>
        <v>0</v>
      </c>
      <c r="G22" s="511"/>
      <c r="H22" s="512"/>
      <c r="I22" s="513">
        <f>G22+H22</f>
        <v>0</v>
      </c>
      <c r="J22" s="514"/>
      <c r="K22" s="512"/>
      <c r="L22" s="513">
        <f>J22+K22</f>
        <v>0</v>
      </c>
      <c r="M22" s="511"/>
      <c r="N22" s="512"/>
      <c r="O22" s="513">
        <f>M22+N22</f>
        <v>0</v>
      </c>
      <c r="P22" s="515"/>
    </row>
    <row r="23" spans="1:17" ht="12.75" hidden="1" thickTop="1" x14ac:dyDescent="0.25">
      <c r="A23" s="516"/>
      <c r="B23" s="517" t="s">
        <v>178</v>
      </c>
      <c r="C23" s="771">
        <f t="shared" si="4"/>
        <v>0</v>
      </c>
      <c r="D23" s="518"/>
      <c r="E23" s="519"/>
      <c r="F23" s="520">
        <f t="shared" ref="F23:F25" si="9">D23+E23</f>
        <v>0</v>
      </c>
      <c r="G23" s="518"/>
      <c r="H23" s="519"/>
      <c r="I23" s="520">
        <f t="shared" ref="I23:I24" si="10">G23+H23</f>
        <v>0</v>
      </c>
      <c r="J23" s="521"/>
      <c r="K23" s="519"/>
      <c r="L23" s="520">
        <f>J23+K23</f>
        <v>0</v>
      </c>
      <c r="M23" s="518"/>
      <c r="N23" s="519"/>
      <c r="O23" s="520">
        <f>M23+N23</f>
        <v>0</v>
      </c>
      <c r="P23" s="982"/>
    </row>
    <row r="24" spans="1:17" s="494" customFormat="1" ht="25.5" thickTop="1" thickBot="1" x14ac:dyDescent="0.3">
      <c r="A24" s="523">
        <v>19300</v>
      </c>
      <c r="B24" s="523" t="s">
        <v>179</v>
      </c>
      <c r="C24" s="772">
        <f>F24+I24</f>
        <v>701040</v>
      </c>
      <c r="D24" s="524">
        <v>704045</v>
      </c>
      <c r="E24" s="983">
        <v>-3005</v>
      </c>
      <c r="F24" s="526">
        <f t="shared" si="9"/>
        <v>701040</v>
      </c>
      <c r="G24" s="524"/>
      <c r="H24" s="525"/>
      <c r="I24" s="526">
        <f t="shared" si="10"/>
        <v>0</v>
      </c>
      <c r="J24" s="527" t="s">
        <v>180</v>
      </c>
      <c r="K24" s="528" t="s">
        <v>180</v>
      </c>
      <c r="L24" s="531" t="s">
        <v>180</v>
      </c>
      <c r="M24" s="529" t="s">
        <v>180</v>
      </c>
      <c r="N24" s="530" t="s">
        <v>180</v>
      </c>
      <c r="O24" s="531" t="s">
        <v>180</v>
      </c>
      <c r="P24" s="532"/>
    </row>
    <row r="25" spans="1:17" s="494" customFormat="1" ht="24.75" hidden="1" thickTop="1" x14ac:dyDescent="0.25">
      <c r="A25" s="533"/>
      <c r="B25" s="534" t="s">
        <v>181</v>
      </c>
      <c r="C25" s="773">
        <f>F25</f>
        <v>0</v>
      </c>
      <c r="D25" s="535"/>
      <c r="E25" s="536"/>
      <c r="F25" s="537">
        <f t="shared" si="9"/>
        <v>0</v>
      </c>
      <c r="G25" s="538" t="s">
        <v>180</v>
      </c>
      <c r="H25" s="539" t="s">
        <v>180</v>
      </c>
      <c r="I25" s="540" t="s">
        <v>180</v>
      </c>
      <c r="J25" s="541" t="s">
        <v>180</v>
      </c>
      <c r="K25" s="542" t="s">
        <v>180</v>
      </c>
      <c r="L25" s="540" t="s">
        <v>180</v>
      </c>
      <c r="M25" s="543" t="s">
        <v>180</v>
      </c>
      <c r="N25" s="542" t="s">
        <v>180</v>
      </c>
      <c r="O25" s="540" t="s">
        <v>180</v>
      </c>
      <c r="P25" s="544"/>
    </row>
    <row r="26" spans="1:17" s="494" customFormat="1" ht="36.75" hidden="1" thickTop="1" x14ac:dyDescent="0.25">
      <c r="A26" s="534">
        <v>21300</v>
      </c>
      <c r="B26" s="534" t="s">
        <v>182</v>
      </c>
      <c r="C26" s="773">
        <f>L26</f>
        <v>0</v>
      </c>
      <c r="D26" s="543" t="s">
        <v>180</v>
      </c>
      <c r="E26" s="542" t="s">
        <v>180</v>
      </c>
      <c r="F26" s="540" t="s">
        <v>180</v>
      </c>
      <c r="G26" s="543" t="s">
        <v>180</v>
      </c>
      <c r="H26" s="542" t="s">
        <v>180</v>
      </c>
      <c r="I26" s="540" t="s">
        <v>180</v>
      </c>
      <c r="J26" s="541">
        <f t="shared" ref="J26:K26" si="11">SUM(J27,J31,J33,J36)</f>
        <v>0</v>
      </c>
      <c r="K26" s="542">
        <f t="shared" si="11"/>
        <v>0</v>
      </c>
      <c r="L26" s="648">
        <f>SUM(L27,L31,L33,L36)</f>
        <v>0</v>
      </c>
      <c r="M26" s="543" t="s">
        <v>180</v>
      </c>
      <c r="N26" s="542" t="s">
        <v>180</v>
      </c>
      <c r="O26" s="540" t="s">
        <v>180</v>
      </c>
      <c r="P26" s="544"/>
    </row>
    <row r="27" spans="1:17" s="494" customFormat="1" ht="24.75" hidden="1" thickTop="1" x14ac:dyDescent="0.25">
      <c r="A27" s="545">
        <v>21350</v>
      </c>
      <c r="B27" s="534" t="s">
        <v>183</v>
      </c>
      <c r="C27" s="773">
        <f>L27</f>
        <v>0</v>
      </c>
      <c r="D27" s="543" t="s">
        <v>180</v>
      </c>
      <c r="E27" s="542" t="s">
        <v>180</v>
      </c>
      <c r="F27" s="540" t="s">
        <v>180</v>
      </c>
      <c r="G27" s="543" t="s">
        <v>180</v>
      </c>
      <c r="H27" s="542" t="s">
        <v>180</v>
      </c>
      <c r="I27" s="540" t="s">
        <v>180</v>
      </c>
      <c r="J27" s="541">
        <f t="shared" ref="J27:K27" si="12">SUM(J28:J30)</f>
        <v>0</v>
      </c>
      <c r="K27" s="542">
        <f t="shared" si="12"/>
        <v>0</v>
      </c>
      <c r="L27" s="648">
        <f>SUM(L28:L30)</f>
        <v>0</v>
      </c>
      <c r="M27" s="543" t="s">
        <v>180</v>
      </c>
      <c r="N27" s="542" t="s">
        <v>180</v>
      </c>
      <c r="O27" s="540" t="s">
        <v>180</v>
      </c>
      <c r="P27" s="544"/>
    </row>
    <row r="28" spans="1:17" ht="12.75" hidden="1" thickTop="1" x14ac:dyDescent="0.25">
      <c r="A28" s="509">
        <v>21351</v>
      </c>
      <c r="B28" s="546" t="s">
        <v>184</v>
      </c>
      <c r="C28" s="774">
        <f t="shared" ref="C28:C40" si="13">L28</f>
        <v>0</v>
      </c>
      <c r="D28" s="547" t="s">
        <v>180</v>
      </c>
      <c r="E28" s="548" t="s">
        <v>180</v>
      </c>
      <c r="F28" s="549" t="s">
        <v>180</v>
      </c>
      <c r="G28" s="547" t="s">
        <v>180</v>
      </c>
      <c r="H28" s="548" t="s">
        <v>180</v>
      </c>
      <c r="I28" s="549" t="s">
        <v>180</v>
      </c>
      <c r="J28" s="550"/>
      <c r="K28" s="551"/>
      <c r="L28" s="657">
        <f t="shared" ref="L28:L30" si="14">J28+K28</f>
        <v>0</v>
      </c>
      <c r="M28" s="552" t="s">
        <v>180</v>
      </c>
      <c r="N28" s="551" t="s">
        <v>180</v>
      </c>
      <c r="O28" s="549" t="s">
        <v>180</v>
      </c>
      <c r="P28" s="553"/>
    </row>
    <row r="29" spans="1:17" ht="12.75" hidden="1" thickTop="1" x14ac:dyDescent="0.25">
      <c r="A29" s="516">
        <v>21352</v>
      </c>
      <c r="B29" s="554" t="s">
        <v>185</v>
      </c>
      <c r="C29" s="775">
        <f t="shared" si="13"/>
        <v>0</v>
      </c>
      <c r="D29" s="555" t="s">
        <v>180</v>
      </c>
      <c r="E29" s="556" t="s">
        <v>180</v>
      </c>
      <c r="F29" s="557" t="s">
        <v>180</v>
      </c>
      <c r="G29" s="555" t="s">
        <v>180</v>
      </c>
      <c r="H29" s="556" t="s">
        <v>180</v>
      </c>
      <c r="I29" s="557" t="s">
        <v>180</v>
      </c>
      <c r="J29" s="558"/>
      <c r="K29" s="559"/>
      <c r="L29" s="662">
        <f t="shared" si="14"/>
        <v>0</v>
      </c>
      <c r="M29" s="560" t="s">
        <v>180</v>
      </c>
      <c r="N29" s="559" t="s">
        <v>180</v>
      </c>
      <c r="O29" s="557" t="s">
        <v>180</v>
      </c>
      <c r="P29" s="561"/>
    </row>
    <row r="30" spans="1:17" ht="24.75" hidden="1" thickTop="1" x14ac:dyDescent="0.25">
      <c r="A30" s="516">
        <v>21359</v>
      </c>
      <c r="B30" s="554" t="s">
        <v>186</v>
      </c>
      <c r="C30" s="775">
        <f t="shared" si="13"/>
        <v>0</v>
      </c>
      <c r="D30" s="555" t="s">
        <v>180</v>
      </c>
      <c r="E30" s="556" t="s">
        <v>180</v>
      </c>
      <c r="F30" s="557" t="s">
        <v>180</v>
      </c>
      <c r="G30" s="555" t="s">
        <v>180</v>
      </c>
      <c r="H30" s="556" t="s">
        <v>180</v>
      </c>
      <c r="I30" s="557" t="s">
        <v>180</v>
      </c>
      <c r="J30" s="558"/>
      <c r="K30" s="559"/>
      <c r="L30" s="662">
        <f t="shared" si="14"/>
        <v>0</v>
      </c>
      <c r="M30" s="560" t="s">
        <v>180</v>
      </c>
      <c r="N30" s="559" t="s">
        <v>180</v>
      </c>
      <c r="O30" s="557" t="s">
        <v>180</v>
      </c>
      <c r="P30" s="561"/>
    </row>
    <row r="31" spans="1:17" s="494" customFormat="1" ht="36.75" hidden="1" thickTop="1" x14ac:dyDescent="0.25">
      <c r="A31" s="545">
        <v>21370</v>
      </c>
      <c r="B31" s="534" t="s">
        <v>187</v>
      </c>
      <c r="C31" s="773">
        <f t="shared" si="13"/>
        <v>0</v>
      </c>
      <c r="D31" s="543" t="s">
        <v>180</v>
      </c>
      <c r="E31" s="542" t="s">
        <v>180</v>
      </c>
      <c r="F31" s="540" t="s">
        <v>180</v>
      </c>
      <c r="G31" s="543" t="s">
        <v>180</v>
      </c>
      <c r="H31" s="542" t="s">
        <v>180</v>
      </c>
      <c r="I31" s="540" t="s">
        <v>180</v>
      </c>
      <c r="J31" s="541">
        <f t="shared" ref="J31:K31" si="15">SUM(J32)</f>
        <v>0</v>
      </c>
      <c r="K31" s="542">
        <f t="shared" si="15"/>
        <v>0</v>
      </c>
      <c r="L31" s="648">
        <f>SUM(L32)</f>
        <v>0</v>
      </c>
      <c r="M31" s="543" t="s">
        <v>180</v>
      </c>
      <c r="N31" s="542" t="s">
        <v>180</v>
      </c>
      <c r="O31" s="540" t="s">
        <v>180</v>
      </c>
      <c r="P31" s="544"/>
    </row>
    <row r="32" spans="1:17" ht="36.75" hidden="1" thickTop="1" x14ac:dyDescent="0.25">
      <c r="A32" s="562">
        <v>21379</v>
      </c>
      <c r="B32" s="563" t="s">
        <v>188</v>
      </c>
      <c r="C32" s="776">
        <f t="shared" si="13"/>
        <v>0</v>
      </c>
      <c r="D32" s="564" t="s">
        <v>180</v>
      </c>
      <c r="E32" s="565" t="s">
        <v>180</v>
      </c>
      <c r="F32" s="566" t="s">
        <v>180</v>
      </c>
      <c r="G32" s="564" t="s">
        <v>180</v>
      </c>
      <c r="H32" s="565" t="s">
        <v>180</v>
      </c>
      <c r="I32" s="566" t="s">
        <v>180</v>
      </c>
      <c r="J32" s="567"/>
      <c r="K32" s="568"/>
      <c r="L32" s="717">
        <f>J32+K32</f>
        <v>0</v>
      </c>
      <c r="M32" s="569" t="s">
        <v>180</v>
      </c>
      <c r="N32" s="568" t="s">
        <v>180</v>
      </c>
      <c r="O32" s="566" t="s">
        <v>180</v>
      </c>
      <c r="P32" s="570"/>
    </row>
    <row r="33" spans="1:16" s="494" customFormat="1" ht="12.75" hidden="1" thickTop="1" x14ac:dyDescent="0.25">
      <c r="A33" s="545">
        <v>21380</v>
      </c>
      <c r="B33" s="534" t="s">
        <v>189</v>
      </c>
      <c r="C33" s="773">
        <f t="shared" si="13"/>
        <v>0</v>
      </c>
      <c r="D33" s="543" t="s">
        <v>180</v>
      </c>
      <c r="E33" s="542" t="s">
        <v>180</v>
      </c>
      <c r="F33" s="540" t="s">
        <v>180</v>
      </c>
      <c r="G33" s="543" t="s">
        <v>180</v>
      </c>
      <c r="H33" s="542" t="s">
        <v>180</v>
      </c>
      <c r="I33" s="540" t="s">
        <v>180</v>
      </c>
      <c r="J33" s="541">
        <f t="shared" ref="J33:K33" si="16">SUM(J34:J35)</f>
        <v>0</v>
      </c>
      <c r="K33" s="542">
        <f t="shared" si="16"/>
        <v>0</v>
      </c>
      <c r="L33" s="648">
        <f>SUM(L34:L35)</f>
        <v>0</v>
      </c>
      <c r="M33" s="543" t="s">
        <v>180</v>
      </c>
      <c r="N33" s="542" t="s">
        <v>180</v>
      </c>
      <c r="O33" s="540" t="s">
        <v>180</v>
      </c>
      <c r="P33" s="544"/>
    </row>
    <row r="34" spans="1:16" ht="12.75" hidden="1" thickTop="1" x14ac:dyDescent="0.25">
      <c r="A34" s="510">
        <v>21381</v>
      </c>
      <c r="B34" s="546" t="s">
        <v>190</v>
      </c>
      <c r="C34" s="774">
        <f t="shared" si="13"/>
        <v>0</v>
      </c>
      <c r="D34" s="547" t="s">
        <v>180</v>
      </c>
      <c r="E34" s="548" t="s">
        <v>180</v>
      </c>
      <c r="F34" s="549" t="s">
        <v>180</v>
      </c>
      <c r="G34" s="547" t="s">
        <v>180</v>
      </c>
      <c r="H34" s="548" t="s">
        <v>180</v>
      </c>
      <c r="I34" s="549" t="s">
        <v>180</v>
      </c>
      <c r="J34" s="550"/>
      <c r="K34" s="551"/>
      <c r="L34" s="657">
        <f t="shared" ref="L34:L35" si="17">J34+K34</f>
        <v>0</v>
      </c>
      <c r="M34" s="552" t="s">
        <v>180</v>
      </c>
      <c r="N34" s="551" t="s">
        <v>180</v>
      </c>
      <c r="O34" s="549" t="s">
        <v>180</v>
      </c>
      <c r="P34" s="553"/>
    </row>
    <row r="35" spans="1:16" ht="24.75" hidden="1" thickTop="1" x14ac:dyDescent="0.25">
      <c r="A35" s="517">
        <v>21383</v>
      </c>
      <c r="B35" s="554" t="s">
        <v>191</v>
      </c>
      <c r="C35" s="775">
        <f t="shared" si="13"/>
        <v>0</v>
      </c>
      <c r="D35" s="555" t="s">
        <v>180</v>
      </c>
      <c r="E35" s="556" t="s">
        <v>180</v>
      </c>
      <c r="F35" s="557" t="s">
        <v>180</v>
      </c>
      <c r="G35" s="555" t="s">
        <v>180</v>
      </c>
      <c r="H35" s="556" t="s">
        <v>180</v>
      </c>
      <c r="I35" s="557" t="s">
        <v>180</v>
      </c>
      <c r="J35" s="558"/>
      <c r="K35" s="559"/>
      <c r="L35" s="662">
        <f t="shared" si="17"/>
        <v>0</v>
      </c>
      <c r="M35" s="560" t="s">
        <v>180</v>
      </c>
      <c r="N35" s="559" t="s">
        <v>180</v>
      </c>
      <c r="O35" s="557" t="s">
        <v>180</v>
      </c>
      <c r="P35" s="561"/>
    </row>
    <row r="36" spans="1:16" s="494" customFormat="1" ht="25.5" hidden="1" customHeight="1" x14ac:dyDescent="0.25">
      <c r="A36" s="545">
        <v>21390</v>
      </c>
      <c r="B36" s="534" t="s">
        <v>192</v>
      </c>
      <c r="C36" s="773">
        <f t="shared" si="13"/>
        <v>0</v>
      </c>
      <c r="D36" s="543" t="s">
        <v>180</v>
      </c>
      <c r="E36" s="542" t="s">
        <v>180</v>
      </c>
      <c r="F36" s="540" t="s">
        <v>180</v>
      </c>
      <c r="G36" s="543" t="s">
        <v>180</v>
      </c>
      <c r="H36" s="542" t="s">
        <v>180</v>
      </c>
      <c r="I36" s="540" t="s">
        <v>180</v>
      </c>
      <c r="J36" s="541">
        <f t="shared" ref="J36:K36" si="18">SUM(J37:J40)</f>
        <v>0</v>
      </c>
      <c r="K36" s="542">
        <f t="shared" si="18"/>
        <v>0</v>
      </c>
      <c r="L36" s="648">
        <f>SUM(L37:L40)</f>
        <v>0</v>
      </c>
      <c r="M36" s="543" t="s">
        <v>180</v>
      </c>
      <c r="N36" s="542" t="s">
        <v>180</v>
      </c>
      <c r="O36" s="540" t="s">
        <v>180</v>
      </c>
      <c r="P36" s="544"/>
    </row>
    <row r="37" spans="1:16" ht="24.75" hidden="1" thickTop="1" x14ac:dyDescent="0.25">
      <c r="A37" s="510">
        <v>21391</v>
      </c>
      <c r="B37" s="546" t="s">
        <v>193</v>
      </c>
      <c r="C37" s="774">
        <f t="shared" si="13"/>
        <v>0</v>
      </c>
      <c r="D37" s="547" t="s">
        <v>180</v>
      </c>
      <c r="E37" s="548" t="s">
        <v>180</v>
      </c>
      <c r="F37" s="549" t="s">
        <v>180</v>
      </c>
      <c r="G37" s="547" t="s">
        <v>180</v>
      </c>
      <c r="H37" s="548" t="s">
        <v>180</v>
      </c>
      <c r="I37" s="549" t="s">
        <v>180</v>
      </c>
      <c r="J37" s="550"/>
      <c r="K37" s="551"/>
      <c r="L37" s="657">
        <f t="shared" ref="L37:L40" si="19">J37+K37</f>
        <v>0</v>
      </c>
      <c r="M37" s="552" t="s">
        <v>180</v>
      </c>
      <c r="N37" s="551" t="s">
        <v>180</v>
      </c>
      <c r="O37" s="549" t="s">
        <v>180</v>
      </c>
      <c r="P37" s="553"/>
    </row>
    <row r="38" spans="1:16" ht="12.75" hidden="1" thickTop="1" x14ac:dyDescent="0.25">
      <c r="A38" s="517">
        <v>21393</v>
      </c>
      <c r="B38" s="554" t="s">
        <v>194</v>
      </c>
      <c r="C38" s="775">
        <f t="shared" si="13"/>
        <v>0</v>
      </c>
      <c r="D38" s="555" t="s">
        <v>180</v>
      </c>
      <c r="E38" s="556" t="s">
        <v>180</v>
      </c>
      <c r="F38" s="557" t="s">
        <v>180</v>
      </c>
      <c r="G38" s="555" t="s">
        <v>180</v>
      </c>
      <c r="H38" s="556" t="s">
        <v>180</v>
      </c>
      <c r="I38" s="557" t="s">
        <v>180</v>
      </c>
      <c r="J38" s="558"/>
      <c r="K38" s="559"/>
      <c r="L38" s="662">
        <f t="shared" si="19"/>
        <v>0</v>
      </c>
      <c r="M38" s="560" t="s">
        <v>180</v>
      </c>
      <c r="N38" s="559" t="s">
        <v>180</v>
      </c>
      <c r="O38" s="557" t="s">
        <v>180</v>
      </c>
      <c r="P38" s="561"/>
    </row>
    <row r="39" spans="1:16" ht="12.75" hidden="1" thickTop="1" x14ac:dyDescent="0.25">
      <c r="A39" s="517">
        <v>21395</v>
      </c>
      <c r="B39" s="554" t="s">
        <v>195</v>
      </c>
      <c r="C39" s="775">
        <f t="shared" si="13"/>
        <v>0</v>
      </c>
      <c r="D39" s="555" t="s">
        <v>180</v>
      </c>
      <c r="E39" s="556" t="s">
        <v>180</v>
      </c>
      <c r="F39" s="557" t="s">
        <v>180</v>
      </c>
      <c r="G39" s="555" t="s">
        <v>180</v>
      </c>
      <c r="H39" s="556" t="s">
        <v>180</v>
      </c>
      <c r="I39" s="557" t="s">
        <v>180</v>
      </c>
      <c r="J39" s="558"/>
      <c r="K39" s="559"/>
      <c r="L39" s="662">
        <f t="shared" si="19"/>
        <v>0</v>
      </c>
      <c r="M39" s="560" t="s">
        <v>180</v>
      </c>
      <c r="N39" s="559" t="s">
        <v>180</v>
      </c>
      <c r="O39" s="557" t="s">
        <v>180</v>
      </c>
      <c r="P39" s="561"/>
    </row>
    <row r="40" spans="1:16" ht="24.75" hidden="1" thickTop="1" x14ac:dyDescent="0.25">
      <c r="A40" s="571">
        <v>21399</v>
      </c>
      <c r="B40" s="572" t="s">
        <v>196</v>
      </c>
      <c r="C40" s="777">
        <f t="shared" si="13"/>
        <v>0</v>
      </c>
      <c r="D40" s="573" t="s">
        <v>180</v>
      </c>
      <c r="E40" s="574" t="s">
        <v>180</v>
      </c>
      <c r="F40" s="575" t="s">
        <v>180</v>
      </c>
      <c r="G40" s="573" t="s">
        <v>180</v>
      </c>
      <c r="H40" s="574" t="s">
        <v>180</v>
      </c>
      <c r="I40" s="575" t="s">
        <v>180</v>
      </c>
      <c r="J40" s="576"/>
      <c r="K40" s="577"/>
      <c r="L40" s="689">
        <f t="shared" si="19"/>
        <v>0</v>
      </c>
      <c r="M40" s="578" t="s">
        <v>180</v>
      </c>
      <c r="N40" s="577" t="s">
        <v>180</v>
      </c>
      <c r="O40" s="575" t="s">
        <v>180</v>
      </c>
      <c r="P40" s="579"/>
    </row>
    <row r="41" spans="1:16" s="494" customFormat="1" ht="26.25" hidden="1" customHeight="1" x14ac:dyDescent="0.25">
      <c r="A41" s="580">
        <v>21420</v>
      </c>
      <c r="B41" s="581" t="s">
        <v>197</v>
      </c>
      <c r="C41" s="778">
        <f>F41</f>
        <v>0</v>
      </c>
      <c r="D41" s="582">
        <f t="shared" ref="D41:E41" si="20">SUM(D42)</f>
        <v>0</v>
      </c>
      <c r="E41" s="583">
        <f t="shared" si="20"/>
        <v>0</v>
      </c>
      <c r="F41" s="584">
        <f>SUM(F42)</f>
        <v>0</v>
      </c>
      <c r="G41" s="582" t="s">
        <v>180</v>
      </c>
      <c r="H41" s="583" t="s">
        <v>180</v>
      </c>
      <c r="I41" s="585" t="s">
        <v>180</v>
      </c>
      <c r="J41" s="586" t="s">
        <v>180</v>
      </c>
      <c r="K41" s="587" t="s">
        <v>180</v>
      </c>
      <c r="L41" s="585" t="s">
        <v>180</v>
      </c>
      <c r="M41" s="588" t="s">
        <v>180</v>
      </c>
      <c r="N41" s="587" t="s">
        <v>180</v>
      </c>
      <c r="O41" s="585" t="s">
        <v>180</v>
      </c>
      <c r="P41" s="589"/>
    </row>
    <row r="42" spans="1:16" s="494" customFormat="1" ht="26.25" hidden="1" customHeight="1" x14ac:dyDescent="0.25">
      <c r="A42" s="571">
        <v>21429</v>
      </c>
      <c r="B42" s="572" t="s">
        <v>198</v>
      </c>
      <c r="C42" s="777">
        <f>F42</f>
        <v>0</v>
      </c>
      <c r="D42" s="590"/>
      <c r="E42" s="591"/>
      <c r="F42" s="592">
        <f>D42+E42</f>
        <v>0</v>
      </c>
      <c r="G42" s="593" t="s">
        <v>180</v>
      </c>
      <c r="H42" s="594" t="s">
        <v>180</v>
      </c>
      <c r="I42" s="575" t="s">
        <v>180</v>
      </c>
      <c r="J42" s="595" t="s">
        <v>180</v>
      </c>
      <c r="K42" s="574" t="s">
        <v>180</v>
      </c>
      <c r="L42" s="575" t="s">
        <v>180</v>
      </c>
      <c r="M42" s="573" t="s">
        <v>180</v>
      </c>
      <c r="N42" s="574" t="s">
        <v>180</v>
      </c>
      <c r="O42" s="575" t="s">
        <v>180</v>
      </c>
      <c r="P42" s="579"/>
    </row>
    <row r="43" spans="1:16" s="494" customFormat="1" ht="24.75" hidden="1" thickTop="1" x14ac:dyDescent="0.25">
      <c r="A43" s="545">
        <v>21490</v>
      </c>
      <c r="B43" s="534" t="s">
        <v>199</v>
      </c>
      <c r="C43" s="779">
        <f>F43+I43+L43</f>
        <v>0</v>
      </c>
      <c r="D43" s="596">
        <f t="shared" ref="D43:E43" si="21">D44</f>
        <v>0</v>
      </c>
      <c r="E43" s="597">
        <f t="shared" si="21"/>
        <v>0</v>
      </c>
      <c r="F43" s="537">
        <f>F44</f>
        <v>0</v>
      </c>
      <c r="G43" s="596">
        <f t="shared" ref="G43:L43" si="22">G44</f>
        <v>0</v>
      </c>
      <c r="H43" s="597">
        <f t="shared" si="22"/>
        <v>0</v>
      </c>
      <c r="I43" s="537">
        <f t="shared" si="22"/>
        <v>0</v>
      </c>
      <c r="J43" s="598">
        <f t="shared" si="22"/>
        <v>0</v>
      </c>
      <c r="K43" s="597">
        <f t="shared" si="22"/>
        <v>0</v>
      </c>
      <c r="L43" s="537">
        <f t="shared" si="22"/>
        <v>0</v>
      </c>
      <c r="M43" s="543" t="s">
        <v>180</v>
      </c>
      <c r="N43" s="542" t="s">
        <v>180</v>
      </c>
      <c r="O43" s="540" t="s">
        <v>180</v>
      </c>
      <c r="P43" s="544"/>
    </row>
    <row r="44" spans="1:16" s="494" customFormat="1" ht="24.75" hidden="1" thickTop="1" x14ac:dyDescent="0.25">
      <c r="A44" s="517">
        <v>21499</v>
      </c>
      <c r="B44" s="554" t="s">
        <v>200</v>
      </c>
      <c r="C44" s="780">
        <f>F44+I44+L44</f>
        <v>0</v>
      </c>
      <c r="D44" s="599"/>
      <c r="E44" s="600"/>
      <c r="F44" s="513">
        <f>D44+E44</f>
        <v>0</v>
      </c>
      <c r="G44" s="511"/>
      <c r="H44" s="512"/>
      <c r="I44" s="513">
        <f>G44+H44</f>
        <v>0</v>
      </c>
      <c r="J44" s="550"/>
      <c r="K44" s="551"/>
      <c r="L44" s="513">
        <f>J44+K44</f>
        <v>0</v>
      </c>
      <c r="M44" s="569" t="s">
        <v>180</v>
      </c>
      <c r="N44" s="568" t="s">
        <v>180</v>
      </c>
      <c r="O44" s="566" t="s">
        <v>180</v>
      </c>
      <c r="P44" s="570"/>
    </row>
    <row r="45" spans="1:16" ht="12.75" hidden="1" customHeight="1" x14ac:dyDescent="0.25">
      <c r="A45" s="602">
        <v>23000</v>
      </c>
      <c r="B45" s="603" t="s">
        <v>201</v>
      </c>
      <c r="C45" s="779">
        <f>O45</f>
        <v>0</v>
      </c>
      <c r="D45" s="604" t="s">
        <v>180</v>
      </c>
      <c r="E45" s="605" t="s">
        <v>180</v>
      </c>
      <c r="F45" s="575" t="s">
        <v>180</v>
      </c>
      <c r="G45" s="573" t="s">
        <v>180</v>
      </c>
      <c r="H45" s="574" t="s">
        <v>180</v>
      </c>
      <c r="I45" s="575" t="s">
        <v>180</v>
      </c>
      <c r="J45" s="595" t="s">
        <v>180</v>
      </c>
      <c r="K45" s="574" t="s">
        <v>180</v>
      </c>
      <c r="L45" s="575" t="s">
        <v>180</v>
      </c>
      <c r="M45" s="604">
        <f t="shared" ref="M45:O45" si="23">SUM(M46:M47)</f>
        <v>0</v>
      </c>
      <c r="N45" s="605">
        <f t="shared" si="23"/>
        <v>0</v>
      </c>
      <c r="O45" s="592">
        <f t="shared" si="23"/>
        <v>0</v>
      </c>
      <c r="P45" s="606"/>
    </row>
    <row r="46" spans="1:16" ht="24.75" hidden="1" thickTop="1" x14ac:dyDescent="0.25">
      <c r="A46" s="607">
        <v>23410</v>
      </c>
      <c r="B46" s="608" t="s">
        <v>202</v>
      </c>
      <c r="C46" s="778">
        <f t="shared" ref="C46:C47" si="24">O46</f>
        <v>0</v>
      </c>
      <c r="D46" s="582" t="s">
        <v>180</v>
      </c>
      <c r="E46" s="583" t="s">
        <v>180</v>
      </c>
      <c r="F46" s="585" t="s">
        <v>180</v>
      </c>
      <c r="G46" s="588" t="s">
        <v>180</v>
      </c>
      <c r="H46" s="587" t="s">
        <v>180</v>
      </c>
      <c r="I46" s="585" t="s">
        <v>180</v>
      </c>
      <c r="J46" s="586" t="s">
        <v>180</v>
      </c>
      <c r="K46" s="587" t="s">
        <v>180</v>
      </c>
      <c r="L46" s="585" t="s">
        <v>180</v>
      </c>
      <c r="M46" s="609"/>
      <c r="N46" s="610"/>
      <c r="O46" s="584">
        <f t="shared" ref="O46:O47" si="25">M46+N46</f>
        <v>0</v>
      </c>
      <c r="P46" s="611"/>
    </row>
    <row r="47" spans="1:16" ht="24.75" hidden="1" thickTop="1" x14ac:dyDescent="0.25">
      <c r="A47" s="607">
        <v>23510</v>
      </c>
      <c r="B47" s="608" t="s">
        <v>203</v>
      </c>
      <c r="C47" s="778">
        <f t="shared" si="24"/>
        <v>0</v>
      </c>
      <c r="D47" s="582" t="s">
        <v>180</v>
      </c>
      <c r="E47" s="583" t="s">
        <v>180</v>
      </c>
      <c r="F47" s="585" t="s">
        <v>180</v>
      </c>
      <c r="G47" s="588" t="s">
        <v>180</v>
      </c>
      <c r="H47" s="587" t="s">
        <v>180</v>
      </c>
      <c r="I47" s="585" t="s">
        <v>180</v>
      </c>
      <c r="J47" s="586" t="s">
        <v>180</v>
      </c>
      <c r="K47" s="587" t="s">
        <v>180</v>
      </c>
      <c r="L47" s="585" t="s">
        <v>180</v>
      </c>
      <c r="M47" s="609"/>
      <c r="N47" s="610"/>
      <c r="O47" s="584">
        <f t="shared" si="25"/>
        <v>0</v>
      </c>
      <c r="P47" s="611"/>
    </row>
    <row r="48" spans="1:16" ht="12.75" hidden="1" thickTop="1" x14ac:dyDescent="0.25">
      <c r="A48" s="612"/>
      <c r="B48" s="608"/>
      <c r="C48" s="781"/>
      <c r="D48" s="613"/>
      <c r="E48" s="614"/>
      <c r="F48" s="585"/>
      <c r="G48" s="588"/>
      <c r="H48" s="587"/>
      <c r="I48" s="585"/>
      <c r="J48" s="586"/>
      <c r="K48" s="587"/>
      <c r="L48" s="584"/>
      <c r="M48" s="582"/>
      <c r="N48" s="583"/>
      <c r="O48" s="584"/>
      <c r="P48" s="611"/>
    </row>
    <row r="49" spans="1:16" s="494" customFormat="1" ht="12.75" hidden="1" thickTop="1" x14ac:dyDescent="0.25">
      <c r="A49" s="615"/>
      <c r="B49" s="616" t="s">
        <v>204</v>
      </c>
      <c r="C49" s="782"/>
      <c r="D49" s="617"/>
      <c r="E49" s="618"/>
      <c r="F49" s="619"/>
      <c r="G49" s="617"/>
      <c r="H49" s="618"/>
      <c r="I49" s="619"/>
      <c r="J49" s="620"/>
      <c r="K49" s="618"/>
      <c r="L49" s="619"/>
      <c r="M49" s="617"/>
      <c r="N49" s="618"/>
      <c r="O49" s="619"/>
      <c r="P49" s="229"/>
    </row>
    <row r="50" spans="1:16" s="494" customFormat="1" ht="13.5" thickTop="1" thickBot="1" x14ac:dyDescent="0.3">
      <c r="A50" s="621"/>
      <c r="B50" s="495" t="s">
        <v>205</v>
      </c>
      <c r="C50" s="783">
        <f t="shared" si="4"/>
        <v>701040</v>
      </c>
      <c r="D50" s="622">
        <f t="shared" ref="D50:E50" si="26">SUM(D51,D269)</f>
        <v>704045</v>
      </c>
      <c r="E50" s="623">
        <f t="shared" si="26"/>
        <v>-3005</v>
      </c>
      <c r="F50" s="624">
        <f>SUM(F51,F269)</f>
        <v>701040</v>
      </c>
      <c r="G50" s="622">
        <f t="shared" ref="G50:O50" si="27">SUM(G51,G269)</f>
        <v>0</v>
      </c>
      <c r="H50" s="623">
        <f t="shared" si="27"/>
        <v>0</v>
      </c>
      <c r="I50" s="624">
        <f t="shared" si="27"/>
        <v>0</v>
      </c>
      <c r="J50" s="625">
        <f t="shared" si="27"/>
        <v>0</v>
      </c>
      <c r="K50" s="623">
        <f t="shared" si="27"/>
        <v>0</v>
      </c>
      <c r="L50" s="624">
        <f t="shared" si="27"/>
        <v>0</v>
      </c>
      <c r="M50" s="622">
        <f t="shared" si="27"/>
        <v>0</v>
      </c>
      <c r="N50" s="623">
        <f t="shared" si="27"/>
        <v>0</v>
      </c>
      <c r="O50" s="624">
        <f t="shared" si="27"/>
        <v>0</v>
      </c>
      <c r="P50" s="626"/>
    </row>
    <row r="51" spans="1:16" s="494" customFormat="1" ht="36.75" thickTop="1" x14ac:dyDescent="0.25">
      <c r="A51" s="627"/>
      <c r="B51" s="628" t="s">
        <v>206</v>
      </c>
      <c r="C51" s="784">
        <f t="shared" si="4"/>
        <v>701040</v>
      </c>
      <c r="D51" s="629">
        <f t="shared" ref="D51:E51" si="28">SUM(D52,D181)</f>
        <v>704045</v>
      </c>
      <c r="E51" s="630">
        <f t="shared" si="28"/>
        <v>-3005</v>
      </c>
      <c r="F51" s="631">
        <f>SUM(F52,F181)</f>
        <v>701040</v>
      </c>
      <c r="G51" s="629">
        <f t="shared" ref="G51:H51" si="29">SUM(G52,G181)</f>
        <v>0</v>
      </c>
      <c r="H51" s="630">
        <f t="shared" si="29"/>
        <v>0</v>
      </c>
      <c r="I51" s="631">
        <f>SUM(I52,I181)</f>
        <v>0</v>
      </c>
      <c r="J51" s="632">
        <f t="shared" ref="J51:K51" si="30">SUM(J52,J181)</f>
        <v>0</v>
      </c>
      <c r="K51" s="630">
        <f t="shared" si="30"/>
        <v>0</v>
      </c>
      <c r="L51" s="631">
        <f>SUM(L52,L181)</f>
        <v>0</v>
      </c>
      <c r="M51" s="629">
        <f t="shared" ref="M51:O51" si="31">SUM(M52,M181)</f>
        <v>0</v>
      </c>
      <c r="N51" s="630">
        <f t="shared" si="31"/>
        <v>0</v>
      </c>
      <c r="O51" s="631">
        <f t="shared" si="31"/>
        <v>0</v>
      </c>
      <c r="P51" s="633"/>
    </row>
    <row r="52" spans="1:16" s="494" customFormat="1" ht="24" x14ac:dyDescent="0.25">
      <c r="A52" s="634"/>
      <c r="B52" s="485" t="s">
        <v>207</v>
      </c>
      <c r="C52" s="785">
        <f t="shared" si="4"/>
        <v>185263</v>
      </c>
      <c r="D52" s="635">
        <f t="shared" ref="D52:E52" si="32">SUM(D53,D75,D160,D174)</f>
        <v>188178</v>
      </c>
      <c r="E52" s="636">
        <f t="shared" si="32"/>
        <v>-2915</v>
      </c>
      <c r="F52" s="637">
        <f>SUM(F53,F75,F160,F174)</f>
        <v>185263</v>
      </c>
      <c r="G52" s="635">
        <f t="shared" ref="G52:H52" si="33">SUM(G53,G75,G160,G174)</f>
        <v>0</v>
      </c>
      <c r="H52" s="636">
        <f t="shared" si="33"/>
        <v>0</v>
      </c>
      <c r="I52" s="637">
        <f>SUM(I53,I75,I160,I174)</f>
        <v>0</v>
      </c>
      <c r="J52" s="638">
        <f t="shared" ref="J52:K52" si="34">SUM(J53,J75,J160,J174)</f>
        <v>0</v>
      </c>
      <c r="K52" s="636">
        <f t="shared" si="34"/>
        <v>0</v>
      </c>
      <c r="L52" s="637">
        <f>SUM(L53,L75,L160,L174)</f>
        <v>0</v>
      </c>
      <c r="M52" s="635">
        <f t="shared" ref="M52:O52" si="35">SUM(M53,M75,M160,M174)</f>
        <v>0</v>
      </c>
      <c r="N52" s="636">
        <f t="shared" si="35"/>
        <v>0</v>
      </c>
      <c r="O52" s="637">
        <f t="shared" si="35"/>
        <v>0</v>
      </c>
      <c r="P52" s="639"/>
    </row>
    <row r="53" spans="1:16" s="494" customFormat="1" hidden="1" x14ac:dyDescent="0.25">
      <c r="A53" s="640">
        <v>1000</v>
      </c>
      <c r="B53" s="640" t="s">
        <v>208</v>
      </c>
      <c r="C53" s="786">
        <f t="shared" si="4"/>
        <v>0</v>
      </c>
      <c r="D53" s="641">
        <f t="shared" ref="D53:E53" si="36">SUM(D54,D67)</f>
        <v>0</v>
      </c>
      <c r="E53" s="642">
        <f t="shared" si="36"/>
        <v>0</v>
      </c>
      <c r="F53" s="643">
        <f>SUM(F54,F67)</f>
        <v>0</v>
      </c>
      <c r="G53" s="641">
        <f t="shared" ref="G53:H53" si="37">SUM(G54,G67)</f>
        <v>0</v>
      </c>
      <c r="H53" s="642">
        <f t="shared" si="37"/>
        <v>0</v>
      </c>
      <c r="I53" s="643">
        <f>SUM(I54,I67)</f>
        <v>0</v>
      </c>
      <c r="J53" s="644">
        <f t="shared" ref="J53:K53" si="38">SUM(J54,J67)</f>
        <v>0</v>
      </c>
      <c r="K53" s="642">
        <f t="shared" si="38"/>
        <v>0</v>
      </c>
      <c r="L53" s="643">
        <f>SUM(L54,L67)</f>
        <v>0</v>
      </c>
      <c r="M53" s="641">
        <f t="shared" ref="M53:O53" si="39">SUM(M54,M67)</f>
        <v>0</v>
      </c>
      <c r="N53" s="642">
        <f t="shared" si="39"/>
        <v>0</v>
      </c>
      <c r="O53" s="643">
        <f t="shared" si="39"/>
        <v>0</v>
      </c>
      <c r="P53" s="249"/>
    </row>
    <row r="54" spans="1:16" hidden="1" x14ac:dyDescent="0.25">
      <c r="A54" s="534">
        <v>1100</v>
      </c>
      <c r="B54" s="645" t="s">
        <v>209</v>
      </c>
      <c r="C54" s="773">
        <f t="shared" si="4"/>
        <v>0</v>
      </c>
      <c r="D54" s="646">
        <f t="shared" ref="D54:E54" si="40">SUM(D55,D58,D66)</f>
        <v>0</v>
      </c>
      <c r="E54" s="647">
        <f t="shared" si="40"/>
        <v>0</v>
      </c>
      <c r="F54" s="648">
        <f>SUM(F55,F58,F66)</f>
        <v>0</v>
      </c>
      <c r="G54" s="646">
        <f t="shared" ref="G54:H54" si="41">SUM(G55,G58,G66)</f>
        <v>0</v>
      </c>
      <c r="H54" s="647">
        <f t="shared" si="41"/>
        <v>0</v>
      </c>
      <c r="I54" s="648">
        <f>SUM(I55,I58,I66)</f>
        <v>0</v>
      </c>
      <c r="J54" s="649">
        <f t="shared" ref="J54:K54" si="42">SUM(J55,J58,J66)</f>
        <v>0</v>
      </c>
      <c r="K54" s="647">
        <f t="shared" si="42"/>
        <v>0</v>
      </c>
      <c r="L54" s="648">
        <f>SUM(L55,L58,L66)</f>
        <v>0</v>
      </c>
      <c r="M54" s="646">
        <f t="shared" ref="M54:O54" si="43">SUM(M55,M58,M66)</f>
        <v>0</v>
      </c>
      <c r="N54" s="647">
        <f t="shared" si="43"/>
        <v>0</v>
      </c>
      <c r="O54" s="648">
        <f t="shared" si="43"/>
        <v>0</v>
      </c>
      <c r="P54" s="650"/>
    </row>
    <row r="55" spans="1:16" hidden="1" x14ac:dyDescent="0.25">
      <c r="A55" s="651">
        <v>1110</v>
      </c>
      <c r="B55" s="608" t="s">
        <v>210</v>
      </c>
      <c r="C55" s="781">
        <f t="shared" si="4"/>
        <v>0</v>
      </c>
      <c r="D55" s="613">
        <f t="shared" ref="D55:E55" si="44">SUM(D56:D57)</f>
        <v>0</v>
      </c>
      <c r="E55" s="614">
        <f t="shared" si="44"/>
        <v>0</v>
      </c>
      <c r="F55" s="652">
        <f>SUM(F56:F57)</f>
        <v>0</v>
      </c>
      <c r="G55" s="613">
        <f t="shared" ref="G55:H55" si="45">SUM(G56:G57)</f>
        <v>0</v>
      </c>
      <c r="H55" s="614">
        <f t="shared" si="45"/>
        <v>0</v>
      </c>
      <c r="I55" s="652">
        <f>SUM(I56:I57)</f>
        <v>0</v>
      </c>
      <c r="J55" s="653">
        <f t="shared" ref="J55:K55" si="46">SUM(J56:J57)</f>
        <v>0</v>
      </c>
      <c r="K55" s="614">
        <f t="shared" si="46"/>
        <v>0</v>
      </c>
      <c r="L55" s="652">
        <f>SUM(L56:L57)</f>
        <v>0</v>
      </c>
      <c r="M55" s="613">
        <f t="shared" ref="M55:O55" si="47">SUM(M56:M57)</f>
        <v>0</v>
      </c>
      <c r="N55" s="614">
        <f t="shared" si="47"/>
        <v>0</v>
      </c>
      <c r="O55" s="652">
        <f t="shared" si="47"/>
        <v>0</v>
      </c>
      <c r="P55" s="654"/>
    </row>
    <row r="56" spans="1:16" hidden="1" x14ac:dyDescent="0.25">
      <c r="A56" s="510">
        <v>1111</v>
      </c>
      <c r="B56" s="546" t="s">
        <v>211</v>
      </c>
      <c r="C56" s="774">
        <f t="shared" si="4"/>
        <v>0</v>
      </c>
      <c r="D56" s="655"/>
      <c r="E56" s="656"/>
      <c r="F56" s="657">
        <f t="shared" ref="F56:F57" si="48">D56+E56</f>
        <v>0</v>
      </c>
      <c r="G56" s="655"/>
      <c r="H56" s="656"/>
      <c r="I56" s="657">
        <f t="shared" ref="I56:I57" si="49">G56+H56</f>
        <v>0</v>
      </c>
      <c r="J56" s="658"/>
      <c r="K56" s="656"/>
      <c r="L56" s="657">
        <f t="shared" ref="L56:L57" si="50">J56+K56</f>
        <v>0</v>
      </c>
      <c r="M56" s="655"/>
      <c r="N56" s="656"/>
      <c r="O56" s="657">
        <f t="shared" ref="O56:O57" si="51">M56+N56</f>
        <v>0</v>
      </c>
      <c r="P56" s="659"/>
    </row>
    <row r="57" spans="1:16" ht="24" hidden="1" customHeight="1" x14ac:dyDescent="0.25">
      <c r="A57" s="517">
        <v>1119</v>
      </c>
      <c r="B57" s="554" t="s">
        <v>212</v>
      </c>
      <c r="C57" s="775">
        <f t="shared" si="4"/>
        <v>0</v>
      </c>
      <c r="D57" s="660"/>
      <c r="E57" s="661"/>
      <c r="F57" s="662">
        <f t="shared" si="48"/>
        <v>0</v>
      </c>
      <c r="G57" s="660"/>
      <c r="H57" s="661"/>
      <c r="I57" s="662">
        <f t="shared" si="49"/>
        <v>0</v>
      </c>
      <c r="J57" s="663"/>
      <c r="K57" s="661"/>
      <c r="L57" s="662">
        <f t="shared" si="50"/>
        <v>0</v>
      </c>
      <c r="M57" s="660"/>
      <c r="N57" s="661"/>
      <c r="O57" s="662">
        <f t="shared" si="51"/>
        <v>0</v>
      </c>
      <c r="P57" s="669"/>
    </row>
    <row r="58" spans="1:16" hidden="1" x14ac:dyDescent="0.25">
      <c r="A58" s="665">
        <v>1140</v>
      </c>
      <c r="B58" s="554" t="s">
        <v>213</v>
      </c>
      <c r="C58" s="775">
        <f t="shared" si="4"/>
        <v>0</v>
      </c>
      <c r="D58" s="666">
        <f t="shared" ref="D58:E58" si="52">SUM(D59:D65)</f>
        <v>0</v>
      </c>
      <c r="E58" s="667">
        <f t="shared" si="52"/>
        <v>0</v>
      </c>
      <c r="F58" s="662">
        <f>SUM(F59:F65)</f>
        <v>0</v>
      </c>
      <c r="G58" s="666">
        <f t="shared" ref="G58:H58" si="53">SUM(G59:G65)</f>
        <v>0</v>
      </c>
      <c r="H58" s="667">
        <f t="shared" si="53"/>
        <v>0</v>
      </c>
      <c r="I58" s="662">
        <f>SUM(I59:I65)</f>
        <v>0</v>
      </c>
      <c r="J58" s="668">
        <f t="shared" ref="J58:K58" si="54">SUM(J59:J65)</f>
        <v>0</v>
      </c>
      <c r="K58" s="667">
        <f t="shared" si="54"/>
        <v>0</v>
      </c>
      <c r="L58" s="662">
        <f>SUM(L59:L65)</f>
        <v>0</v>
      </c>
      <c r="M58" s="666">
        <f t="shared" ref="M58:O58" si="55">SUM(M59:M65)</f>
        <v>0</v>
      </c>
      <c r="N58" s="667">
        <f t="shared" si="55"/>
        <v>0</v>
      </c>
      <c r="O58" s="662">
        <f t="shared" si="55"/>
        <v>0</v>
      </c>
      <c r="P58" s="669"/>
    </row>
    <row r="59" spans="1:16" hidden="1" x14ac:dyDescent="0.25">
      <c r="A59" s="517">
        <v>1141</v>
      </c>
      <c r="B59" s="554" t="s">
        <v>214</v>
      </c>
      <c r="C59" s="775">
        <f t="shared" si="4"/>
        <v>0</v>
      </c>
      <c r="D59" s="660"/>
      <c r="E59" s="661"/>
      <c r="F59" s="662">
        <f t="shared" ref="F59:F66" si="56">D59+E59</f>
        <v>0</v>
      </c>
      <c r="G59" s="660"/>
      <c r="H59" s="661"/>
      <c r="I59" s="662">
        <f t="shared" ref="I59:I66" si="57">G59+H59</f>
        <v>0</v>
      </c>
      <c r="J59" s="663"/>
      <c r="K59" s="661"/>
      <c r="L59" s="662">
        <f t="shared" ref="L59:L66" si="58">J59+K59</f>
        <v>0</v>
      </c>
      <c r="M59" s="660"/>
      <c r="N59" s="661"/>
      <c r="O59" s="662">
        <f t="shared" ref="O59:O66" si="59">M59+N59</f>
        <v>0</v>
      </c>
      <c r="P59" s="669"/>
    </row>
    <row r="60" spans="1:16" ht="24.75" hidden="1" customHeight="1" x14ac:dyDescent="0.25">
      <c r="A60" s="517">
        <v>1142</v>
      </c>
      <c r="B60" s="554" t="s">
        <v>215</v>
      </c>
      <c r="C60" s="775">
        <f t="shared" si="4"/>
        <v>0</v>
      </c>
      <c r="D60" s="660"/>
      <c r="E60" s="661"/>
      <c r="F60" s="662">
        <f t="shared" si="56"/>
        <v>0</v>
      </c>
      <c r="G60" s="660"/>
      <c r="H60" s="661"/>
      <c r="I60" s="662">
        <f t="shared" si="57"/>
        <v>0</v>
      </c>
      <c r="J60" s="663"/>
      <c r="K60" s="661"/>
      <c r="L60" s="662">
        <f t="shared" si="58"/>
        <v>0</v>
      </c>
      <c r="M60" s="660"/>
      <c r="N60" s="661"/>
      <c r="O60" s="662">
        <f t="shared" si="59"/>
        <v>0</v>
      </c>
      <c r="P60" s="669"/>
    </row>
    <row r="61" spans="1:16" ht="24" hidden="1" x14ac:dyDescent="0.25">
      <c r="A61" s="517">
        <v>1145</v>
      </c>
      <c r="B61" s="554" t="s">
        <v>216</v>
      </c>
      <c r="C61" s="775">
        <f t="shared" si="4"/>
        <v>0</v>
      </c>
      <c r="D61" s="660"/>
      <c r="E61" s="661"/>
      <c r="F61" s="662">
        <f t="shared" si="56"/>
        <v>0</v>
      </c>
      <c r="G61" s="660"/>
      <c r="H61" s="661"/>
      <c r="I61" s="662">
        <f t="shared" si="57"/>
        <v>0</v>
      </c>
      <c r="J61" s="663"/>
      <c r="K61" s="661"/>
      <c r="L61" s="662">
        <f t="shared" si="58"/>
        <v>0</v>
      </c>
      <c r="M61" s="660"/>
      <c r="N61" s="661"/>
      <c r="O61" s="662">
        <f t="shared" si="59"/>
        <v>0</v>
      </c>
      <c r="P61" s="669"/>
    </row>
    <row r="62" spans="1:16" ht="27.75" hidden="1" customHeight="1" x14ac:dyDescent="0.25">
      <c r="A62" s="517">
        <v>1146</v>
      </c>
      <c r="B62" s="554" t="s">
        <v>217</v>
      </c>
      <c r="C62" s="775">
        <f t="shared" si="4"/>
        <v>0</v>
      </c>
      <c r="D62" s="660"/>
      <c r="E62" s="661"/>
      <c r="F62" s="662">
        <f t="shared" si="56"/>
        <v>0</v>
      </c>
      <c r="G62" s="660"/>
      <c r="H62" s="661"/>
      <c r="I62" s="662">
        <f t="shared" si="57"/>
        <v>0</v>
      </c>
      <c r="J62" s="663"/>
      <c r="K62" s="661"/>
      <c r="L62" s="662">
        <f t="shared" si="58"/>
        <v>0</v>
      </c>
      <c r="M62" s="660"/>
      <c r="N62" s="661"/>
      <c r="O62" s="662">
        <f t="shared" si="59"/>
        <v>0</v>
      </c>
      <c r="P62" s="669"/>
    </row>
    <row r="63" spans="1:16" hidden="1" x14ac:dyDescent="0.25">
      <c r="A63" s="517">
        <v>1147</v>
      </c>
      <c r="B63" s="554" t="s">
        <v>218</v>
      </c>
      <c r="C63" s="775">
        <f t="shared" si="4"/>
        <v>0</v>
      </c>
      <c r="D63" s="660"/>
      <c r="E63" s="661"/>
      <c r="F63" s="662">
        <f t="shared" si="56"/>
        <v>0</v>
      </c>
      <c r="G63" s="660"/>
      <c r="H63" s="661"/>
      <c r="I63" s="662">
        <f t="shared" si="57"/>
        <v>0</v>
      </c>
      <c r="J63" s="663"/>
      <c r="K63" s="661"/>
      <c r="L63" s="662">
        <f t="shared" si="58"/>
        <v>0</v>
      </c>
      <c r="M63" s="660"/>
      <c r="N63" s="661"/>
      <c r="O63" s="662">
        <f t="shared" si="59"/>
        <v>0</v>
      </c>
      <c r="P63" s="669"/>
    </row>
    <row r="64" spans="1:16" hidden="1" x14ac:dyDescent="0.25">
      <c r="A64" s="517">
        <v>1148</v>
      </c>
      <c r="B64" s="554" t="s">
        <v>219</v>
      </c>
      <c r="C64" s="775">
        <f t="shared" si="4"/>
        <v>0</v>
      </c>
      <c r="D64" s="660"/>
      <c r="E64" s="661"/>
      <c r="F64" s="662">
        <f t="shared" si="56"/>
        <v>0</v>
      </c>
      <c r="G64" s="660"/>
      <c r="H64" s="661"/>
      <c r="I64" s="662">
        <f t="shared" si="57"/>
        <v>0</v>
      </c>
      <c r="J64" s="663"/>
      <c r="K64" s="661"/>
      <c r="L64" s="662">
        <f t="shared" si="58"/>
        <v>0</v>
      </c>
      <c r="M64" s="660"/>
      <c r="N64" s="661"/>
      <c r="O64" s="662">
        <f t="shared" si="59"/>
        <v>0</v>
      </c>
      <c r="P64" s="669"/>
    </row>
    <row r="65" spans="1:16" ht="24" hidden="1" customHeight="1" x14ac:dyDescent="0.25">
      <c r="A65" s="517">
        <v>1149</v>
      </c>
      <c r="B65" s="554" t="s">
        <v>220</v>
      </c>
      <c r="C65" s="775">
        <f t="shared" si="4"/>
        <v>0</v>
      </c>
      <c r="D65" s="660"/>
      <c r="E65" s="661"/>
      <c r="F65" s="662">
        <f t="shared" si="56"/>
        <v>0</v>
      </c>
      <c r="G65" s="660"/>
      <c r="H65" s="661"/>
      <c r="I65" s="662">
        <f t="shared" si="57"/>
        <v>0</v>
      </c>
      <c r="J65" s="663"/>
      <c r="K65" s="661"/>
      <c r="L65" s="662">
        <f t="shared" si="58"/>
        <v>0</v>
      </c>
      <c r="M65" s="660"/>
      <c r="N65" s="661"/>
      <c r="O65" s="662">
        <f t="shared" si="59"/>
        <v>0</v>
      </c>
      <c r="P65" s="669"/>
    </row>
    <row r="66" spans="1:16" ht="36" hidden="1" x14ac:dyDescent="0.25">
      <c r="A66" s="651">
        <v>1150</v>
      </c>
      <c r="B66" s="608" t="s">
        <v>221</v>
      </c>
      <c r="C66" s="781">
        <f t="shared" si="4"/>
        <v>0</v>
      </c>
      <c r="D66" s="670"/>
      <c r="E66" s="671"/>
      <c r="F66" s="652">
        <f t="shared" si="56"/>
        <v>0</v>
      </c>
      <c r="G66" s="670"/>
      <c r="H66" s="671"/>
      <c r="I66" s="652">
        <f t="shared" si="57"/>
        <v>0</v>
      </c>
      <c r="J66" s="672"/>
      <c r="K66" s="671"/>
      <c r="L66" s="652">
        <f t="shared" si="58"/>
        <v>0</v>
      </c>
      <c r="M66" s="670"/>
      <c r="N66" s="671"/>
      <c r="O66" s="652">
        <f t="shared" si="59"/>
        <v>0</v>
      </c>
      <c r="P66" s="654"/>
    </row>
    <row r="67" spans="1:16" ht="36" hidden="1" x14ac:dyDescent="0.25">
      <c r="A67" s="534">
        <v>1200</v>
      </c>
      <c r="B67" s="645" t="s">
        <v>222</v>
      </c>
      <c r="C67" s="773">
        <f t="shared" si="4"/>
        <v>0</v>
      </c>
      <c r="D67" s="646">
        <f t="shared" ref="D67:E67" si="60">SUM(D68:D69)</f>
        <v>0</v>
      </c>
      <c r="E67" s="647">
        <f t="shared" si="60"/>
        <v>0</v>
      </c>
      <c r="F67" s="648">
        <f>SUM(F68:F69)</f>
        <v>0</v>
      </c>
      <c r="G67" s="646">
        <f t="shared" ref="G67:H67" si="61">SUM(G68:G69)</f>
        <v>0</v>
      </c>
      <c r="H67" s="647">
        <f t="shared" si="61"/>
        <v>0</v>
      </c>
      <c r="I67" s="648">
        <f>SUM(I68:I69)</f>
        <v>0</v>
      </c>
      <c r="J67" s="649">
        <f t="shared" ref="J67:K67" si="62">SUM(J68:J69)</f>
        <v>0</v>
      </c>
      <c r="K67" s="647">
        <f t="shared" si="62"/>
        <v>0</v>
      </c>
      <c r="L67" s="648">
        <f>SUM(L68:L69)</f>
        <v>0</v>
      </c>
      <c r="M67" s="646">
        <f t="shared" ref="M67:O67" si="63">SUM(M68:M69)</f>
        <v>0</v>
      </c>
      <c r="N67" s="647">
        <f t="shared" si="63"/>
        <v>0</v>
      </c>
      <c r="O67" s="648">
        <f t="shared" si="63"/>
        <v>0</v>
      </c>
      <c r="P67" s="673"/>
    </row>
    <row r="68" spans="1:16" ht="24" hidden="1" x14ac:dyDescent="0.25">
      <c r="A68" s="979">
        <v>1210</v>
      </c>
      <c r="B68" s="546" t="s">
        <v>223</v>
      </c>
      <c r="C68" s="774">
        <f t="shared" si="4"/>
        <v>0</v>
      </c>
      <c r="D68" s="655"/>
      <c r="E68" s="656"/>
      <c r="F68" s="657">
        <f>D68+E68</f>
        <v>0</v>
      </c>
      <c r="G68" s="655"/>
      <c r="H68" s="656"/>
      <c r="I68" s="657">
        <f>G68+H68</f>
        <v>0</v>
      </c>
      <c r="J68" s="658"/>
      <c r="K68" s="656"/>
      <c r="L68" s="657">
        <f>J68+K68</f>
        <v>0</v>
      </c>
      <c r="M68" s="655"/>
      <c r="N68" s="656"/>
      <c r="O68" s="657">
        <f t="shared" ref="O68" si="64">M68+N68</f>
        <v>0</v>
      </c>
      <c r="P68" s="659"/>
    </row>
    <row r="69" spans="1:16" ht="24" hidden="1" x14ac:dyDescent="0.25">
      <c r="A69" s="665">
        <v>1220</v>
      </c>
      <c r="B69" s="554" t="s">
        <v>224</v>
      </c>
      <c r="C69" s="775">
        <f t="shared" si="4"/>
        <v>0</v>
      </c>
      <c r="D69" s="666">
        <f t="shared" ref="D69:E69" si="65">SUM(D70:D74)</f>
        <v>0</v>
      </c>
      <c r="E69" s="667">
        <f t="shared" si="65"/>
        <v>0</v>
      </c>
      <c r="F69" s="662">
        <f>SUM(F70:F74)</f>
        <v>0</v>
      </c>
      <c r="G69" s="666">
        <f t="shared" ref="G69:H69" si="66">SUM(G70:G74)</f>
        <v>0</v>
      </c>
      <c r="H69" s="667">
        <f t="shared" si="66"/>
        <v>0</v>
      </c>
      <c r="I69" s="662">
        <f>SUM(I70:I74)</f>
        <v>0</v>
      </c>
      <c r="J69" s="668">
        <f t="shared" ref="J69:K69" si="67">SUM(J70:J74)</f>
        <v>0</v>
      </c>
      <c r="K69" s="667">
        <f t="shared" si="67"/>
        <v>0</v>
      </c>
      <c r="L69" s="662">
        <f>SUM(L70:L74)</f>
        <v>0</v>
      </c>
      <c r="M69" s="666">
        <f t="shared" ref="M69:O69" si="68">SUM(M70:M74)</f>
        <v>0</v>
      </c>
      <c r="N69" s="667">
        <f t="shared" si="68"/>
        <v>0</v>
      </c>
      <c r="O69" s="662">
        <f t="shared" si="68"/>
        <v>0</v>
      </c>
      <c r="P69" s="669"/>
    </row>
    <row r="70" spans="1:16" ht="60" hidden="1" x14ac:dyDescent="0.25">
      <c r="A70" s="517">
        <v>1221</v>
      </c>
      <c r="B70" s="554" t="s">
        <v>225</v>
      </c>
      <c r="C70" s="775">
        <f t="shared" si="4"/>
        <v>0</v>
      </c>
      <c r="D70" s="660"/>
      <c r="E70" s="661"/>
      <c r="F70" s="662">
        <f t="shared" ref="F70:F74" si="69">D70+E70</f>
        <v>0</v>
      </c>
      <c r="G70" s="660"/>
      <c r="H70" s="661"/>
      <c r="I70" s="662">
        <f t="shared" ref="I70:I74" si="70">G70+H70</f>
        <v>0</v>
      </c>
      <c r="J70" s="663"/>
      <c r="K70" s="661"/>
      <c r="L70" s="662">
        <f t="shared" ref="L70:L74" si="71">J70+K70</f>
        <v>0</v>
      </c>
      <c r="M70" s="660"/>
      <c r="N70" s="661"/>
      <c r="O70" s="662">
        <f t="shared" ref="O70:O74" si="72">M70+N70</f>
        <v>0</v>
      </c>
      <c r="P70" s="669"/>
    </row>
    <row r="71" spans="1:16" hidden="1" x14ac:dyDescent="0.25">
      <c r="A71" s="517">
        <v>1223</v>
      </c>
      <c r="B71" s="554" t="s">
        <v>226</v>
      </c>
      <c r="C71" s="775">
        <f t="shared" si="4"/>
        <v>0</v>
      </c>
      <c r="D71" s="660"/>
      <c r="E71" s="661"/>
      <c r="F71" s="662">
        <f t="shared" si="69"/>
        <v>0</v>
      </c>
      <c r="G71" s="660"/>
      <c r="H71" s="661"/>
      <c r="I71" s="662">
        <f t="shared" si="70"/>
        <v>0</v>
      </c>
      <c r="J71" s="663"/>
      <c r="K71" s="661"/>
      <c r="L71" s="662">
        <f t="shared" si="71"/>
        <v>0</v>
      </c>
      <c r="M71" s="660"/>
      <c r="N71" s="661"/>
      <c r="O71" s="662">
        <f t="shared" si="72"/>
        <v>0</v>
      </c>
      <c r="P71" s="669"/>
    </row>
    <row r="72" spans="1:16" ht="24" hidden="1" x14ac:dyDescent="0.25">
      <c r="A72" s="517">
        <v>1225</v>
      </c>
      <c r="B72" s="554" t="s">
        <v>227</v>
      </c>
      <c r="C72" s="775">
        <f t="shared" si="4"/>
        <v>0</v>
      </c>
      <c r="D72" s="660"/>
      <c r="E72" s="661"/>
      <c r="F72" s="662">
        <f t="shared" si="69"/>
        <v>0</v>
      </c>
      <c r="G72" s="660"/>
      <c r="H72" s="661"/>
      <c r="I72" s="662">
        <f t="shared" si="70"/>
        <v>0</v>
      </c>
      <c r="J72" s="663"/>
      <c r="K72" s="661"/>
      <c r="L72" s="662">
        <f t="shared" si="71"/>
        <v>0</v>
      </c>
      <c r="M72" s="660"/>
      <c r="N72" s="661"/>
      <c r="O72" s="662">
        <f t="shared" si="72"/>
        <v>0</v>
      </c>
      <c r="P72" s="669"/>
    </row>
    <row r="73" spans="1:16" ht="36" hidden="1" x14ac:dyDescent="0.25">
      <c r="A73" s="517">
        <v>1227</v>
      </c>
      <c r="B73" s="554" t="s">
        <v>228</v>
      </c>
      <c r="C73" s="775">
        <f t="shared" si="4"/>
        <v>0</v>
      </c>
      <c r="D73" s="660"/>
      <c r="E73" s="661"/>
      <c r="F73" s="662">
        <f t="shared" si="69"/>
        <v>0</v>
      </c>
      <c r="G73" s="660"/>
      <c r="H73" s="661"/>
      <c r="I73" s="662">
        <f t="shared" si="70"/>
        <v>0</v>
      </c>
      <c r="J73" s="663"/>
      <c r="K73" s="661"/>
      <c r="L73" s="662">
        <f t="shared" si="71"/>
        <v>0</v>
      </c>
      <c r="M73" s="660"/>
      <c r="N73" s="661"/>
      <c r="O73" s="662">
        <f t="shared" si="72"/>
        <v>0</v>
      </c>
      <c r="P73" s="669"/>
    </row>
    <row r="74" spans="1:16" ht="60" hidden="1" x14ac:dyDescent="0.25">
      <c r="A74" s="517">
        <v>1228</v>
      </c>
      <c r="B74" s="554" t="s">
        <v>229</v>
      </c>
      <c r="C74" s="775">
        <f t="shared" si="4"/>
        <v>0</v>
      </c>
      <c r="D74" s="660"/>
      <c r="E74" s="661"/>
      <c r="F74" s="662">
        <f t="shared" si="69"/>
        <v>0</v>
      </c>
      <c r="G74" s="660"/>
      <c r="H74" s="661"/>
      <c r="I74" s="662">
        <f t="shared" si="70"/>
        <v>0</v>
      </c>
      <c r="J74" s="663"/>
      <c r="K74" s="661"/>
      <c r="L74" s="662">
        <f t="shared" si="71"/>
        <v>0</v>
      </c>
      <c r="M74" s="660"/>
      <c r="N74" s="661"/>
      <c r="O74" s="662">
        <f t="shared" si="72"/>
        <v>0</v>
      </c>
      <c r="P74" s="669"/>
    </row>
    <row r="75" spans="1:16" x14ac:dyDescent="0.25">
      <c r="A75" s="640">
        <v>2000</v>
      </c>
      <c r="B75" s="640" t="s">
        <v>230</v>
      </c>
      <c r="C75" s="786">
        <f t="shared" si="4"/>
        <v>185263</v>
      </c>
      <c r="D75" s="641">
        <f t="shared" ref="D75:O75" si="73">SUM(D76,D83,D120,D151,D152)</f>
        <v>188178</v>
      </c>
      <c r="E75" s="642">
        <f t="shared" si="73"/>
        <v>-2915</v>
      </c>
      <c r="F75" s="643">
        <f t="shared" si="73"/>
        <v>185263</v>
      </c>
      <c r="G75" s="641">
        <f t="shared" si="73"/>
        <v>0</v>
      </c>
      <c r="H75" s="642">
        <f t="shared" si="73"/>
        <v>0</v>
      </c>
      <c r="I75" s="643">
        <f t="shared" si="73"/>
        <v>0</v>
      </c>
      <c r="J75" s="644">
        <f t="shared" si="73"/>
        <v>0</v>
      </c>
      <c r="K75" s="642">
        <f t="shared" si="73"/>
        <v>0</v>
      </c>
      <c r="L75" s="643">
        <f t="shared" si="73"/>
        <v>0</v>
      </c>
      <c r="M75" s="641">
        <f t="shared" si="73"/>
        <v>0</v>
      </c>
      <c r="N75" s="642">
        <f t="shared" si="73"/>
        <v>0</v>
      </c>
      <c r="O75" s="643">
        <f t="shared" si="73"/>
        <v>0</v>
      </c>
      <c r="P75" s="249"/>
    </row>
    <row r="76" spans="1:16" ht="24" hidden="1" x14ac:dyDescent="0.25">
      <c r="A76" s="534">
        <v>2100</v>
      </c>
      <c r="B76" s="645" t="s">
        <v>231</v>
      </c>
      <c r="C76" s="773">
        <f t="shared" si="4"/>
        <v>0</v>
      </c>
      <c r="D76" s="646">
        <f t="shared" ref="D76:E76" si="74">SUM(D77,D80)</f>
        <v>0</v>
      </c>
      <c r="E76" s="647">
        <f t="shared" si="74"/>
        <v>0</v>
      </c>
      <c r="F76" s="648">
        <f>SUM(F77,F80)</f>
        <v>0</v>
      </c>
      <c r="G76" s="646">
        <f t="shared" ref="G76:H76" si="75">SUM(G77,G80)</f>
        <v>0</v>
      </c>
      <c r="H76" s="647">
        <f t="shared" si="75"/>
        <v>0</v>
      </c>
      <c r="I76" s="648">
        <f>SUM(I77,I80)</f>
        <v>0</v>
      </c>
      <c r="J76" s="649">
        <f t="shared" ref="J76:K76" si="76">SUM(J77,J80)</f>
        <v>0</v>
      </c>
      <c r="K76" s="647">
        <f t="shared" si="76"/>
        <v>0</v>
      </c>
      <c r="L76" s="648">
        <f>SUM(L77,L80)</f>
        <v>0</v>
      </c>
      <c r="M76" s="646">
        <f t="shared" ref="M76:O76" si="77">SUM(M77,M80)</f>
        <v>0</v>
      </c>
      <c r="N76" s="647">
        <f t="shared" si="77"/>
        <v>0</v>
      </c>
      <c r="O76" s="648">
        <f t="shared" si="77"/>
        <v>0</v>
      </c>
      <c r="P76" s="673"/>
    </row>
    <row r="77" spans="1:16" ht="24" hidden="1" x14ac:dyDescent="0.25">
      <c r="A77" s="979">
        <v>2110</v>
      </c>
      <c r="B77" s="546" t="s">
        <v>232</v>
      </c>
      <c r="C77" s="774">
        <f t="shared" si="4"/>
        <v>0</v>
      </c>
      <c r="D77" s="675">
        <f t="shared" ref="D77:E77" si="78">SUM(D78:D79)</f>
        <v>0</v>
      </c>
      <c r="E77" s="676">
        <f t="shared" si="78"/>
        <v>0</v>
      </c>
      <c r="F77" s="657">
        <f>SUM(F78:F79)</f>
        <v>0</v>
      </c>
      <c r="G77" s="675">
        <f t="shared" ref="G77:H77" si="79">SUM(G78:G79)</f>
        <v>0</v>
      </c>
      <c r="H77" s="676">
        <f t="shared" si="79"/>
        <v>0</v>
      </c>
      <c r="I77" s="657">
        <f>SUM(I78:I79)</f>
        <v>0</v>
      </c>
      <c r="J77" s="677">
        <f t="shared" ref="J77:K77" si="80">SUM(J78:J79)</f>
        <v>0</v>
      </c>
      <c r="K77" s="676">
        <f t="shared" si="80"/>
        <v>0</v>
      </c>
      <c r="L77" s="657">
        <f>SUM(L78:L79)</f>
        <v>0</v>
      </c>
      <c r="M77" s="675">
        <f t="shared" ref="M77:O77" si="81">SUM(M78:M79)</f>
        <v>0</v>
      </c>
      <c r="N77" s="676">
        <f t="shared" si="81"/>
        <v>0</v>
      </c>
      <c r="O77" s="657">
        <f t="shared" si="81"/>
        <v>0</v>
      </c>
      <c r="P77" s="659"/>
    </row>
    <row r="78" spans="1:16" hidden="1" x14ac:dyDescent="0.25">
      <c r="A78" s="517">
        <v>2111</v>
      </c>
      <c r="B78" s="554" t="s">
        <v>233</v>
      </c>
      <c r="C78" s="775">
        <f t="shared" si="4"/>
        <v>0</v>
      </c>
      <c r="D78" s="660"/>
      <c r="E78" s="661"/>
      <c r="F78" s="662">
        <f t="shared" ref="F78:F79" si="82">D78+E78</f>
        <v>0</v>
      </c>
      <c r="G78" s="660"/>
      <c r="H78" s="661"/>
      <c r="I78" s="662">
        <f t="shared" ref="I78:I79" si="83">G78+H78</f>
        <v>0</v>
      </c>
      <c r="J78" s="663"/>
      <c r="K78" s="661"/>
      <c r="L78" s="662">
        <f t="shared" ref="L78:L79" si="84">J78+K78</f>
        <v>0</v>
      </c>
      <c r="M78" s="660"/>
      <c r="N78" s="661"/>
      <c r="O78" s="662">
        <f t="shared" ref="O78:O79" si="85">M78+N78</f>
        <v>0</v>
      </c>
      <c r="P78" s="669"/>
    </row>
    <row r="79" spans="1:16" ht="24" hidden="1" x14ac:dyDescent="0.25">
      <c r="A79" s="517">
        <v>2112</v>
      </c>
      <c r="B79" s="554" t="s">
        <v>234</v>
      </c>
      <c r="C79" s="775">
        <f t="shared" si="4"/>
        <v>0</v>
      </c>
      <c r="D79" s="660"/>
      <c r="E79" s="661"/>
      <c r="F79" s="662">
        <f t="shared" si="82"/>
        <v>0</v>
      </c>
      <c r="G79" s="660"/>
      <c r="H79" s="661"/>
      <c r="I79" s="662">
        <f t="shared" si="83"/>
        <v>0</v>
      </c>
      <c r="J79" s="663"/>
      <c r="K79" s="661"/>
      <c r="L79" s="662">
        <f t="shared" si="84"/>
        <v>0</v>
      </c>
      <c r="M79" s="660"/>
      <c r="N79" s="661"/>
      <c r="O79" s="662">
        <f t="shared" si="85"/>
        <v>0</v>
      </c>
      <c r="P79" s="669"/>
    </row>
    <row r="80" spans="1:16" ht="24" hidden="1" x14ac:dyDescent="0.25">
      <c r="A80" s="665">
        <v>2120</v>
      </c>
      <c r="B80" s="554" t="s">
        <v>235</v>
      </c>
      <c r="C80" s="775">
        <f t="shared" si="4"/>
        <v>0</v>
      </c>
      <c r="D80" s="666">
        <f t="shared" ref="D80:E80" si="86">SUM(D81:D82)</f>
        <v>0</v>
      </c>
      <c r="E80" s="667">
        <f t="shared" si="86"/>
        <v>0</v>
      </c>
      <c r="F80" s="662">
        <f>SUM(F81:F82)</f>
        <v>0</v>
      </c>
      <c r="G80" s="666">
        <f t="shared" ref="G80:H80" si="87">SUM(G81:G82)</f>
        <v>0</v>
      </c>
      <c r="H80" s="667">
        <f t="shared" si="87"/>
        <v>0</v>
      </c>
      <c r="I80" s="662">
        <f>SUM(I81:I82)</f>
        <v>0</v>
      </c>
      <c r="J80" s="668">
        <f t="shared" ref="J80:K80" si="88">SUM(J81:J82)</f>
        <v>0</v>
      </c>
      <c r="K80" s="667">
        <f t="shared" si="88"/>
        <v>0</v>
      </c>
      <c r="L80" s="662">
        <f>SUM(L81:L82)</f>
        <v>0</v>
      </c>
      <c r="M80" s="666">
        <f t="shared" ref="M80:O80" si="89">SUM(M81:M82)</f>
        <v>0</v>
      </c>
      <c r="N80" s="667">
        <f t="shared" si="89"/>
        <v>0</v>
      </c>
      <c r="O80" s="662">
        <f t="shared" si="89"/>
        <v>0</v>
      </c>
      <c r="P80" s="669"/>
    </row>
    <row r="81" spans="1:16" hidden="1" x14ac:dyDescent="0.25">
      <c r="A81" s="517">
        <v>2121</v>
      </c>
      <c r="B81" s="554" t="s">
        <v>233</v>
      </c>
      <c r="C81" s="775">
        <f t="shared" si="4"/>
        <v>0</v>
      </c>
      <c r="D81" s="660"/>
      <c r="E81" s="661"/>
      <c r="F81" s="662">
        <f t="shared" ref="F81:F82" si="90">D81+E81</f>
        <v>0</v>
      </c>
      <c r="G81" s="660"/>
      <c r="H81" s="661"/>
      <c r="I81" s="662">
        <f t="shared" ref="I81:I82" si="91">G81+H81</f>
        <v>0</v>
      </c>
      <c r="J81" s="663"/>
      <c r="K81" s="661"/>
      <c r="L81" s="662">
        <f t="shared" ref="L81:L82" si="92">J81+K81</f>
        <v>0</v>
      </c>
      <c r="M81" s="660"/>
      <c r="N81" s="661"/>
      <c r="O81" s="662">
        <f t="shared" ref="O81:O82" si="93">M81+N81</f>
        <v>0</v>
      </c>
      <c r="P81" s="669"/>
    </row>
    <row r="82" spans="1:16" ht="24" hidden="1" x14ac:dyDescent="0.25">
      <c r="A82" s="517">
        <v>2122</v>
      </c>
      <c r="B82" s="554" t="s">
        <v>234</v>
      </c>
      <c r="C82" s="775">
        <f t="shared" si="4"/>
        <v>0</v>
      </c>
      <c r="D82" s="660"/>
      <c r="E82" s="661"/>
      <c r="F82" s="662">
        <f t="shared" si="90"/>
        <v>0</v>
      </c>
      <c r="G82" s="660"/>
      <c r="H82" s="661"/>
      <c r="I82" s="662">
        <f t="shared" si="91"/>
        <v>0</v>
      </c>
      <c r="J82" s="663"/>
      <c r="K82" s="661"/>
      <c r="L82" s="662">
        <f t="shared" si="92"/>
        <v>0</v>
      </c>
      <c r="M82" s="660"/>
      <c r="N82" s="661"/>
      <c r="O82" s="662">
        <f t="shared" si="93"/>
        <v>0</v>
      </c>
      <c r="P82" s="669"/>
    </row>
    <row r="83" spans="1:16" x14ac:dyDescent="0.25">
      <c r="A83" s="534">
        <v>2200</v>
      </c>
      <c r="B83" s="645" t="s">
        <v>236</v>
      </c>
      <c r="C83" s="773">
        <f t="shared" si="4"/>
        <v>149063</v>
      </c>
      <c r="D83" s="646">
        <f t="shared" ref="D83:E83" si="94">SUM(D84,D85,D91,D99,D107,D108,D114,D119)</f>
        <v>151978</v>
      </c>
      <c r="E83" s="647">
        <f t="shared" si="94"/>
        <v>-2915</v>
      </c>
      <c r="F83" s="648">
        <f>SUM(F84,F85,F91,F99,F107,F108,F114,F119)</f>
        <v>149063</v>
      </c>
      <c r="G83" s="646">
        <f t="shared" ref="G83:H83" si="95">SUM(G84,G85,G91,G99,G107,G108,G114,G119)</f>
        <v>0</v>
      </c>
      <c r="H83" s="647">
        <f t="shared" si="95"/>
        <v>0</v>
      </c>
      <c r="I83" s="648">
        <f>SUM(I84,I85,I91,I99,I107,I108,I114,I119)</f>
        <v>0</v>
      </c>
      <c r="J83" s="649">
        <f t="shared" ref="J83:K83" si="96">SUM(J84,J85,J91,J99,J107,J108,J114,J119)</f>
        <v>0</v>
      </c>
      <c r="K83" s="647">
        <f t="shared" si="96"/>
        <v>0</v>
      </c>
      <c r="L83" s="648">
        <f>SUM(L84,L85,L91,L99,L107,L108,L114,L119)</f>
        <v>0</v>
      </c>
      <c r="M83" s="646">
        <f t="shared" ref="M83:O83" si="97">SUM(M84,M85,M91,M99,M107,M108,M114,M119)</f>
        <v>0</v>
      </c>
      <c r="N83" s="647">
        <f t="shared" si="97"/>
        <v>0</v>
      </c>
      <c r="O83" s="648">
        <f t="shared" si="97"/>
        <v>0</v>
      </c>
      <c r="P83" s="678"/>
    </row>
    <row r="84" spans="1:16" hidden="1" x14ac:dyDescent="0.25">
      <c r="A84" s="651">
        <v>2210</v>
      </c>
      <c r="B84" s="608" t="s">
        <v>237</v>
      </c>
      <c r="C84" s="781">
        <f t="shared" si="4"/>
        <v>0</v>
      </c>
      <c r="D84" s="670"/>
      <c r="E84" s="671"/>
      <c r="F84" s="652">
        <f>D84+E84</f>
        <v>0</v>
      </c>
      <c r="G84" s="670"/>
      <c r="H84" s="671"/>
      <c r="I84" s="652">
        <f>G84+H84</f>
        <v>0</v>
      </c>
      <c r="J84" s="672"/>
      <c r="K84" s="671"/>
      <c r="L84" s="652">
        <f>J84+K84</f>
        <v>0</v>
      </c>
      <c r="M84" s="670"/>
      <c r="N84" s="671"/>
      <c r="O84" s="652">
        <f t="shared" ref="O84" si="98">M84+N84</f>
        <v>0</v>
      </c>
      <c r="P84" s="654"/>
    </row>
    <row r="85" spans="1:16" ht="24" x14ac:dyDescent="0.25">
      <c r="A85" s="665">
        <v>2220</v>
      </c>
      <c r="B85" s="554" t="s">
        <v>238</v>
      </c>
      <c r="C85" s="775">
        <f t="shared" ref="C85:C148" si="99">F85+I85+L85+O85</f>
        <v>10500</v>
      </c>
      <c r="D85" s="666">
        <f t="shared" ref="D85:E85" si="100">SUM(D86:D90)</f>
        <v>10500</v>
      </c>
      <c r="E85" s="667">
        <f t="shared" si="100"/>
        <v>0</v>
      </c>
      <c r="F85" s="662">
        <f>SUM(F86:F90)</f>
        <v>10500</v>
      </c>
      <c r="G85" s="666">
        <f t="shared" ref="G85:H85" si="101">SUM(G86:G90)</f>
        <v>0</v>
      </c>
      <c r="H85" s="667">
        <f t="shared" si="101"/>
        <v>0</v>
      </c>
      <c r="I85" s="662">
        <f>SUM(I86:I90)</f>
        <v>0</v>
      </c>
      <c r="J85" s="668">
        <f t="shared" ref="J85:K85" si="102">SUM(J86:J90)</f>
        <v>0</v>
      </c>
      <c r="K85" s="667">
        <f t="shared" si="102"/>
        <v>0</v>
      </c>
      <c r="L85" s="662">
        <f>SUM(L86:L90)</f>
        <v>0</v>
      </c>
      <c r="M85" s="666">
        <f t="shared" ref="M85:O85" si="103">SUM(M86:M90)</f>
        <v>0</v>
      </c>
      <c r="N85" s="667">
        <f t="shared" si="103"/>
        <v>0</v>
      </c>
      <c r="O85" s="662">
        <f t="shared" si="103"/>
        <v>0</v>
      </c>
      <c r="P85" s="669"/>
    </row>
    <row r="86" spans="1:16" hidden="1" x14ac:dyDescent="0.25">
      <c r="A86" s="517">
        <v>2221</v>
      </c>
      <c r="B86" s="554" t="s">
        <v>239</v>
      </c>
      <c r="C86" s="775">
        <f t="shared" si="99"/>
        <v>0</v>
      </c>
      <c r="D86" s="660"/>
      <c r="E86" s="661"/>
      <c r="F86" s="662">
        <f t="shared" ref="F86:F90" si="104">D86+E86</f>
        <v>0</v>
      </c>
      <c r="G86" s="660"/>
      <c r="H86" s="661"/>
      <c r="I86" s="662">
        <f t="shared" ref="I86:I90" si="105">G86+H86</f>
        <v>0</v>
      </c>
      <c r="J86" s="663"/>
      <c r="K86" s="661"/>
      <c r="L86" s="662">
        <f t="shared" ref="L86:L90" si="106">J86+K86</f>
        <v>0</v>
      </c>
      <c r="M86" s="660"/>
      <c r="N86" s="661"/>
      <c r="O86" s="662">
        <f t="shared" ref="O86:O90" si="107">M86+N86</f>
        <v>0</v>
      </c>
      <c r="P86" s="669"/>
    </row>
    <row r="87" spans="1:16" ht="24" x14ac:dyDescent="0.25">
      <c r="A87" s="517">
        <v>2222</v>
      </c>
      <c r="B87" s="554" t="s">
        <v>240</v>
      </c>
      <c r="C87" s="775">
        <f t="shared" si="99"/>
        <v>500</v>
      </c>
      <c r="D87" s="660">
        <v>500</v>
      </c>
      <c r="E87" s="661"/>
      <c r="F87" s="662">
        <f t="shared" si="104"/>
        <v>500</v>
      </c>
      <c r="G87" s="660"/>
      <c r="H87" s="661"/>
      <c r="I87" s="662">
        <f t="shared" si="105"/>
        <v>0</v>
      </c>
      <c r="J87" s="663"/>
      <c r="K87" s="661"/>
      <c r="L87" s="662">
        <f t="shared" si="106"/>
        <v>0</v>
      </c>
      <c r="M87" s="660"/>
      <c r="N87" s="661"/>
      <c r="O87" s="662">
        <f t="shared" si="107"/>
        <v>0</v>
      </c>
      <c r="P87" s="669"/>
    </row>
    <row r="88" spans="1:16" x14ac:dyDescent="0.25">
      <c r="A88" s="517">
        <v>2223</v>
      </c>
      <c r="B88" s="554" t="s">
        <v>241</v>
      </c>
      <c r="C88" s="775">
        <f t="shared" si="99"/>
        <v>10000</v>
      </c>
      <c r="D88" s="660">
        <v>10000</v>
      </c>
      <c r="E88" s="661"/>
      <c r="F88" s="662">
        <f t="shared" si="104"/>
        <v>10000</v>
      </c>
      <c r="G88" s="660"/>
      <c r="H88" s="661"/>
      <c r="I88" s="662">
        <f t="shared" si="105"/>
        <v>0</v>
      </c>
      <c r="J88" s="663"/>
      <c r="K88" s="661"/>
      <c r="L88" s="662">
        <f t="shared" si="106"/>
        <v>0</v>
      </c>
      <c r="M88" s="660"/>
      <c r="N88" s="661"/>
      <c r="O88" s="662">
        <f t="shared" si="107"/>
        <v>0</v>
      </c>
      <c r="P88" s="669"/>
    </row>
    <row r="89" spans="1:16" ht="48" hidden="1" x14ac:dyDescent="0.25">
      <c r="A89" s="517">
        <v>2224</v>
      </c>
      <c r="B89" s="554" t="s">
        <v>242</v>
      </c>
      <c r="C89" s="775">
        <f t="shared" si="99"/>
        <v>0</v>
      </c>
      <c r="D89" s="660"/>
      <c r="E89" s="661"/>
      <c r="F89" s="662">
        <f t="shared" si="104"/>
        <v>0</v>
      </c>
      <c r="G89" s="660"/>
      <c r="H89" s="661"/>
      <c r="I89" s="662">
        <f t="shared" si="105"/>
        <v>0</v>
      </c>
      <c r="J89" s="663"/>
      <c r="K89" s="661"/>
      <c r="L89" s="662">
        <f t="shared" si="106"/>
        <v>0</v>
      </c>
      <c r="M89" s="660"/>
      <c r="N89" s="661"/>
      <c r="O89" s="662">
        <f t="shared" si="107"/>
        <v>0</v>
      </c>
      <c r="P89" s="669"/>
    </row>
    <row r="90" spans="1:16" ht="24" hidden="1" x14ac:dyDescent="0.25">
      <c r="A90" s="517">
        <v>2229</v>
      </c>
      <c r="B90" s="554" t="s">
        <v>243</v>
      </c>
      <c r="C90" s="775">
        <f t="shared" si="99"/>
        <v>0</v>
      </c>
      <c r="D90" s="660"/>
      <c r="E90" s="661"/>
      <c r="F90" s="662">
        <f t="shared" si="104"/>
        <v>0</v>
      </c>
      <c r="G90" s="660"/>
      <c r="H90" s="661"/>
      <c r="I90" s="662">
        <f t="shared" si="105"/>
        <v>0</v>
      </c>
      <c r="J90" s="663"/>
      <c r="K90" s="661"/>
      <c r="L90" s="662">
        <f t="shared" si="106"/>
        <v>0</v>
      </c>
      <c r="M90" s="660"/>
      <c r="N90" s="661"/>
      <c r="O90" s="662">
        <f t="shared" si="107"/>
        <v>0</v>
      </c>
      <c r="P90" s="669"/>
    </row>
    <row r="91" spans="1:16" x14ac:dyDescent="0.25">
      <c r="A91" s="665">
        <v>2230</v>
      </c>
      <c r="B91" s="554" t="s">
        <v>244</v>
      </c>
      <c r="C91" s="775">
        <f t="shared" si="99"/>
        <v>81663</v>
      </c>
      <c r="D91" s="666">
        <f t="shared" ref="D91:E91" si="108">SUM(D92:D98)</f>
        <v>81663</v>
      </c>
      <c r="E91" s="667">
        <f t="shared" si="108"/>
        <v>0</v>
      </c>
      <c r="F91" s="662">
        <f>SUM(F92:F98)</f>
        <v>81663</v>
      </c>
      <c r="G91" s="666">
        <f t="shared" ref="G91:H91" si="109">SUM(G92:G98)</f>
        <v>0</v>
      </c>
      <c r="H91" s="667">
        <f t="shared" si="109"/>
        <v>0</v>
      </c>
      <c r="I91" s="662">
        <f>SUM(I92:I98)</f>
        <v>0</v>
      </c>
      <c r="J91" s="668">
        <f t="shared" ref="J91:K91" si="110">SUM(J92:J98)</f>
        <v>0</v>
      </c>
      <c r="K91" s="667">
        <f t="shared" si="110"/>
        <v>0</v>
      </c>
      <c r="L91" s="662">
        <f>SUM(L92:L98)</f>
        <v>0</v>
      </c>
      <c r="M91" s="666">
        <f t="shared" ref="M91:O91" si="111">SUM(M92:M98)</f>
        <v>0</v>
      </c>
      <c r="N91" s="667">
        <f t="shared" si="111"/>
        <v>0</v>
      </c>
      <c r="O91" s="662">
        <f t="shared" si="111"/>
        <v>0</v>
      </c>
      <c r="P91" s="669"/>
    </row>
    <row r="92" spans="1:16" ht="24" x14ac:dyDescent="0.25">
      <c r="A92" s="517">
        <v>2231</v>
      </c>
      <c r="B92" s="554" t="s">
        <v>245</v>
      </c>
      <c r="C92" s="775">
        <f t="shared" si="99"/>
        <v>81663</v>
      </c>
      <c r="D92" s="660">
        <v>81663</v>
      </c>
      <c r="E92" s="661"/>
      <c r="F92" s="662">
        <f t="shared" ref="F92:F98" si="112">D92+E92</f>
        <v>81663</v>
      </c>
      <c r="G92" s="660"/>
      <c r="H92" s="661"/>
      <c r="I92" s="662">
        <f t="shared" ref="I92:I98" si="113">G92+H92</f>
        <v>0</v>
      </c>
      <c r="J92" s="663"/>
      <c r="K92" s="661"/>
      <c r="L92" s="662">
        <f t="shared" ref="L92:L98" si="114">J92+K92</f>
        <v>0</v>
      </c>
      <c r="M92" s="660"/>
      <c r="N92" s="661"/>
      <c r="O92" s="662">
        <f t="shared" ref="O92:O98" si="115">M92+N92</f>
        <v>0</v>
      </c>
      <c r="P92" s="669"/>
    </row>
    <row r="93" spans="1:16" ht="24.75" hidden="1" customHeight="1" x14ac:dyDescent="0.25">
      <c r="A93" s="517">
        <v>2232</v>
      </c>
      <c r="B93" s="554" t="s">
        <v>246</v>
      </c>
      <c r="C93" s="775">
        <f t="shared" si="99"/>
        <v>0</v>
      </c>
      <c r="D93" s="660"/>
      <c r="E93" s="661"/>
      <c r="F93" s="662">
        <f t="shared" si="112"/>
        <v>0</v>
      </c>
      <c r="G93" s="660"/>
      <c r="H93" s="661"/>
      <c r="I93" s="662">
        <f t="shared" si="113"/>
        <v>0</v>
      </c>
      <c r="J93" s="663"/>
      <c r="K93" s="661"/>
      <c r="L93" s="662">
        <f t="shared" si="114"/>
        <v>0</v>
      </c>
      <c r="M93" s="660"/>
      <c r="N93" s="661"/>
      <c r="O93" s="662">
        <f t="shared" si="115"/>
        <v>0</v>
      </c>
      <c r="P93" s="669"/>
    </row>
    <row r="94" spans="1:16" ht="24" hidden="1" x14ac:dyDescent="0.25">
      <c r="A94" s="510">
        <v>2233</v>
      </c>
      <c r="B94" s="546" t="s">
        <v>247</v>
      </c>
      <c r="C94" s="774">
        <f t="shared" si="99"/>
        <v>0</v>
      </c>
      <c r="D94" s="655"/>
      <c r="E94" s="656"/>
      <c r="F94" s="657">
        <f t="shared" si="112"/>
        <v>0</v>
      </c>
      <c r="G94" s="655"/>
      <c r="H94" s="656"/>
      <c r="I94" s="657">
        <f t="shared" si="113"/>
        <v>0</v>
      </c>
      <c r="J94" s="658"/>
      <c r="K94" s="656"/>
      <c r="L94" s="657">
        <f t="shared" si="114"/>
        <v>0</v>
      </c>
      <c r="M94" s="655"/>
      <c r="N94" s="656"/>
      <c r="O94" s="657">
        <f t="shared" si="115"/>
        <v>0</v>
      </c>
      <c r="P94" s="659"/>
    </row>
    <row r="95" spans="1:16" ht="36" hidden="1" x14ac:dyDescent="0.25">
      <c r="A95" s="517">
        <v>2234</v>
      </c>
      <c r="B95" s="554" t="s">
        <v>248</v>
      </c>
      <c r="C95" s="775">
        <f t="shared" si="99"/>
        <v>0</v>
      </c>
      <c r="D95" s="660"/>
      <c r="E95" s="661"/>
      <c r="F95" s="662">
        <f t="shared" si="112"/>
        <v>0</v>
      </c>
      <c r="G95" s="660"/>
      <c r="H95" s="661"/>
      <c r="I95" s="662">
        <f t="shared" si="113"/>
        <v>0</v>
      </c>
      <c r="J95" s="663"/>
      <c r="K95" s="661"/>
      <c r="L95" s="662">
        <f t="shared" si="114"/>
        <v>0</v>
      </c>
      <c r="M95" s="660"/>
      <c r="N95" s="661"/>
      <c r="O95" s="662">
        <f t="shared" si="115"/>
        <v>0</v>
      </c>
      <c r="P95" s="669"/>
    </row>
    <row r="96" spans="1:16" ht="24" hidden="1" x14ac:dyDescent="0.25">
      <c r="A96" s="517">
        <v>2235</v>
      </c>
      <c r="B96" s="554" t="s">
        <v>249</v>
      </c>
      <c r="C96" s="775">
        <f t="shared" si="99"/>
        <v>0</v>
      </c>
      <c r="D96" s="660"/>
      <c r="E96" s="661"/>
      <c r="F96" s="662">
        <f t="shared" si="112"/>
        <v>0</v>
      </c>
      <c r="G96" s="660"/>
      <c r="H96" s="661"/>
      <c r="I96" s="662">
        <f t="shared" si="113"/>
        <v>0</v>
      </c>
      <c r="J96" s="663"/>
      <c r="K96" s="661"/>
      <c r="L96" s="662">
        <f t="shared" si="114"/>
        <v>0</v>
      </c>
      <c r="M96" s="660"/>
      <c r="N96" s="661"/>
      <c r="O96" s="662">
        <f t="shared" si="115"/>
        <v>0</v>
      </c>
      <c r="P96" s="669"/>
    </row>
    <row r="97" spans="1:16" hidden="1" x14ac:dyDescent="0.25">
      <c r="A97" s="517">
        <v>2236</v>
      </c>
      <c r="B97" s="554" t="s">
        <v>250</v>
      </c>
      <c r="C97" s="775">
        <f t="shared" si="99"/>
        <v>0</v>
      </c>
      <c r="D97" s="660"/>
      <c r="E97" s="661"/>
      <c r="F97" s="662">
        <f t="shared" si="112"/>
        <v>0</v>
      </c>
      <c r="G97" s="660"/>
      <c r="H97" s="661"/>
      <c r="I97" s="662">
        <f t="shared" si="113"/>
        <v>0</v>
      </c>
      <c r="J97" s="663"/>
      <c r="K97" s="661"/>
      <c r="L97" s="662">
        <f t="shared" si="114"/>
        <v>0</v>
      </c>
      <c r="M97" s="660"/>
      <c r="N97" s="661"/>
      <c r="O97" s="662">
        <f t="shared" si="115"/>
        <v>0</v>
      </c>
      <c r="P97" s="669"/>
    </row>
    <row r="98" spans="1:16" hidden="1" x14ac:dyDescent="0.25">
      <c r="A98" s="517">
        <v>2239</v>
      </c>
      <c r="B98" s="554" t="s">
        <v>251</v>
      </c>
      <c r="C98" s="775">
        <f t="shared" si="99"/>
        <v>0</v>
      </c>
      <c r="D98" s="660"/>
      <c r="E98" s="661"/>
      <c r="F98" s="662">
        <f t="shared" si="112"/>
        <v>0</v>
      </c>
      <c r="G98" s="660"/>
      <c r="H98" s="661"/>
      <c r="I98" s="662">
        <f t="shared" si="113"/>
        <v>0</v>
      </c>
      <c r="J98" s="663"/>
      <c r="K98" s="661"/>
      <c r="L98" s="662">
        <f t="shared" si="114"/>
        <v>0</v>
      </c>
      <c r="M98" s="660"/>
      <c r="N98" s="661"/>
      <c r="O98" s="662">
        <f t="shared" si="115"/>
        <v>0</v>
      </c>
      <c r="P98" s="669"/>
    </row>
    <row r="99" spans="1:16" ht="36" x14ac:dyDescent="0.25">
      <c r="A99" s="665">
        <v>2240</v>
      </c>
      <c r="B99" s="554" t="s">
        <v>252</v>
      </c>
      <c r="C99" s="775">
        <f t="shared" si="99"/>
        <v>50976</v>
      </c>
      <c r="D99" s="666">
        <f t="shared" ref="D99:E99" si="116">SUM(D100:D106)</f>
        <v>53891</v>
      </c>
      <c r="E99" s="667">
        <f t="shared" si="116"/>
        <v>-2915</v>
      </c>
      <c r="F99" s="662">
        <f>SUM(F100:F106)</f>
        <v>50976</v>
      </c>
      <c r="G99" s="666">
        <f t="shared" ref="G99:H99" si="117">SUM(G100:G106)</f>
        <v>0</v>
      </c>
      <c r="H99" s="667">
        <f t="shared" si="117"/>
        <v>0</v>
      </c>
      <c r="I99" s="662">
        <f>SUM(I100:I106)</f>
        <v>0</v>
      </c>
      <c r="J99" s="668">
        <f t="shared" ref="J99:K99" si="118">SUM(J100:J106)</f>
        <v>0</v>
      </c>
      <c r="K99" s="667">
        <f t="shared" si="118"/>
        <v>0</v>
      </c>
      <c r="L99" s="662">
        <f>SUM(L100:L106)</f>
        <v>0</v>
      </c>
      <c r="M99" s="666">
        <f t="shared" ref="M99:O99" si="119">SUM(M100:M106)</f>
        <v>0</v>
      </c>
      <c r="N99" s="667">
        <f t="shared" si="119"/>
        <v>0</v>
      </c>
      <c r="O99" s="662">
        <f t="shared" si="119"/>
        <v>0</v>
      </c>
      <c r="P99" s="669"/>
    </row>
    <row r="100" spans="1:16" x14ac:dyDescent="0.25">
      <c r="A100" s="517">
        <v>2241</v>
      </c>
      <c r="B100" s="554" t="s">
        <v>254</v>
      </c>
      <c r="C100" s="775">
        <f t="shared" si="99"/>
        <v>4000</v>
      </c>
      <c r="D100" s="660">
        <v>4000</v>
      </c>
      <c r="E100" s="661"/>
      <c r="F100" s="662">
        <f t="shared" ref="F100:F107" si="120">D100+E100</f>
        <v>4000</v>
      </c>
      <c r="G100" s="660"/>
      <c r="H100" s="661"/>
      <c r="I100" s="662">
        <f t="shared" ref="I100:I107" si="121">G100+H100</f>
        <v>0</v>
      </c>
      <c r="J100" s="663"/>
      <c r="K100" s="661"/>
      <c r="L100" s="662">
        <f t="shared" ref="L100:L107" si="122">J100+K100</f>
        <v>0</v>
      </c>
      <c r="M100" s="660"/>
      <c r="N100" s="661"/>
      <c r="O100" s="662">
        <f t="shared" ref="O100:O107" si="123">M100+N100</f>
        <v>0</v>
      </c>
      <c r="P100" s="669"/>
    </row>
    <row r="101" spans="1:16" ht="24" hidden="1" x14ac:dyDescent="0.25">
      <c r="A101" s="517">
        <v>2242</v>
      </c>
      <c r="B101" s="554" t="s">
        <v>255</v>
      </c>
      <c r="C101" s="775">
        <f t="shared" si="99"/>
        <v>0</v>
      </c>
      <c r="D101" s="660"/>
      <c r="E101" s="661"/>
      <c r="F101" s="662">
        <f t="shared" si="120"/>
        <v>0</v>
      </c>
      <c r="G101" s="660"/>
      <c r="H101" s="661"/>
      <c r="I101" s="662">
        <f t="shared" si="121"/>
        <v>0</v>
      </c>
      <c r="J101" s="663"/>
      <c r="K101" s="661"/>
      <c r="L101" s="662">
        <f t="shared" si="122"/>
        <v>0</v>
      </c>
      <c r="M101" s="660"/>
      <c r="N101" s="661"/>
      <c r="O101" s="662">
        <f t="shared" si="123"/>
        <v>0</v>
      </c>
      <c r="P101" s="669"/>
    </row>
    <row r="102" spans="1:16" ht="24" x14ac:dyDescent="0.25">
      <c r="A102" s="517">
        <v>2243</v>
      </c>
      <c r="B102" s="554" t="s">
        <v>256</v>
      </c>
      <c r="C102" s="775">
        <f t="shared" si="99"/>
        <v>12791</v>
      </c>
      <c r="D102" s="660">
        <v>12791</v>
      </c>
      <c r="E102" s="661"/>
      <c r="F102" s="662">
        <f t="shared" si="120"/>
        <v>12791</v>
      </c>
      <c r="G102" s="660"/>
      <c r="H102" s="661"/>
      <c r="I102" s="662">
        <f t="shared" si="121"/>
        <v>0</v>
      </c>
      <c r="J102" s="663"/>
      <c r="K102" s="661"/>
      <c r="L102" s="662">
        <f t="shared" si="122"/>
        <v>0</v>
      </c>
      <c r="M102" s="660"/>
      <c r="N102" s="661"/>
      <c r="O102" s="662">
        <f t="shared" si="123"/>
        <v>0</v>
      </c>
      <c r="P102" s="669"/>
    </row>
    <row r="103" spans="1:16" x14ac:dyDescent="0.25">
      <c r="A103" s="517">
        <v>2244</v>
      </c>
      <c r="B103" s="554" t="s">
        <v>257</v>
      </c>
      <c r="C103" s="775">
        <f t="shared" si="99"/>
        <v>34185</v>
      </c>
      <c r="D103" s="660">
        <v>37100</v>
      </c>
      <c r="E103" s="984">
        <v>-2915</v>
      </c>
      <c r="F103" s="662">
        <f t="shared" si="120"/>
        <v>34185</v>
      </c>
      <c r="G103" s="660"/>
      <c r="H103" s="661"/>
      <c r="I103" s="662">
        <f t="shared" si="121"/>
        <v>0</v>
      </c>
      <c r="J103" s="663"/>
      <c r="K103" s="661"/>
      <c r="L103" s="662">
        <f t="shared" si="122"/>
        <v>0</v>
      </c>
      <c r="M103" s="660"/>
      <c r="N103" s="661"/>
      <c r="O103" s="662">
        <f t="shared" si="123"/>
        <v>0</v>
      </c>
      <c r="P103" s="669"/>
    </row>
    <row r="104" spans="1:16" ht="24" hidden="1" x14ac:dyDescent="0.25">
      <c r="A104" s="517">
        <v>2246</v>
      </c>
      <c r="B104" s="554" t="s">
        <v>259</v>
      </c>
      <c r="C104" s="775">
        <f t="shared" si="99"/>
        <v>0</v>
      </c>
      <c r="D104" s="660"/>
      <c r="E104" s="661"/>
      <c r="F104" s="662">
        <f t="shared" si="120"/>
        <v>0</v>
      </c>
      <c r="G104" s="660"/>
      <c r="H104" s="661"/>
      <c r="I104" s="662">
        <f t="shared" si="121"/>
        <v>0</v>
      </c>
      <c r="J104" s="663"/>
      <c r="K104" s="661"/>
      <c r="L104" s="662">
        <f t="shared" si="122"/>
        <v>0</v>
      </c>
      <c r="M104" s="660"/>
      <c r="N104" s="661"/>
      <c r="O104" s="662">
        <f t="shared" si="123"/>
        <v>0</v>
      </c>
      <c r="P104" s="669"/>
    </row>
    <row r="105" spans="1:16" hidden="1" x14ac:dyDescent="0.25">
      <c r="A105" s="517">
        <v>2247</v>
      </c>
      <c r="B105" s="554" t="s">
        <v>260</v>
      </c>
      <c r="C105" s="775">
        <f t="shared" si="99"/>
        <v>0</v>
      </c>
      <c r="D105" s="660"/>
      <c r="E105" s="661"/>
      <c r="F105" s="662">
        <f t="shared" si="120"/>
        <v>0</v>
      </c>
      <c r="G105" s="660"/>
      <c r="H105" s="661"/>
      <c r="I105" s="662">
        <f t="shared" si="121"/>
        <v>0</v>
      </c>
      <c r="J105" s="663"/>
      <c r="K105" s="661"/>
      <c r="L105" s="662">
        <f t="shared" si="122"/>
        <v>0</v>
      </c>
      <c r="M105" s="660"/>
      <c r="N105" s="661"/>
      <c r="O105" s="662">
        <f t="shared" si="123"/>
        <v>0</v>
      </c>
      <c r="P105" s="669"/>
    </row>
    <row r="106" spans="1:16" ht="24" hidden="1" x14ac:dyDescent="0.25">
      <c r="A106" s="517">
        <v>2249</v>
      </c>
      <c r="B106" s="554" t="s">
        <v>261</v>
      </c>
      <c r="C106" s="775">
        <f t="shared" si="99"/>
        <v>0</v>
      </c>
      <c r="D106" s="660"/>
      <c r="E106" s="661"/>
      <c r="F106" s="662">
        <f t="shared" si="120"/>
        <v>0</v>
      </c>
      <c r="G106" s="660"/>
      <c r="H106" s="661"/>
      <c r="I106" s="662">
        <f t="shared" si="121"/>
        <v>0</v>
      </c>
      <c r="J106" s="663"/>
      <c r="K106" s="661"/>
      <c r="L106" s="662">
        <f t="shared" si="122"/>
        <v>0</v>
      </c>
      <c r="M106" s="660"/>
      <c r="N106" s="661"/>
      <c r="O106" s="662">
        <f t="shared" si="123"/>
        <v>0</v>
      </c>
      <c r="P106" s="669"/>
    </row>
    <row r="107" spans="1:16" hidden="1" x14ac:dyDescent="0.25">
      <c r="A107" s="665">
        <v>2250</v>
      </c>
      <c r="B107" s="554" t="s">
        <v>262</v>
      </c>
      <c r="C107" s="775">
        <f t="shared" si="99"/>
        <v>0</v>
      </c>
      <c r="D107" s="660"/>
      <c r="E107" s="661"/>
      <c r="F107" s="662">
        <f t="shared" si="120"/>
        <v>0</v>
      </c>
      <c r="G107" s="660"/>
      <c r="H107" s="661"/>
      <c r="I107" s="662">
        <f t="shared" si="121"/>
        <v>0</v>
      </c>
      <c r="J107" s="663"/>
      <c r="K107" s="661"/>
      <c r="L107" s="662">
        <f t="shared" si="122"/>
        <v>0</v>
      </c>
      <c r="M107" s="660"/>
      <c r="N107" s="661"/>
      <c r="O107" s="662">
        <f t="shared" si="123"/>
        <v>0</v>
      </c>
      <c r="P107" s="669"/>
    </row>
    <row r="108" spans="1:16" x14ac:dyDescent="0.25">
      <c r="A108" s="665">
        <v>2260</v>
      </c>
      <c r="B108" s="554" t="s">
        <v>263</v>
      </c>
      <c r="C108" s="775">
        <f t="shared" si="99"/>
        <v>5924</v>
      </c>
      <c r="D108" s="666">
        <f t="shared" ref="D108:E108" si="124">SUM(D109:D113)</f>
        <v>5924</v>
      </c>
      <c r="E108" s="667">
        <f t="shared" si="124"/>
        <v>0</v>
      </c>
      <c r="F108" s="662">
        <f>SUM(F109:F113)</f>
        <v>5924</v>
      </c>
      <c r="G108" s="666">
        <f t="shared" ref="G108:H108" si="125">SUM(G109:G113)</f>
        <v>0</v>
      </c>
      <c r="H108" s="667">
        <f t="shared" si="125"/>
        <v>0</v>
      </c>
      <c r="I108" s="662">
        <f>SUM(I109:I113)</f>
        <v>0</v>
      </c>
      <c r="J108" s="668">
        <f t="shared" ref="J108:K108" si="126">SUM(J109:J113)</f>
        <v>0</v>
      </c>
      <c r="K108" s="667">
        <f t="shared" si="126"/>
        <v>0</v>
      </c>
      <c r="L108" s="662">
        <f>SUM(L109:L113)</f>
        <v>0</v>
      </c>
      <c r="M108" s="666">
        <f t="shared" ref="M108:O108" si="127">SUM(M109:M113)</f>
        <v>0</v>
      </c>
      <c r="N108" s="667">
        <f t="shared" si="127"/>
        <v>0</v>
      </c>
      <c r="O108" s="662">
        <f t="shared" si="127"/>
        <v>0</v>
      </c>
      <c r="P108" s="669"/>
    </row>
    <row r="109" spans="1:16" hidden="1" x14ac:dyDescent="0.25">
      <c r="A109" s="517">
        <v>2261</v>
      </c>
      <c r="B109" s="554" t="s">
        <v>264</v>
      </c>
      <c r="C109" s="775">
        <f t="shared" si="99"/>
        <v>0</v>
      </c>
      <c r="D109" s="660"/>
      <c r="E109" s="661"/>
      <c r="F109" s="662">
        <f t="shared" ref="F109:F113" si="128">D109+E109</f>
        <v>0</v>
      </c>
      <c r="G109" s="660"/>
      <c r="H109" s="661"/>
      <c r="I109" s="662">
        <f t="shared" ref="I109:I113" si="129">G109+H109</f>
        <v>0</v>
      </c>
      <c r="J109" s="663"/>
      <c r="K109" s="661"/>
      <c r="L109" s="662">
        <f t="shared" ref="L109:L113" si="130">J109+K109</f>
        <v>0</v>
      </c>
      <c r="M109" s="660"/>
      <c r="N109" s="661"/>
      <c r="O109" s="662">
        <f t="shared" ref="O109:O113" si="131">M109+N109</f>
        <v>0</v>
      </c>
      <c r="P109" s="669"/>
    </row>
    <row r="110" spans="1:16" hidden="1" x14ac:dyDescent="0.25">
      <c r="A110" s="517">
        <v>2262</v>
      </c>
      <c r="B110" s="554" t="s">
        <v>265</v>
      </c>
      <c r="C110" s="775">
        <f t="shared" si="99"/>
        <v>0</v>
      </c>
      <c r="D110" s="660"/>
      <c r="E110" s="661"/>
      <c r="F110" s="662">
        <f t="shared" si="128"/>
        <v>0</v>
      </c>
      <c r="G110" s="660"/>
      <c r="H110" s="661"/>
      <c r="I110" s="662">
        <f t="shared" si="129"/>
        <v>0</v>
      </c>
      <c r="J110" s="663"/>
      <c r="K110" s="661"/>
      <c r="L110" s="662">
        <f t="shared" si="130"/>
        <v>0</v>
      </c>
      <c r="M110" s="660"/>
      <c r="N110" s="661"/>
      <c r="O110" s="662">
        <f t="shared" si="131"/>
        <v>0</v>
      </c>
      <c r="P110" s="669"/>
    </row>
    <row r="111" spans="1:16" hidden="1" x14ac:dyDescent="0.25">
      <c r="A111" s="517">
        <v>2263</v>
      </c>
      <c r="B111" s="554" t="s">
        <v>266</v>
      </c>
      <c r="C111" s="775">
        <f t="shared" si="99"/>
        <v>0</v>
      </c>
      <c r="D111" s="660"/>
      <c r="E111" s="661"/>
      <c r="F111" s="662">
        <f t="shared" si="128"/>
        <v>0</v>
      </c>
      <c r="G111" s="660"/>
      <c r="H111" s="661"/>
      <c r="I111" s="662">
        <f t="shared" si="129"/>
        <v>0</v>
      </c>
      <c r="J111" s="663"/>
      <c r="K111" s="661"/>
      <c r="L111" s="662">
        <f t="shared" si="130"/>
        <v>0</v>
      </c>
      <c r="M111" s="660"/>
      <c r="N111" s="661"/>
      <c r="O111" s="662">
        <f t="shared" si="131"/>
        <v>0</v>
      </c>
      <c r="P111" s="669"/>
    </row>
    <row r="112" spans="1:16" ht="24" x14ac:dyDescent="0.25">
      <c r="A112" s="517">
        <v>2264</v>
      </c>
      <c r="B112" s="554" t="s">
        <v>267</v>
      </c>
      <c r="C112" s="775">
        <f t="shared" si="99"/>
        <v>5924</v>
      </c>
      <c r="D112" s="660">
        <v>5924</v>
      </c>
      <c r="E112" s="661"/>
      <c r="F112" s="662">
        <f t="shared" si="128"/>
        <v>5924</v>
      </c>
      <c r="G112" s="660"/>
      <c r="H112" s="661"/>
      <c r="I112" s="662">
        <f t="shared" si="129"/>
        <v>0</v>
      </c>
      <c r="J112" s="663"/>
      <c r="K112" s="661"/>
      <c r="L112" s="662">
        <f t="shared" si="130"/>
        <v>0</v>
      </c>
      <c r="M112" s="660"/>
      <c r="N112" s="661"/>
      <c r="O112" s="662">
        <f t="shared" si="131"/>
        <v>0</v>
      </c>
      <c r="P112" s="669"/>
    </row>
    <row r="113" spans="1:16" hidden="1" x14ac:dyDescent="0.25">
      <c r="A113" s="517">
        <v>2269</v>
      </c>
      <c r="B113" s="554" t="s">
        <v>268</v>
      </c>
      <c r="C113" s="775">
        <f t="shared" si="99"/>
        <v>0</v>
      </c>
      <c r="D113" s="660"/>
      <c r="E113" s="661"/>
      <c r="F113" s="662">
        <f t="shared" si="128"/>
        <v>0</v>
      </c>
      <c r="G113" s="660"/>
      <c r="H113" s="661"/>
      <c r="I113" s="662">
        <f t="shared" si="129"/>
        <v>0</v>
      </c>
      <c r="J113" s="663"/>
      <c r="K113" s="661"/>
      <c r="L113" s="662">
        <f t="shared" si="130"/>
        <v>0</v>
      </c>
      <c r="M113" s="660"/>
      <c r="N113" s="661"/>
      <c r="O113" s="662">
        <f t="shared" si="131"/>
        <v>0</v>
      </c>
      <c r="P113" s="669"/>
    </row>
    <row r="114" spans="1:16" hidden="1" x14ac:dyDescent="0.25">
      <c r="A114" s="665">
        <v>2270</v>
      </c>
      <c r="B114" s="554" t="s">
        <v>269</v>
      </c>
      <c r="C114" s="775">
        <f t="shared" si="99"/>
        <v>0</v>
      </c>
      <c r="D114" s="666">
        <f t="shared" ref="D114:E114" si="132">SUM(D115:D118)</f>
        <v>0</v>
      </c>
      <c r="E114" s="667">
        <f t="shared" si="132"/>
        <v>0</v>
      </c>
      <c r="F114" s="662">
        <f>SUM(F115:F118)</f>
        <v>0</v>
      </c>
      <c r="G114" s="666">
        <f t="shared" ref="G114:H114" si="133">SUM(G115:G118)</f>
        <v>0</v>
      </c>
      <c r="H114" s="667">
        <f t="shared" si="133"/>
        <v>0</v>
      </c>
      <c r="I114" s="662">
        <f>SUM(I115:I118)</f>
        <v>0</v>
      </c>
      <c r="J114" s="668">
        <f t="shared" ref="J114:K114" si="134">SUM(J115:J118)</f>
        <v>0</v>
      </c>
      <c r="K114" s="667">
        <f t="shared" si="134"/>
        <v>0</v>
      </c>
      <c r="L114" s="662">
        <f>SUM(L115:L118)</f>
        <v>0</v>
      </c>
      <c r="M114" s="666">
        <f t="shared" ref="M114:O114" si="135">SUM(M115:M118)</f>
        <v>0</v>
      </c>
      <c r="N114" s="667">
        <f t="shared" si="135"/>
        <v>0</v>
      </c>
      <c r="O114" s="662">
        <f t="shared" si="135"/>
        <v>0</v>
      </c>
      <c r="P114" s="669"/>
    </row>
    <row r="115" spans="1:16" hidden="1" x14ac:dyDescent="0.25">
      <c r="A115" s="517">
        <v>2272</v>
      </c>
      <c r="B115" s="680" t="s">
        <v>270</v>
      </c>
      <c r="C115" s="775">
        <f t="shared" si="99"/>
        <v>0</v>
      </c>
      <c r="D115" s="660"/>
      <c r="E115" s="661"/>
      <c r="F115" s="662">
        <f t="shared" ref="F115:F119" si="136">D115+E115</f>
        <v>0</v>
      </c>
      <c r="G115" s="660"/>
      <c r="H115" s="661"/>
      <c r="I115" s="662">
        <f t="shared" ref="I115:I119" si="137">G115+H115</f>
        <v>0</v>
      </c>
      <c r="J115" s="663"/>
      <c r="K115" s="661"/>
      <c r="L115" s="662">
        <f t="shared" ref="L115:L119" si="138">J115+K115</f>
        <v>0</v>
      </c>
      <c r="M115" s="660"/>
      <c r="N115" s="661"/>
      <c r="O115" s="662">
        <f t="shared" ref="O115:O119" si="139">M115+N115</f>
        <v>0</v>
      </c>
      <c r="P115" s="669"/>
    </row>
    <row r="116" spans="1:16" ht="24" hidden="1" x14ac:dyDescent="0.25">
      <c r="A116" s="517">
        <v>2274</v>
      </c>
      <c r="B116" s="681" t="s">
        <v>271</v>
      </c>
      <c r="C116" s="775">
        <f t="shared" si="99"/>
        <v>0</v>
      </c>
      <c r="D116" s="660"/>
      <c r="E116" s="661"/>
      <c r="F116" s="662">
        <f t="shared" si="136"/>
        <v>0</v>
      </c>
      <c r="G116" s="660"/>
      <c r="H116" s="661"/>
      <c r="I116" s="662">
        <f t="shared" si="137"/>
        <v>0</v>
      </c>
      <c r="J116" s="663"/>
      <c r="K116" s="661"/>
      <c r="L116" s="662">
        <f t="shared" si="138"/>
        <v>0</v>
      </c>
      <c r="M116" s="660"/>
      <c r="N116" s="661"/>
      <c r="O116" s="662">
        <f t="shared" si="139"/>
        <v>0</v>
      </c>
      <c r="P116" s="669"/>
    </row>
    <row r="117" spans="1:16" ht="24" hidden="1" x14ac:dyDescent="0.25">
      <c r="A117" s="517">
        <v>2275</v>
      </c>
      <c r="B117" s="554" t="s">
        <v>272</v>
      </c>
      <c r="C117" s="775">
        <f t="shared" si="99"/>
        <v>0</v>
      </c>
      <c r="D117" s="660">
        <v>0</v>
      </c>
      <c r="E117" s="661"/>
      <c r="F117" s="662">
        <f t="shared" si="136"/>
        <v>0</v>
      </c>
      <c r="G117" s="660"/>
      <c r="H117" s="661"/>
      <c r="I117" s="662">
        <f t="shared" si="137"/>
        <v>0</v>
      </c>
      <c r="J117" s="663"/>
      <c r="K117" s="661"/>
      <c r="L117" s="662">
        <f t="shared" si="138"/>
        <v>0</v>
      </c>
      <c r="M117" s="660"/>
      <c r="N117" s="661"/>
      <c r="O117" s="662">
        <f t="shared" si="139"/>
        <v>0</v>
      </c>
      <c r="P117" s="669"/>
    </row>
    <row r="118" spans="1:16" ht="36" hidden="1" x14ac:dyDescent="0.25">
      <c r="A118" s="517">
        <v>2276</v>
      </c>
      <c r="B118" s="554" t="s">
        <v>273</v>
      </c>
      <c r="C118" s="775">
        <f t="shared" si="99"/>
        <v>0</v>
      </c>
      <c r="D118" s="660"/>
      <c r="E118" s="661"/>
      <c r="F118" s="662">
        <f t="shared" si="136"/>
        <v>0</v>
      </c>
      <c r="G118" s="660"/>
      <c r="H118" s="661"/>
      <c r="I118" s="662">
        <f t="shared" si="137"/>
        <v>0</v>
      </c>
      <c r="J118" s="663"/>
      <c r="K118" s="661"/>
      <c r="L118" s="662">
        <f t="shared" si="138"/>
        <v>0</v>
      </c>
      <c r="M118" s="660"/>
      <c r="N118" s="661"/>
      <c r="O118" s="662">
        <f t="shared" si="139"/>
        <v>0</v>
      </c>
      <c r="P118" s="669"/>
    </row>
    <row r="119" spans="1:16" ht="48" hidden="1" x14ac:dyDescent="0.25">
      <c r="A119" s="665">
        <v>2280</v>
      </c>
      <c r="B119" s="554" t="s">
        <v>274</v>
      </c>
      <c r="C119" s="775">
        <f t="shared" si="99"/>
        <v>0</v>
      </c>
      <c r="D119" s="660"/>
      <c r="E119" s="661"/>
      <c r="F119" s="662">
        <f t="shared" si="136"/>
        <v>0</v>
      </c>
      <c r="G119" s="660"/>
      <c r="H119" s="661"/>
      <c r="I119" s="662">
        <f t="shared" si="137"/>
        <v>0</v>
      </c>
      <c r="J119" s="663"/>
      <c r="K119" s="661"/>
      <c r="L119" s="662">
        <f t="shared" si="138"/>
        <v>0</v>
      </c>
      <c r="M119" s="660"/>
      <c r="N119" s="661"/>
      <c r="O119" s="662">
        <f t="shared" si="139"/>
        <v>0</v>
      </c>
      <c r="P119" s="669"/>
    </row>
    <row r="120" spans="1:16" ht="38.25" customHeight="1" x14ac:dyDescent="0.25">
      <c r="A120" s="603">
        <v>2300</v>
      </c>
      <c r="B120" s="572" t="s">
        <v>275</v>
      </c>
      <c r="C120" s="777">
        <f t="shared" si="99"/>
        <v>36200</v>
      </c>
      <c r="D120" s="687">
        <f t="shared" ref="D120:E120" si="140">SUM(D121,D126,D130,D131,D134,D138,D146,D147,D150)</f>
        <v>36200</v>
      </c>
      <c r="E120" s="688">
        <f t="shared" si="140"/>
        <v>0</v>
      </c>
      <c r="F120" s="689">
        <f>SUM(F121,F126,F130,F131,F134,F138,F146,F147,F150)</f>
        <v>36200</v>
      </c>
      <c r="G120" s="687">
        <f t="shared" ref="G120:H120" si="141">SUM(G121,G126,G130,G131,G134,G138,G146,G147,G150)</f>
        <v>0</v>
      </c>
      <c r="H120" s="688">
        <f t="shared" si="141"/>
        <v>0</v>
      </c>
      <c r="I120" s="689">
        <f>SUM(I121,I126,I130,I131,I134,I138,I146,I147,I150)</f>
        <v>0</v>
      </c>
      <c r="J120" s="690">
        <f t="shared" ref="J120:K120" si="142">SUM(J121,J126,J130,J131,J134,J138,J146,J147,J150)</f>
        <v>0</v>
      </c>
      <c r="K120" s="688">
        <f t="shared" si="142"/>
        <v>0</v>
      </c>
      <c r="L120" s="689">
        <f>SUM(L121,L126,L130,L131,L134,L138,L146,L147,L150)</f>
        <v>0</v>
      </c>
      <c r="M120" s="687">
        <f t="shared" ref="M120:O120" si="143">SUM(M121,M126,M130,M131,M134,M138,M146,M147,M150)</f>
        <v>0</v>
      </c>
      <c r="N120" s="688">
        <f t="shared" si="143"/>
        <v>0</v>
      </c>
      <c r="O120" s="689">
        <f t="shared" si="143"/>
        <v>0</v>
      </c>
      <c r="P120" s="678"/>
    </row>
    <row r="121" spans="1:16" ht="24" x14ac:dyDescent="0.25">
      <c r="A121" s="979">
        <v>2310</v>
      </c>
      <c r="B121" s="546" t="s">
        <v>276</v>
      </c>
      <c r="C121" s="774">
        <f t="shared" si="99"/>
        <v>36000</v>
      </c>
      <c r="D121" s="675">
        <f t="shared" ref="D121:O121" si="144">SUM(D122:D125)</f>
        <v>36000</v>
      </c>
      <c r="E121" s="676">
        <f t="shared" si="144"/>
        <v>0</v>
      </c>
      <c r="F121" s="657">
        <f t="shared" si="144"/>
        <v>36000</v>
      </c>
      <c r="G121" s="675">
        <f t="shared" si="144"/>
        <v>0</v>
      </c>
      <c r="H121" s="676">
        <f t="shared" si="144"/>
        <v>0</v>
      </c>
      <c r="I121" s="657">
        <f t="shared" si="144"/>
        <v>0</v>
      </c>
      <c r="J121" s="677">
        <f t="shared" si="144"/>
        <v>0</v>
      </c>
      <c r="K121" s="676">
        <f t="shared" si="144"/>
        <v>0</v>
      </c>
      <c r="L121" s="657">
        <f t="shared" si="144"/>
        <v>0</v>
      </c>
      <c r="M121" s="675">
        <f t="shared" si="144"/>
        <v>0</v>
      </c>
      <c r="N121" s="676">
        <f t="shared" si="144"/>
        <v>0</v>
      </c>
      <c r="O121" s="657">
        <f t="shared" si="144"/>
        <v>0</v>
      </c>
      <c r="P121" s="659"/>
    </row>
    <row r="122" spans="1:16" hidden="1" x14ac:dyDescent="0.25">
      <c r="A122" s="517">
        <v>2311</v>
      </c>
      <c r="B122" s="554" t="s">
        <v>277</v>
      </c>
      <c r="C122" s="775">
        <f t="shared" si="99"/>
        <v>0</v>
      </c>
      <c r="D122" s="660"/>
      <c r="E122" s="661"/>
      <c r="F122" s="662">
        <f t="shared" ref="F122:F125" si="145">D122+E122</f>
        <v>0</v>
      </c>
      <c r="G122" s="660"/>
      <c r="H122" s="661"/>
      <c r="I122" s="662">
        <f t="shared" ref="I122:I125" si="146">G122+H122</f>
        <v>0</v>
      </c>
      <c r="J122" s="663"/>
      <c r="K122" s="661"/>
      <c r="L122" s="662">
        <f t="shared" ref="L122:L125" si="147">J122+K122</f>
        <v>0</v>
      </c>
      <c r="M122" s="660"/>
      <c r="N122" s="661"/>
      <c r="O122" s="662">
        <f t="shared" ref="O122:O125" si="148">M122+N122</f>
        <v>0</v>
      </c>
      <c r="P122" s="669"/>
    </row>
    <row r="123" spans="1:16" x14ac:dyDescent="0.25">
      <c r="A123" s="517">
        <v>2312</v>
      </c>
      <c r="B123" s="554" t="s">
        <v>278</v>
      </c>
      <c r="C123" s="775">
        <f t="shared" si="99"/>
        <v>36000</v>
      </c>
      <c r="D123" s="660">
        <v>36000</v>
      </c>
      <c r="E123" s="661"/>
      <c r="F123" s="662">
        <f t="shared" si="145"/>
        <v>36000</v>
      </c>
      <c r="G123" s="660"/>
      <c r="H123" s="661"/>
      <c r="I123" s="662">
        <f t="shared" si="146"/>
        <v>0</v>
      </c>
      <c r="J123" s="663"/>
      <c r="K123" s="661"/>
      <c r="L123" s="662">
        <f t="shared" si="147"/>
        <v>0</v>
      </c>
      <c r="M123" s="660"/>
      <c r="N123" s="661"/>
      <c r="O123" s="662">
        <f t="shared" si="148"/>
        <v>0</v>
      </c>
      <c r="P123" s="669"/>
    </row>
    <row r="124" spans="1:16" hidden="1" x14ac:dyDescent="0.25">
      <c r="A124" s="517">
        <v>2313</v>
      </c>
      <c r="B124" s="554" t="s">
        <v>279</v>
      </c>
      <c r="C124" s="775">
        <f t="shared" si="99"/>
        <v>0</v>
      </c>
      <c r="D124" s="660"/>
      <c r="E124" s="661"/>
      <c r="F124" s="662">
        <f t="shared" si="145"/>
        <v>0</v>
      </c>
      <c r="G124" s="660"/>
      <c r="H124" s="661"/>
      <c r="I124" s="662">
        <f t="shared" si="146"/>
        <v>0</v>
      </c>
      <c r="J124" s="663"/>
      <c r="K124" s="661"/>
      <c r="L124" s="662">
        <f t="shared" si="147"/>
        <v>0</v>
      </c>
      <c r="M124" s="660"/>
      <c r="N124" s="661"/>
      <c r="O124" s="662">
        <f t="shared" si="148"/>
        <v>0</v>
      </c>
      <c r="P124" s="669"/>
    </row>
    <row r="125" spans="1:16" ht="36" hidden="1" customHeight="1" x14ac:dyDescent="0.25">
      <c r="A125" s="517">
        <v>2314</v>
      </c>
      <c r="B125" s="554" t="s">
        <v>280</v>
      </c>
      <c r="C125" s="775">
        <f t="shared" si="99"/>
        <v>0</v>
      </c>
      <c r="D125" s="660"/>
      <c r="E125" s="661"/>
      <c r="F125" s="662">
        <f t="shared" si="145"/>
        <v>0</v>
      </c>
      <c r="G125" s="660"/>
      <c r="H125" s="661"/>
      <c r="I125" s="662">
        <f t="shared" si="146"/>
        <v>0</v>
      </c>
      <c r="J125" s="663"/>
      <c r="K125" s="661"/>
      <c r="L125" s="662">
        <f t="shared" si="147"/>
        <v>0</v>
      </c>
      <c r="M125" s="660"/>
      <c r="N125" s="661"/>
      <c r="O125" s="662">
        <f t="shared" si="148"/>
        <v>0</v>
      </c>
      <c r="P125" s="669"/>
    </row>
    <row r="126" spans="1:16" hidden="1" x14ac:dyDescent="0.25">
      <c r="A126" s="665">
        <v>2320</v>
      </c>
      <c r="B126" s="554" t="s">
        <v>281</v>
      </c>
      <c r="C126" s="775">
        <f t="shared" si="99"/>
        <v>0</v>
      </c>
      <c r="D126" s="666">
        <f t="shared" ref="D126:E126" si="149">SUM(D127:D129)</f>
        <v>0</v>
      </c>
      <c r="E126" s="667">
        <f t="shared" si="149"/>
        <v>0</v>
      </c>
      <c r="F126" s="662">
        <f>SUM(F127:F129)</f>
        <v>0</v>
      </c>
      <c r="G126" s="666">
        <f t="shared" ref="G126:H126" si="150">SUM(G127:G129)</f>
        <v>0</v>
      </c>
      <c r="H126" s="667">
        <f t="shared" si="150"/>
        <v>0</v>
      </c>
      <c r="I126" s="662">
        <f>SUM(I127:I129)</f>
        <v>0</v>
      </c>
      <c r="J126" s="668">
        <f t="shared" ref="J126:K126" si="151">SUM(J127:J129)</f>
        <v>0</v>
      </c>
      <c r="K126" s="667">
        <f t="shared" si="151"/>
        <v>0</v>
      </c>
      <c r="L126" s="662">
        <f>SUM(L127:L129)</f>
        <v>0</v>
      </c>
      <c r="M126" s="666">
        <f t="shared" ref="M126:O126" si="152">SUM(M127:M129)</f>
        <v>0</v>
      </c>
      <c r="N126" s="667">
        <f t="shared" si="152"/>
        <v>0</v>
      </c>
      <c r="O126" s="662">
        <f t="shared" si="152"/>
        <v>0</v>
      </c>
      <c r="P126" s="669"/>
    </row>
    <row r="127" spans="1:16" hidden="1" x14ac:dyDescent="0.25">
      <c r="A127" s="517">
        <v>2321</v>
      </c>
      <c r="B127" s="554" t="s">
        <v>282</v>
      </c>
      <c r="C127" s="775">
        <f t="shared" si="99"/>
        <v>0</v>
      </c>
      <c r="D127" s="660"/>
      <c r="E127" s="661"/>
      <c r="F127" s="662">
        <f t="shared" ref="F127:F130" si="153">D127+E127</f>
        <v>0</v>
      </c>
      <c r="G127" s="660"/>
      <c r="H127" s="661"/>
      <c r="I127" s="662">
        <f t="shared" ref="I127:I130" si="154">G127+H127</f>
        <v>0</v>
      </c>
      <c r="J127" s="663"/>
      <c r="K127" s="661"/>
      <c r="L127" s="662">
        <f t="shared" ref="L127:L130" si="155">J127+K127</f>
        <v>0</v>
      </c>
      <c r="M127" s="660"/>
      <c r="N127" s="661"/>
      <c r="O127" s="662">
        <f t="shared" ref="O127:O130" si="156">M127+N127</f>
        <v>0</v>
      </c>
      <c r="P127" s="669"/>
    </row>
    <row r="128" spans="1:16" hidden="1" x14ac:dyDescent="0.25">
      <c r="A128" s="517">
        <v>2322</v>
      </c>
      <c r="B128" s="554" t="s">
        <v>283</v>
      </c>
      <c r="C128" s="775">
        <f t="shared" si="99"/>
        <v>0</v>
      </c>
      <c r="D128" s="660"/>
      <c r="E128" s="661"/>
      <c r="F128" s="662">
        <f t="shared" si="153"/>
        <v>0</v>
      </c>
      <c r="G128" s="660"/>
      <c r="H128" s="661"/>
      <c r="I128" s="662">
        <f t="shared" si="154"/>
        <v>0</v>
      </c>
      <c r="J128" s="663"/>
      <c r="K128" s="661"/>
      <c r="L128" s="662">
        <f t="shared" si="155"/>
        <v>0</v>
      </c>
      <c r="M128" s="660"/>
      <c r="N128" s="661"/>
      <c r="O128" s="662">
        <f t="shared" si="156"/>
        <v>0</v>
      </c>
      <c r="P128" s="669"/>
    </row>
    <row r="129" spans="1:16" ht="10.5" hidden="1" customHeight="1" x14ac:dyDescent="0.25">
      <c r="A129" s="517">
        <v>2329</v>
      </c>
      <c r="B129" s="554" t="s">
        <v>284</v>
      </c>
      <c r="C129" s="775">
        <f t="shared" si="99"/>
        <v>0</v>
      </c>
      <c r="D129" s="660"/>
      <c r="E129" s="661"/>
      <c r="F129" s="662">
        <f t="shared" si="153"/>
        <v>0</v>
      </c>
      <c r="G129" s="660"/>
      <c r="H129" s="661"/>
      <c r="I129" s="662">
        <f t="shared" si="154"/>
        <v>0</v>
      </c>
      <c r="J129" s="663"/>
      <c r="K129" s="661"/>
      <c r="L129" s="662">
        <f t="shared" si="155"/>
        <v>0</v>
      </c>
      <c r="M129" s="660"/>
      <c r="N129" s="661"/>
      <c r="O129" s="662">
        <f t="shared" si="156"/>
        <v>0</v>
      </c>
      <c r="P129" s="669"/>
    </row>
    <row r="130" spans="1:16" hidden="1" x14ac:dyDescent="0.25">
      <c r="A130" s="665">
        <v>2330</v>
      </c>
      <c r="B130" s="554" t="s">
        <v>285</v>
      </c>
      <c r="C130" s="775">
        <f t="shared" si="99"/>
        <v>0</v>
      </c>
      <c r="D130" s="660"/>
      <c r="E130" s="661"/>
      <c r="F130" s="662">
        <f t="shared" si="153"/>
        <v>0</v>
      </c>
      <c r="G130" s="660"/>
      <c r="H130" s="661"/>
      <c r="I130" s="662">
        <f t="shared" si="154"/>
        <v>0</v>
      </c>
      <c r="J130" s="663"/>
      <c r="K130" s="661"/>
      <c r="L130" s="662">
        <f t="shared" si="155"/>
        <v>0</v>
      </c>
      <c r="M130" s="660"/>
      <c r="N130" s="661"/>
      <c r="O130" s="662">
        <f t="shared" si="156"/>
        <v>0</v>
      </c>
      <c r="P130" s="669"/>
    </row>
    <row r="131" spans="1:16" ht="36" hidden="1" x14ac:dyDescent="0.25">
      <c r="A131" s="665">
        <v>2340</v>
      </c>
      <c r="B131" s="554" t="s">
        <v>286</v>
      </c>
      <c r="C131" s="775">
        <f t="shared" si="99"/>
        <v>0</v>
      </c>
      <c r="D131" s="666">
        <f t="shared" ref="D131:E131" si="157">SUM(D132:D133)</f>
        <v>0</v>
      </c>
      <c r="E131" s="667">
        <f t="shared" si="157"/>
        <v>0</v>
      </c>
      <c r="F131" s="662">
        <f>SUM(F132:F133)</f>
        <v>0</v>
      </c>
      <c r="G131" s="666">
        <f t="shared" ref="G131:H131" si="158">SUM(G132:G133)</f>
        <v>0</v>
      </c>
      <c r="H131" s="667">
        <f t="shared" si="158"/>
        <v>0</v>
      </c>
      <c r="I131" s="662">
        <f>SUM(I132:I133)</f>
        <v>0</v>
      </c>
      <c r="J131" s="668">
        <f t="shared" ref="J131:K131" si="159">SUM(J132:J133)</f>
        <v>0</v>
      </c>
      <c r="K131" s="667">
        <f t="shared" si="159"/>
        <v>0</v>
      </c>
      <c r="L131" s="662">
        <f>SUM(L132:L133)</f>
        <v>0</v>
      </c>
      <c r="M131" s="666">
        <f t="shared" ref="M131:O131" si="160">SUM(M132:M133)</f>
        <v>0</v>
      </c>
      <c r="N131" s="667">
        <f t="shared" si="160"/>
        <v>0</v>
      </c>
      <c r="O131" s="662">
        <f t="shared" si="160"/>
        <v>0</v>
      </c>
      <c r="P131" s="669"/>
    </row>
    <row r="132" spans="1:16" hidden="1" x14ac:dyDescent="0.25">
      <c r="A132" s="517">
        <v>2341</v>
      </c>
      <c r="B132" s="554" t="s">
        <v>287</v>
      </c>
      <c r="C132" s="775">
        <f t="shared" si="99"/>
        <v>0</v>
      </c>
      <c r="D132" s="660"/>
      <c r="E132" s="661"/>
      <c r="F132" s="662">
        <f t="shared" ref="F132:F133" si="161">D132+E132</f>
        <v>0</v>
      </c>
      <c r="G132" s="660"/>
      <c r="H132" s="661"/>
      <c r="I132" s="662">
        <f t="shared" ref="I132:I133" si="162">G132+H132</f>
        <v>0</v>
      </c>
      <c r="J132" s="663"/>
      <c r="K132" s="661"/>
      <c r="L132" s="662">
        <f t="shared" ref="L132:L133" si="163">J132+K132</f>
        <v>0</v>
      </c>
      <c r="M132" s="660"/>
      <c r="N132" s="661"/>
      <c r="O132" s="662">
        <f t="shared" ref="O132:O133" si="164">M132+N132</f>
        <v>0</v>
      </c>
      <c r="P132" s="669"/>
    </row>
    <row r="133" spans="1:16" ht="24" hidden="1" x14ac:dyDescent="0.25">
      <c r="A133" s="517">
        <v>2344</v>
      </c>
      <c r="B133" s="554" t="s">
        <v>288</v>
      </c>
      <c r="C133" s="775">
        <f t="shared" si="99"/>
        <v>0</v>
      </c>
      <c r="D133" s="660"/>
      <c r="E133" s="661"/>
      <c r="F133" s="662">
        <f t="shared" si="161"/>
        <v>0</v>
      </c>
      <c r="G133" s="660"/>
      <c r="H133" s="661"/>
      <c r="I133" s="662">
        <f t="shared" si="162"/>
        <v>0</v>
      </c>
      <c r="J133" s="663"/>
      <c r="K133" s="661"/>
      <c r="L133" s="662">
        <f t="shared" si="163"/>
        <v>0</v>
      </c>
      <c r="M133" s="660"/>
      <c r="N133" s="661"/>
      <c r="O133" s="662">
        <f t="shared" si="164"/>
        <v>0</v>
      </c>
      <c r="P133" s="669"/>
    </row>
    <row r="134" spans="1:16" ht="24" hidden="1" x14ac:dyDescent="0.25">
      <c r="A134" s="651">
        <v>2350</v>
      </c>
      <c r="B134" s="608" t="s">
        <v>289</v>
      </c>
      <c r="C134" s="781">
        <f t="shared" si="99"/>
        <v>0</v>
      </c>
      <c r="D134" s="613">
        <f t="shared" ref="D134:E134" si="165">SUM(D135:D137)</f>
        <v>0</v>
      </c>
      <c r="E134" s="614">
        <f t="shared" si="165"/>
        <v>0</v>
      </c>
      <c r="F134" s="652">
        <f>SUM(F135:F137)</f>
        <v>0</v>
      </c>
      <c r="G134" s="613">
        <f t="shared" ref="G134:H134" si="166">SUM(G135:G137)</f>
        <v>0</v>
      </c>
      <c r="H134" s="614">
        <f t="shared" si="166"/>
        <v>0</v>
      </c>
      <c r="I134" s="652">
        <f>SUM(I135:I137)</f>
        <v>0</v>
      </c>
      <c r="J134" s="653">
        <f t="shared" ref="J134:K134" si="167">SUM(J135:J137)</f>
        <v>0</v>
      </c>
      <c r="K134" s="614">
        <f t="shared" si="167"/>
        <v>0</v>
      </c>
      <c r="L134" s="652">
        <f>SUM(L135:L137)</f>
        <v>0</v>
      </c>
      <c r="M134" s="613">
        <f t="shared" ref="M134:O134" si="168">SUM(M135:M137)</f>
        <v>0</v>
      </c>
      <c r="N134" s="614">
        <f t="shared" si="168"/>
        <v>0</v>
      </c>
      <c r="O134" s="652">
        <f t="shared" si="168"/>
        <v>0</v>
      </c>
      <c r="P134" s="654"/>
    </row>
    <row r="135" spans="1:16" hidden="1" x14ac:dyDescent="0.25">
      <c r="A135" s="510">
        <v>2351</v>
      </c>
      <c r="B135" s="546" t="s">
        <v>290</v>
      </c>
      <c r="C135" s="774">
        <f t="shared" si="99"/>
        <v>0</v>
      </c>
      <c r="D135" s="655"/>
      <c r="E135" s="656"/>
      <c r="F135" s="657">
        <f t="shared" ref="F135:F137" si="169">D135+E135</f>
        <v>0</v>
      </c>
      <c r="G135" s="655"/>
      <c r="H135" s="656"/>
      <c r="I135" s="657">
        <f t="shared" ref="I135:I137" si="170">G135+H135</f>
        <v>0</v>
      </c>
      <c r="J135" s="658"/>
      <c r="K135" s="656"/>
      <c r="L135" s="657">
        <f t="shared" ref="L135:L137" si="171">J135+K135</f>
        <v>0</v>
      </c>
      <c r="M135" s="655"/>
      <c r="N135" s="656"/>
      <c r="O135" s="657">
        <f t="shared" ref="O135:O137" si="172">M135+N135</f>
        <v>0</v>
      </c>
      <c r="P135" s="659"/>
    </row>
    <row r="136" spans="1:16" ht="24" hidden="1" x14ac:dyDescent="0.25">
      <c r="A136" s="517">
        <v>2352</v>
      </c>
      <c r="B136" s="554" t="s">
        <v>291</v>
      </c>
      <c r="C136" s="775">
        <f t="shared" si="99"/>
        <v>0</v>
      </c>
      <c r="D136" s="660"/>
      <c r="E136" s="661"/>
      <c r="F136" s="662">
        <f t="shared" si="169"/>
        <v>0</v>
      </c>
      <c r="G136" s="660"/>
      <c r="H136" s="661"/>
      <c r="I136" s="662">
        <f t="shared" si="170"/>
        <v>0</v>
      </c>
      <c r="J136" s="663"/>
      <c r="K136" s="661"/>
      <c r="L136" s="662">
        <f t="shared" si="171"/>
        <v>0</v>
      </c>
      <c r="M136" s="660"/>
      <c r="N136" s="661"/>
      <c r="O136" s="662">
        <f t="shared" si="172"/>
        <v>0</v>
      </c>
      <c r="P136" s="669"/>
    </row>
    <row r="137" spans="1:16" ht="24" hidden="1" x14ac:dyDescent="0.25">
      <c r="A137" s="517">
        <v>2353</v>
      </c>
      <c r="B137" s="554" t="s">
        <v>292</v>
      </c>
      <c r="C137" s="775">
        <f t="shared" si="99"/>
        <v>0</v>
      </c>
      <c r="D137" s="660"/>
      <c r="E137" s="661"/>
      <c r="F137" s="662">
        <f t="shared" si="169"/>
        <v>0</v>
      </c>
      <c r="G137" s="660"/>
      <c r="H137" s="661"/>
      <c r="I137" s="662">
        <f t="shared" si="170"/>
        <v>0</v>
      </c>
      <c r="J137" s="663"/>
      <c r="K137" s="661"/>
      <c r="L137" s="662">
        <f t="shared" si="171"/>
        <v>0</v>
      </c>
      <c r="M137" s="660"/>
      <c r="N137" s="661"/>
      <c r="O137" s="662">
        <f t="shared" si="172"/>
        <v>0</v>
      </c>
      <c r="P137" s="669"/>
    </row>
    <row r="138" spans="1:16" ht="36" hidden="1" x14ac:dyDescent="0.25">
      <c r="A138" s="665">
        <v>2360</v>
      </c>
      <c r="B138" s="554" t="s">
        <v>293</v>
      </c>
      <c r="C138" s="775">
        <f t="shared" si="99"/>
        <v>0</v>
      </c>
      <c r="D138" s="666">
        <f t="shared" ref="D138:E138" si="173">SUM(D139:D145)</f>
        <v>0</v>
      </c>
      <c r="E138" s="667">
        <f t="shared" si="173"/>
        <v>0</v>
      </c>
      <c r="F138" s="662">
        <f>SUM(F139:F145)</f>
        <v>0</v>
      </c>
      <c r="G138" s="666">
        <f t="shared" ref="G138:H138" si="174">SUM(G139:G145)</f>
        <v>0</v>
      </c>
      <c r="H138" s="667">
        <f t="shared" si="174"/>
        <v>0</v>
      </c>
      <c r="I138" s="662">
        <f>SUM(I139:I145)</f>
        <v>0</v>
      </c>
      <c r="J138" s="668">
        <f t="shared" ref="J138:K138" si="175">SUM(J139:J145)</f>
        <v>0</v>
      </c>
      <c r="K138" s="667">
        <f t="shared" si="175"/>
        <v>0</v>
      </c>
      <c r="L138" s="662">
        <f>SUM(L139:L145)</f>
        <v>0</v>
      </c>
      <c r="M138" s="666">
        <f t="shared" ref="M138:O138" si="176">SUM(M139:M145)</f>
        <v>0</v>
      </c>
      <c r="N138" s="667">
        <f t="shared" si="176"/>
        <v>0</v>
      </c>
      <c r="O138" s="662">
        <f t="shared" si="176"/>
        <v>0</v>
      </c>
      <c r="P138" s="669"/>
    </row>
    <row r="139" spans="1:16" hidden="1" x14ac:dyDescent="0.25">
      <c r="A139" s="516">
        <v>2361</v>
      </c>
      <c r="B139" s="554" t="s">
        <v>294</v>
      </c>
      <c r="C139" s="775">
        <f t="shared" si="99"/>
        <v>0</v>
      </c>
      <c r="D139" s="660"/>
      <c r="E139" s="661"/>
      <c r="F139" s="662">
        <f t="shared" ref="F139:F146" si="177">D139+E139</f>
        <v>0</v>
      </c>
      <c r="G139" s="660"/>
      <c r="H139" s="661"/>
      <c r="I139" s="662">
        <f t="shared" ref="I139:I146" si="178">G139+H139</f>
        <v>0</v>
      </c>
      <c r="J139" s="663"/>
      <c r="K139" s="661"/>
      <c r="L139" s="662">
        <f t="shared" ref="L139:L146" si="179">J139+K139</f>
        <v>0</v>
      </c>
      <c r="M139" s="660"/>
      <c r="N139" s="661"/>
      <c r="O139" s="662">
        <f t="shared" ref="O139:O146" si="180">M139+N139</f>
        <v>0</v>
      </c>
      <c r="P139" s="669"/>
    </row>
    <row r="140" spans="1:16" ht="24" hidden="1" x14ac:dyDescent="0.25">
      <c r="A140" s="516">
        <v>2362</v>
      </c>
      <c r="B140" s="554" t="s">
        <v>295</v>
      </c>
      <c r="C140" s="775">
        <f t="shared" si="99"/>
        <v>0</v>
      </c>
      <c r="D140" s="660"/>
      <c r="E140" s="661"/>
      <c r="F140" s="662">
        <f t="shared" si="177"/>
        <v>0</v>
      </c>
      <c r="G140" s="660"/>
      <c r="H140" s="661"/>
      <c r="I140" s="662">
        <f t="shared" si="178"/>
        <v>0</v>
      </c>
      <c r="J140" s="663"/>
      <c r="K140" s="661"/>
      <c r="L140" s="662">
        <f t="shared" si="179"/>
        <v>0</v>
      </c>
      <c r="M140" s="660"/>
      <c r="N140" s="661"/>
      <c r="O140" s="662">
        <f t="shared" si="180"/>
        <v>0</v>
      </c>
      <c r="P140" s="669"/>
    </row>
    <row r="141" spans="1:16" hidden="1" x14ac:dyDescent="0.25">
      <c r="A141" s="516">
        <v>2363</v>
      </c>
      <c r="B141" s="554" t="s">
        <v>296</v>
      </c>
      <c r="C141" s="775">
        <f t="shared" si="99"/>
        <v>0</v>
      </c>
      <c r="D141" s="660"/>
      <c r="E141" s="661"/>
      <c r="F141" s="662">
        <f t="shared" si="177"/>
        <v>0</v>
      </c>
      <c r="G141" s="660"/>
      <c r="H141" s="661"/>
      <c r="I141" s="662">
        <f t="shared" si="178"/>
        <v>0</v>
      </c>
      <c r="J141" s="663"/>
      <c r="K141" s="661"/>
      <c r="L141" s="662">
        <f t="shared" si="179"/>
        <v>0</v>
      </c>
      <c r="M141" s="660"/>
      <c r="N141" s="661"/>
      <c r="O141" s="662">
        <f t="shared" si="180"/>
        <v>0</v>
      </c>
      <c r="P141" s="669"/>
    </row>
    <row r="142" spans="1:16" hidden="1" x14ac:dyDescent="0.25">
      <c r="A142" s="516">
        <v>2364</v>
      </c>
      <c r="B142" s="554" t="s">
        <v>297</v>
      </c>
      <c r="C142" s="775">
        <f t="shared" si="99"/>
        <v>0</v>
      </c>
      <c r="D142" s="660"/>
      <c r="E142" s="661"/>
      <c r="F142" s="662">
        <f t="shared" si="177"/>
        <v>0</v>
      </c>
      <c r="G142" s="660"/>
      <c r="H142" s="661"/>
      <c r="I142" s="662">
        <f t="shared" si="178"/>
        <v>0</v>
      </c>
      <c r="J142" s="663"/>
      <c r="K142" s="661"/>
      <c r="L142" s="662">
        <f t="shared" si="179"/>
        <v>0</v>
      </c>
      <c r="M142" s="660"/>
      <c r="N142" s="661"/>
      <c r="O142" s="662">
        <f t="shared" si="180"/>
        <v>0</v>
      </c>
      <c r="P142" s="669"/>
    </row>
    <row r="143" spans="1:16" ht="12.75" hidden="1" customHeight="1" x14ac:dyDescent="0.25">
      <c r="A143" s="516">
        <v>2365</v>
      </c>
      <c r="B143" s="554" t="s">
        <v>298</v>
      </c>
      <c r="C143" s="775">
        <f t="shared" si="99"/>
        <v>0</v>
      </c>
      <c r="D143" s="660"/>
      <c r="E143" s="661"/>
      <c r="F143" s="662">
        <f t="shared" si="177"/>
        <v>0</v>
      </c>
      <c r="G143" s="660"/>
      <c r="H143" s="661"/>
      <c r="I143" s="662">
        <f t="shared" si="178"/>
        <v>0</v>
      </c>
      <c r="J143" s="663"/>
      <c r="K143" s="661"/>
      <c r="L143" s="662">
        <f t="shared" si="179"/>
        <v>0</v>
      </c>
      <c r="M143" s="660"/>
      <c r="N143" s="661"/>
      <c r="O143" s="662">
        <f t="shared" si="180"/>
        <v>0</v>
      </c>
      <c r="P143" s="669"/>
    </row>
    <row r="144" spans="1:16" ht="36" hidden="1" x14ac:dyDescent="0.25">
      <c r="A144" s="516">
        <v>2366</v>
      </c>
      <c r="B144" s="554" t="s">
        <v>299</v>
      </c>
      <c r="C144" s="775">
        <f t="shared" si="99"/>
        <v>0</v>
      </c>
      <c r="D144" s="660"/>
      <c r="E144" s="661"/>
      <c r="F144" s="662">
        <f t="shared" si="177"/>
        <v>0</v>
      </c>
      <c r="G144" s="660"/>
      <c r="H144" s="661"/>
      <c r="I144" s="662">
        <f t="shared" si="178"/>
        <v>0</v>
      </c>
      <c r="J144" s="663"/>
      <c r="K144" s="661"/>
      <c r="L144" s="662">
        <f t="shared" si="179"/>
        <v>0</v>
      </c>
      <c r="M144" s="660"/>
      <c r="N144" s="661"/>
      <c r="O144" s="662">
        <f t="shared" si="180"/>
        <v>0</v>
      </c>
      <c r="P144" s="669"/>
    </row>
    <row r="145" spans="1:16" ht="60" hidden="1" x14ac:dyDescent="0.25">
      <c r="A145" s="516">
        <v>2369</v>
      </c>
      <c r="B145" s="554" t="s">
        <v>300</v>
      </c>
      <c r="C145" s="775">
        <f t="shared" si="99"/>
        <v>0</v>
      </c>
      <c r="D145" s="660"/>
      <c r="E145" s="661"/>
      <c r="F145" s="662">
        <f t="shared" si="177"/>
        <v>0</v>
      </c>
      <c r="G145" s="660"/>
      <c r="H145" s="661"/>
      <c r="I145" s="662">
        <f t="shared" si="178"/>
        <v>0</v>
      </c>
      <c r="J145" s="663"/>
      <c r="K145" s="661"/>
      <c r="L145" s="662">
        <f t="shared" si="179"/>
        <v>0</v>
      </c>
      <c r="M145" s="660"/>
      <c r="N145" s="661"/>
      <c r="O145" s="662">
        <f t="shared" si="180"/>
        <v>0</v>
      </c>
      <c r="P145" s="669"/>
    </row>
    <row r="146" spans="1:16" hidden="1" x14ac:dyDescent="0.25">
      <c r="A146" s="651">
        <v>2370</v>
      </c>
      <c r="B146" s="608" t="s">
        <v>301</v>
      </c>
      <c r="C146" s="781">
        <f t="shared" si="99"/>
        <v>0</v>
      </c>
      <c r="D146" s="670"/>
      <c r="E146" s="671"/>
      <c r="F146" s="652">
        <f t="shared" si="177"/>
        <v>0</v>
      </c>
      <c r="G146" s="670"/>
      <c r="H146" s="671"/>
      <c r="I146" s="652">
        <f t="shared" si="178"/>
        <v>0</v>
      </c>
      <c r="J146" s="672"/>
      <c r="K146" s="671"/>
      <c r="L146" s="652">
        <f t="shared" si="179"/>
        <v>0</v>
      </c>
      <c r="M146" s="670"/>
      <c r="N146" s="671"/>
      <c r="O146" s="652">
        <f t="shared" si="180"/>
        <v>0</v>
      </c>
      <c r="P146" s="654"/>
    </row>
    <row r="147" spans="1:16" hidden="1" x14ac:dyDescent="0.25">
      <c r="A147" s="651">
        <v>2380</v>
      </c>
      <c r="B147" s="608" t="s">
        <v>302</v>
      </c>
      <c r="C147" s="781">
        <f t="shared" si="99"/>
        <v>0</v>
      </c>
      <c r="D147" s="613">
        <f t="shared" ref="D147:E147" si="181">SUM(D148:D149)</f>
        <v>0</v>
      </c>
      <c r="E147" s="614">
        <f t="shared" si="181"/>
        <v>0</v>
      </c>
      <c r="F147" s="652">
        <f>SUM(F148:F149)</f>
        <v>0</v>
      </c>
      <c r="G147" s="613">
        <f t="shared" ref="G147:H147" si="182">SUM(G148:G149)</f>
        <v>0</v>
      </c>
      <c r="H147" s="614">
        <f t="shared" si="182"/>
        <v>0</v>
      </c>
      <c r="I147" s="652">
        <f>SUM(I148:I149)</f>
        <v>0</v>
      </c>
      <c r="J147" s="653">
        <f t="shared" ref="J147:K147" si="183">SUM(J148:J149)</f>
        <v>0</v>
      </c>
      <c r="K147" s="614">
        <f t="shared" si="183"/>
        <v>0</v>
      </c>
      <c r="L147" s="652">
        <f>SUM(L148:L149)</f>
        <v>0</v>
      </c>
      <c r="M147" s="613">
        <f t="shared" ref="M147:O147" si="184">SUM(M148:M149)</f>
        <v>0</v>
      </c>
      <c r="N147" s="614">
        <f t="shared" si="184"/>
        <v>0</v>
      </c>
      <c r="O147" s="652">
        <f t="shared" si="184"/>
        <v>0</v>
      </c>
      <c r="P147" s="654"/>
    </row>
    <row r="148" spans="1:16" hidden="1" x14ac:dyDescent="0.25">
      <c r="A148" s="509">
        <v>2381</v>
      </c>
      <c r="B148" s="546" t="s">
        <v>303</v>
      </c>
      <c r="C148" s="774">
        <f t="shared" si="99"/>
        <v>0</v>
      </c>
      <c r="D148" s="655"/>
      <c r="E148" s="656"/>
      <c r="F148" s="657">
        <f t="shared" ref="F148:F151" si="185">D148+E148</f>
        <v>0</v>
      </c>
      <c r="G148" s="655"/>
      <c r="H148" s="656"/>
      <c r="I148" s="657">
        <f t="shared" ref="I148:I151" si="186">G148+H148</f>
        <v>0</v>
      </c>
      <c r="J148" s="658"/>
      <c r="K148" s="656"/>
      <c r="L148" s="657">
        <f t="shared" ref="L148:L151" si="187">J148+K148</f>
        <v>0</v>
      </c>
      <c r="M148" s="655"/>
      <c r="N148" s="656"/>
      <c r="O148" s="657">
        <f t="shared" ref="O148:O151" si="188">M148+N148</f>
        <v>0</v>
      </c>
      <c r="P148" s="659"/>
    </row>
    <row r="149" spans="1:16" ht="24" hidden="1" x14ac:dyDescent="0.25">
      <c r="A149" s="516">
        <v>2389</v>
      </c>
      <c r="B149" s="554" t="s">
        <v>304</v>
      </c>
      <c r="C149" s="775">
        <f t="shared" ref="C149:C212" si="189">F149+I149+L149+O149</f>
        <v>0</v>
      </c>
      <c r="D149" s="660"/>
      <c r="E149" s="661"/>
      <c r="F149" s="662">
        <f t="shared" si="185"/>
        <v>0</v>
      </c>
      <c r="G149" s="660"/>
      <c r="H149" s="661"/>
      <c r="I149" s="662">
        <f t="shared" si="186"/>
        <v>0</v>
      </c>
      <c r="J149" s="663"/>
      <c r="K149" s="661"/>
      <c r="L149" s="662">
        <f t="shared" si="187"/>
        <v>0</v>
      </c>
      <c r="M149" s="660"/>
      <c r="N149" s="661"/>
      <c r="O149" s="662">
        <f t="shared" si="188"/>
        <v>0</v>
      </c>
      <c r="P149" s="669"/>
    </row>
    <row r="150" spans="1:16" x14ac:dyDescent="0.25">
      <c r="A150" s="651">
        <v>2390</v>
      </c>
      <c r="B150" s="608" t="s">
        <v>305</v>
      </c>
      <c r="C150" s="781">
        <f t="shared" si="189"/>
        <v>200</v>
      </c>
      <c r="D150" s="670">
        <v>200</v>
      </c>
      <c r="E150" s="671"/>
      <c r="F150" s="652">
        <f t="shared" si="185"/>
        <v>200</v>
      </c>
      <c r="G150" s="670"/>
      <c r="H150" s="671"/>
      <c r="I150" s="652">
        <f t="shared" si="186"/>
        <v>0</v>
      </c>
      <c r="J150" s="672"/>
      <c r="K150" s="671"/>
      <c r="L150" s="652">
        <f t="shared" si="187"/>
        <v>0</v>
      </c>
      <c r="M150" s="670"/>
      <c r="N150" s="671"/>
      <c r="O150" s="652">
        <f t="shared" si="188"/>
        <v>0</v>
      </c>
      <c r="P150" s="654"/>
    </row>
    <row r="151" spans="1:16" hidden="1" x14ac:dyDescent="0.25">
      <c r="A151" s="534">
        <v>2400</v>
      </c>
      <c r="B151" s="645" t="s">
        <v>306</v>
      </c>
      <c r="C151" s="773">
        <f t="shared" si="189"/>
        <v>0</v>
      </c>
      <c r="D151" s="693"/>
      <c r="E151" s="694"/>
      <c r="F151" s="648">
        <f t="shared" si="185"/>
        <v>0</v>
      </c>
      <c r="G151" s="693"/>
      <c r="H151" s="694"/>
      <c r="I151" s="648">
        <f t="shared" si="186"/>
        <v>0</v>
      </c>
      <c r="J151" s="695"/>
      <c r="K151" s="694"/>
      <c r="L151" s="648">
        <f t="shared" si="187"/>
        <v>0</v>
      </c>
      <c r="M151" s="693"/>
      <c r="N151" s="694"/>
      <c r="O151" s="648">
        <f t="shared" si="188"/>
        <v>0</v>
      </c>
      <c r="P151" s="673"/>
    </row>
    <row r="152" spans="1:16" ht="24" hidden="1" x14ac:dyDescent="0.25">
      <c r="A152" s="534">
        <v>2500</v>
      </c>
      <c r="B152" s="645" t="s">
        <v>307</v>
      </c>
      <c r="C152" s="773">
        <f t="shared" si="189"/>
        <v>0</v>
      </c>
      <c r="D152" s="646">
        <f t="shared" ref="D152:E152" si="190">SUM(D153,D159)</f>
        <v>0</v>
      </c>
      <c r="E152" s="647">
        <f t="shared" si="190"/>
        <v>0</v>
      </c>
      <c r="F152" s="648">
        <f>SUM(F153,F159)</f>
        <v>0</v>
      </c>
      <c r="G152" s="646">
        <f t="shared" ref="G152:O152" si="191">SUM(G153,G159)</f>
        <v>0</v>
      </c>
      <c r="H152" s="647">
        <f t="shared" si="191"/>
        <v>0</v>
      </c>
      <c r="I152" s="648">
        <f t="shared" si="191"/>
        <v>0</v>
      </c>
      <c r="J152" s="649">
        <f t="shared" si="191"/>
        <v>0</v>
      </c>
      <c r="K152" s="647">
        <f t="shared" si="191"/>
        <v>0</v>
      </c>
      <c r="L152" s="648">
        <f t="shared" si="191"/>
        <v>0</v>
      </c>
      <c r="M152" s="646">
        <f t="shared" si="191"/>
        <v>0</v>
      </c>
      <c r="N152" s="647">
        <f t="shared" si="191"/>
        <v>0</v>
      </c>
      <c r="O152" s="648">
        <f t="shared" si="191"/>
        <v>0</v>
      </c>
      <c r="P152" s="650"/>
    </row>
    <row r="153" spans="1:16" ht="24" hidden="1" x14ac:dyDescent="0.25">
      <c r="A153" s="979">
        <v>2510</v>
      </c>
      <c r="B153" s="546" t="s">
        <v>308</v>
      </c>
      <c r="C153" s="774">
        <f t="shared" si="189"/>
        <v>0</v>
      </c>
      <c r="D153" s="675">
        <f t="shared" ref="D153:E153" si="192">SUM(D154:D158)</f>
        <v>0</v>
      </c>
      <c r="E153" s="676">
        <f t="shared" si="192"/>
        <v>0</v>
      </c>
      <c r="F153" s="657">
        <f>SUM(F154:F158)</f>
        <v>0</v>
      </c>
      <c r="G153" s="675">
        <f t="shared" ref="G153:O153" si="193">SUM(G154:G158)</f>
        <v>0</v>
      </c>
      <c r="H153" s="676">
        <f t="shared" si="193"/>
        <v>0</v>
      </c>
      <c r="I153" s="657">
        <f t="shared" si="193"/>
        <v>0</v>
      </c>
      <c r="J153" s="677">
        <f t="shared" si="193"/>
        <v>0</v>
      </c>
      <c r="K153" s="676">
        <f t="shared" si="193"/>
        <v>0</v>
      </c>
      <c r="L153" s="657">
        <f t="shared" si="193"/>
        <v>0</v>
      </c>
      <c r="M153" s="675">
        <f t="shared" si="193"/>
        <v>0</v>
      </c>
      <c r="N153" s="676">
        <f t="shared" si="193"/>
        <v>0</v>
      </c>
      <c r="O153" s="657">
        <f t="shared" si="193"/>
        <v>0</v>
      </c>
      <c r="P153" s="696"/>
    </row>
    <row r="154" spans="1:16" ht="24" hidden="1" x14ac:dyDescent="0.25">
      <c r="A154" s="517">
        <v>2512</v>
      </c>
      <c r="B154" s="554" t="s">
        <v>309</v>
      </c>
      <c r="C154" s="775">
        <f t="shared" si="189"/>
        <v>0</v>
      </c>
      <c r="D154" s="660"/>
      <c r="E154" s="661"/>
      <c r="F154" s="662">
        <f t="shared" ref="F154:F159" si="194">D154+E154</f>
        <v>0</v>
      </c>
      <c r="G154" s="660"/>
      <c r="H154" s="661"/>
      <c r="I154" s="662">
        <f t="shared" ref="I154:I159" si="195">G154+H154</f>
        <v>0</v>
      </c>
      <c r="J154" s="663"/>
      <c r="K154" s="661"/>
      <c r="L154" s="662">
        <f t="shared" ref="L154:L159" si="196">J154+K154</f>
        <v>0</v>
      </c>
      <c r="M154" s="660"/>
      <c r="N154" s="661"/>
      <c r="O154" s="662">
        <f t="shared" ref="O154:O159" si="197">M154+N154</f>
        <v>0</v>
      </c>
      <c r="P154" s="669"/>
    </row>
    <row r="155" spans="1:16" ht="24" hidden="1" x14ac:dyDescent="0.25">
      <c r="A155" s="517">
        <v>2513</v>
      </c>
      <c r="B155" s="554" t="s">
        <v>310</v>
      </c>
      <c r="C155" s="775">
        <f t="shared" si="189"/>
        <v>0</v>
      </c>
      <c r="D155" s="660"/>
      <c r="E155" s="661"/>
      <c r="F155" s="662">
        <f t="shared" si="194"/>
        <v>0</v>
      </c>
      <c r="G155" s="660"/>
      <c r="H155" s="661"/>
      <c r="I155" s="662">
        <f t="shared" si="195"/>
        <v>0</v>
      </c>
      <c r="J155" s="663"/>
      <c r="K155" s="661"/>
      <c r="L155" s="662">
        <f t="shared" si="196"/>
        <v>0</v>
      </c>
      <c r="M155" s="660"/>
      <c r="N155" s="661"/>
      <c r="O155" s="662">
        <f t="shared" si="197"/>
        <v>0</v>
      </c>
      <c r="P155" s="669"/>
    </row>
    <row r="156" spans="1:16" ht="36" hidden="1" x14ac:dyDescent="0.25">
      <c r="A156" s="517">
        <v>2514</v>
      </c>
      <c r="B156" s="554" t="s">
        <v>311</v>
      </c>
      <c r="C156" s="775">
        <f t="shared" si="189"/>
        <v>0</v>
      </c>
      <c r="D156" s="660"/>
      <c r="E156" s="661"/>
      <c r="F156" s="662">
        <f t="shared" si="194"/>
        <v>0</v>
      </c>
      <c r="G156" s="660"/>
      <c r="H156" s="661"/>
      <c r="I156" s="662">
        <f t="shared" si="195"/>
        <v>0</v>
      </c>
      <c r="J156" s="663"/>
      <c r="K156" s="661"/>
      <c r="L156" s="662">
        <f t="shared" si="196"/>
        <v>0</v>
      </c>
      <c r="M156" s="660"/>
      <c r="N156" s="661"/>
      <c r="O156" s="662">
        <f t="shared" si="197"/>
        <v>0</v>
      </c>
      <c r="P156" s="669"/>
    </row>
    <row r="157" spans="1:16" ht="24" hidden="1" x14ac:dyDescent="0.25">
      <c r="A157" s="517">
        <v>2515</v>
      </c>
      <c r="B157" s="554" t="s">
        <v>312</v>
      </c>
      <c r="C157" s="775">
        <f t="shared" si="189"/>
        <v>0</v>
      </c>
      <c r="D157" s="660"/>
      <c r="E157" s="661"/>
      <c r="F157" s="662">
        <f t="shared" si="194"/>
        <v>0</v>
      </c>
      <c r="G157" s="660"/>
      <c r="H157" s="661"/>
      <c r="I157" s="662">
        <f t="shared" si="195"/>
        <v>0</v>
      </c>
      <c r="J157" s="663"/>
      <c r="K157" s="661"/>
      <c r="L157" s="662">
        <f t="shared" si="196"/>
        <v>0</v>
      </c>
      <c r="M157" s="660"/>
      <c r="N157" s="661"/>
      <c r="O157" s="662">
        <f t="shared" si="197"/>
        <v>0</v>
      </c>
      <c r="P157" s="669"/>
    </row>
    <row r="158" spans="1:16" ht="24" hidden="1" x14ac:dyDescent="0.25">
      <c r="A158" s="517">
        <v>2519</v>
      </c>
      <c r="B158" s="554" t="s">
        <v>313</v>
      </c>
      <c r="C158" s="775">
        <f t="shared" si="189"/>
        <v>0</v>
      </c>
      <c r="D158" s="660"/>
      <c r="E158" s="661"/>
      <c r="F158" s="662">
        <f t="shared" si="194"/>
        <v>0</v>
      </c>
      <c r="G158" s="660"/>
      <c r="H158" s="661"/>
      <c r="I158" s="662">
        <f t="shared" si="195"/>
        <v>0</v>
      </c>
      <c r="J158" s="663"/>
      <c r="K158" s="661"/>
      <c r="L158" s="662">
        <f t="shared" si="196"/>
        <v>0</v>
      </c>
      <c r="M158" s="660"/>
      <c r="N158" s="661"/>
      <c r="O158" s="662">
        <f t="shared" si="197"/>
        <v>0</v>
      </c>
      <c r="P158" s="669"/>
    </row>
    <row r="159" spans="1:16" ht="24" hidden="1" x14ac:dyDescent="0.25">
      <c r="A159" s="665">
        <v>2520</v>
      </c>
      <c r="B159" s="554" t="s">
        <v>314</v>
      </c>
      <c r="C159" s="775">
        <f t="shared" si="189"/>
        <v>0</v>
      </c>
      <c r="D159" s="660"/>
      <c r="E159" s="661"/>
      <c r="F159" s="662">
        <f t="shared" si="194"/>
        <v>0</v>
      </c>
      <c r="G159" s="660"/>
      <c r="H159" s="661"/>
      <c r="I159" s="662">
        <f t="shared" si="195"/>
        <v>0</v>
      </c>
      <c r="J159" s="663"/>
      <c r="K159" s="661"/>
      <c r="L159" s="662">
        <f t="shared" si="196"/>
        <v>0</v>
      </c>
      <c r="M159" s="660"/>
      <c r="N159" s="661"/>
      <c r="O159" s="662">
        <f t="shared" si="197"/>
        <v>0</v>
      </c>
      <c r="P159" s="669"/>
    </row>
    <row r="160" spans="1:16" hidden="1" x14ac:dyDescent="0.25">
      <c r="A160" s="640">
        <v>3000</v>
      </c>
      <c r="B160" s="640" t="s">
        <v>315</v>
      </c>
      <c r="C160" s="786">
        <f t="shared" si="189"/>
        <v>0</v>
      </c>
      <c r="D160" s="641">
        <f t="shared" ref="D160:E160" si="198">SUM(D161,D171)</f>
        <v>0</v>
      </c>
      <c r="E160" s="642">
        <f t="shared" si="198"/>
        <v>0</v>
      </c>
      <c r="F160" s="643">
        <f>SUM(F161,F171)</f>
        <v>0</v>
      </c>
      <c r="G160" s="641">
        <f t="shared" ref="G160:H160" si="199">SUM(G161,G171)</f>
        <v>0</v>
      </c>
      <c r="H160" s="642">
        <f t="shared" si="199"/>
        <v>0</v>
      </c>
      <c r="I160" s="643">
        <f>SUM(I161,I171)</f>
        <v>0</v>
      </c>
      <c r="J160" s="644">
        <f t="shared" ref="J160:K160" si="200">SUM(J161,J171)</f>
        <v>0</v>
      </c>
      <c r="K160" s="642">
        <f t="shared" si="200"/>
        <v>0</v>
      </c>
      <c r="L160" s="643">
        <f>SUM(L161,L171)</f>
        <v>0</v>
      </c>
      <c r="M160" s="641">
        <f t="shared" ref="M160:O160" si="201">SUM(M161,M171)</f>
        <v>0</v>
      </c>
      <c r="N160" s="642">
        <f t="shared" si="201"/>
        <v>0</v>
      </c>
      <c r="O160" s="643">
        <f t="shared" si="201"/>
        <v>0</v>
      </c>
      <c r="P160" s="249"/>
    </row>
    <row r="161" spans="1:16" ht="24" hidden="1" x14ac:dyDescent="0.25">
      <c r="A161" s="534">
        <v>3200</v>
      </c>
      <c r="B161" s="697" t="s">
        <v>316</v>
      </c>
      <c r="C161" s="773">
        <f t="shared" si="189"/>
        <v>0</v>
      </c>
      <c r="D161" s="646">
        <f t="shared" ref="D161:E161" si="202">SUM(D162,D166)</f>
        <v>0</v>
      </c>
      <c r="E161" s="647">
        <f t="shared" si="202"/>
        <v>0</v>
      </c>
      <c r="F161" s="648">
        <f>SUM(F162,F166)</f>
        <v>0</v>
      </c>
      <c r="G161" s="646">
        <f t="shared" ref="G161:O161" si="203">SUM(G162,G166)</f>
        <v>0</v>
      </c>
      <c r="H161" s="647">
        <f t="shared" si="203"/>
        <v>0</v>
      </c>
      <c r="I161" s="648">
        <f t="shared" si="203"/>
        <v>0</v>
      </c>
      <c r="J161" s="649">
        <f t="shared" si="203"/>
        <v>0</v>
      </c>
      <c r="K161" s="647">
        <f t="shared" si="203"/>
        <v>0</v>
      </c>
      <c r="L161" s="648">
        <f t="shared" si="203"/>
        <v>0</v>
      </c>
      <c r="M161" s="646">
        <f t="shared" si="203"/>
        <v>0</v>
      </c>
      <c r="N161" s="647">
        <f t="shared" si="203"/>
        <v>0</v>
      </c>
      <c r="O161" s="648">
        <f t="shared" si="203"/>
        <v>0</v>
      </c>
      <c r="P161" s="650"/>
    </row>
    <row r="162" spans="1:16" ht="36" hidden="1" x14ac:dyDescent="0.25">
      <c r="A162" s="979">
        <v>3260</v>
      </c>
      <c r="B162" s="546" t="s">
        <v>317</v>
      </c>
      <c r="C162" s="774">
        <f t="shared" si="189"/>
        <v>0</v>
      </c>
      <c r="D162" s="675">
        <f t="shared" ref="D162:E162" si="204">SUM(D163:D165)</f>
        <v>0</v>
      </c>
      <c r="E162" s="676">
        <f t="shared" si="204"/>
        <v>0</v>
      </c>
      <c r="F162" s="657">
        <f>SUM(F163:F165)</f>
        <v>0</v>
      </c>
      <c r="G162" s="675">
        <f t="shared" ref="G162:H162" si="205">SUM(G163:G165)</f>
        <v>0</v>
      </c>
      <c r="H162" s="676">
        <f t="shared" si="205"/>
        <v>0</v>
      </c>
      <c r="I162" s="657">
        <f>SUM(I163:I165)</f>
        <v>0</v>
      </c>
      <c r="J162" s="677">
        <f t="shared" ref="J162:K162" si="206">SUM(J163:J165)</f>
        <v>0</v>
      </c>
      <c r="K162" s="676">
        <f t="shared" si="206"/>
        <v>0</v>
      </c>
      <c r="L162" s="657">
        <f>SUM(L163:L165)</f>
        <v>0</v>
      </c>
      <c r="M162" s="675">
        <f t="shared" ref="M162:O162" si="207">SUM(M163:M165)</f>
        <v>0</v>
      </c>
      <c r="N162" s="676">
        <f t="shared" si="207"/>
        <v>0</v>
      </c>
      <c r="O162" s="657">
        <f t="shared" si="207"/>
        <v>0</v>
      </c>
      <c r="P162" s="659"/>
    </row>
    <row r="163" spans="1:16" ht="24" hidden="1" x14ac:dyDescent="0.25">
      <c r="A163" s="517">
        <v>3261</v>
      </c>
      <c r="B163" s="554" t="s">
        <v>318</v>
      </c>
      <c r="C163" s="775">
        <f t="shared" si="189"/>
        <v>0</v>
      </c>
      <c r="D163" s="660"/>
      <c r="E163" s="661"/>
      <c r="F163" s="662">
        <f t="shared" ref="F163:F165" si="208">D163+E163</f>
        <v>0</v>
      </c>
      <c r="G163" s="660"/>
      <c r="H163" s="661"/>
      <c r="I163" s="662">
        <f t="shared" ref="I163:I165" si="209">G163+H163</f>
        <v>0</v>
      </c>
      <c r="J163" s="663"/>
      <c r="K163" s="661"/>
      <c r="L163" s="662">
        <f t="shared" ref="L163:L165" si="210">J163+K163</f>
        <v>0</v>
      </c>
      <c r="M163" s="660"/>
      <c r="N163" s="661"/>
      <c r="O163" s="662">
        <f t="shared" ref="O163:O165" si="211">M163+N163</f>
        <v>0</v>
      </c>
      <c r="P163" s="669"/>
    </row>
    <row r="164" spans="1:16" ht="36" hidden="1" x14ac:dyDescent="0.25">
      <c r="A164" s="517">
        <v>3262</v>
      </c>
      <c r="B164" s="554" t="s">
        <v>319</v>
      </c>
      <c r="C164" s="775">
        <f t="shared" si="189"/>
        <v>0</v>
      </c>
      <c r="D164" s="660"/>
      <c r="E164" s="661"/>
      <c r="F164" s="662">
        <f t="shared" si="208"/>
        <v>0</v>
      </c>
      <c r="G164" s="660"/>
      <c r="H164" s="661"/>
      <c r="I164" s="662">
        <f t="shared" si="209"/>
        <v>0</v>
      </c>
      <c r="J164" s="663"/>
      <c r="K164" s="661"/>
      <c r="L164" s="662">
        <f t="shared" si="210"/>
        <v>0</v>
      </c>
      <c r="M164" s="660"/>
      <c r="N164" s="661"/>
      <c r="O164" s="662">
        <f t="shared" si="211"/>
        <v>0</v>
      </c>
      <c r="P164" s="669"/>
    </row>
    <row r="165" spans="1:16" ht="24" hidden="1" x14ac:dyDescent="0.25">
      <c r="A165" s="517">
        <v>3263</v>
      </c>
      <c r="B165" s="554" t="s">
        <v>320</v>
      </c>
      <c r="C165" s="775">
        <f t="shared" si="189"/>
        <v>0</v>
      </c>
      <c r="D165" s="660"/>
      <c r="E165" s="661"/>
      <c r="F165" s="662">
        <f t="shared" si="208"/>
        <v>0</v>
      </c>
      <c r="G165" s="660"/>
      <c r="H165" s="661"/>
      <c r="I165" s="662">
        <f t="shared" si="209"/>
        <v>0</v>
      </c>
      <c r="J165" s="663"/>
      <c r="K165" s="661"/>
      <c r="L165" s="662">
        <f t="shared" si="210"/>
        <v>0</v>
      </c>
      <c r="M165" s="660"/>
      <c r="N165" s="661"/>
      <c r="O165" s="662">
        <f t="shared" si="211"/>
        <v>0</v>
      </c>
      <c r="P165" s="669"/>
    </row>
    <row r="166" spans="1:16" ht="84" hidden="1" x14ac:dyDescent="0.25">
      <c r="A166" s="979">
        <v>3290</v>
      </c>
      <c r="B166" s="546" t="s">
        <v>321</v>
      </c>
      <c r="C166" s="788">
        <f t="shared" si="189"/>
        <v>0</v>
      </c>
      <c r="D166" s="675">
        <f t="shared" ref="D166:E166" si="212">SUM(D167:D170)</f>
        <v>0</v>
      </c>
      <c r="E166" s="676">
        <f t="shared" si="212"/>
        <v>0</v>
      </c>
      <c r="F166" s="657">
        <f>SUM(F167:F170)</f>
        <v>0</v>
      </c>
      <c r="G166" s="675">
        <f t="shared" ref="G166:O166" si="213">SUM(G167:G170)</f>
        <v>0</v>
      </c>
      <c r="H166" s="676">
        <f t="shared" si="213"/>
        <v>0</v>
      </c>
      <c r="I166" s="657">
        <f t="shared" si="213"/>
        <v>0</v>
      </c>
      <c r="J166" s="677">
        <f t="shared" si="213"/>
        <v>0</v>
      </c>
      <c r="K166" s="676">
        <f t="shared" si="213"/>
        <v>0</v>
      </c>
      <c r="L166" s="657">
        <f t="shared" si="213"/>
        <v>0</v>
      </c>
      <c r="M166" s="675">
        <f t="shared" si="213"/>
        <v>0</v>
      </c>
      <c r="N166" s="676">
        <f t="shared" si="213"/>
        <v>0</v>
      </c>
      <c r="O166" s="657">
        <f t="shared" si="213"/>
        <v>0</v>
      </c>
      <c r="P166" s="698"/>
    </row>
    <row r="167" spans="1:16" ht="72" hidden="1" x14ac:dyDescent="0.25">
      <c r="A167" s="517">
        <v>3291</v>
      </c>
      <c r="B167" s="554" t="s">
        <v>322</v>
      </c>
      <c r="C167" s="775">
        <f t="shared" si="189"/>
        <v>0</v>
      </c>
      <c r="D167" s="660"/>
      <c r="E167" s="661"/>
      <c r="F167" s="662">
        <f t="shared" ref="F167:F170" si="214">D167+E167</f>
        <v>0</v>
      </c>
      <c r="G167" s="660"/>
      <c r="H167" s="661"/>
      <c r="I167" s="662">
        <f t="shared" ref="I167:I170" si="215">G167+H167</f>
        <v>0</v>
      </c>
      <c r="J167" s="663"/>
      <c r="K167" s="661"/>
      <c r="L167" s="662">
        <f t="shared" ref="L167:L170" si="216">J167+K167</f>
        <v>0</v>
      </c>
      <c r="M167" s="660"/>
      <c r="N167" s="661"/>
      <c r="O167" s="662">
        <f t="shared" ref="O167:O170" si="217">M167+N167</f>
        <v>0</v>
      </c>
      <c r="P167" s="669"/>
    </row>
    <row r="168" spans="1:16" ht="72" hidden="1" x14ac:dyDescent="0.25">
      <c r="A168" s="517">
        <v>3292</v>
      </c>
      <c r="B168" s="554" t="s">
        <v>323</v>
      </c>
      <c r="C168" s="775">
        <f t="shared" si="189"/>
        <v>0</v>
      </c>
      <c r="D168" s="660"/>
      <c r="E168" s="661"/>
      <c r="F168" s="662">
        <f t="shared" si="214"/>
        <v>0</v>
      </c>
      <c r="G168" s="660"/>
      <c r="H168" s="661"/>
      <c r="I168" s="662">
        <f t="shared" si="215"/>
        <v>0</v>
      </c>
      <c r="J168" s="663"/>
      <c r="K168" s="661"/>
      <c r="L168" s="662">
        <f t="shared" si="216"/>
        <v>0</v>
      </c>
      <c r="M168" s="660"/>
      <c r="N168" s="661"/>
      <c r="O168" s="662">
        <f t="shared" si="217"/>
        <v>0</v>
      </c>
      <c r="P168" s="669"/>
    </row>
    <row r="169" spans="1:16" ht="72" hidden="1" x14ac:dyDescent="0.25">
      <c r="A169" s="517">
        <v>3293</v>
      </c>
      <c r="B169" s="554" t="s">
        <v>324</v>
      </c>
      <c r="C169" s="775">
        <f t="shared" si="189"/>
        <v>0</v>
      </c>
      <c r="D169" s="660"/>
      <c r="E169" s="661"/>
      <c r="F169" s="662">
        <f t="shared" si="214"/>
        <v>0</v>
      </c>
      <c r="G169" s="660"/>
      <c r="H169" s="661"/>
      <c r="I169" s="662">
        <f t="shared" si="215"/>
        <v>0</v>
      </c>
      <c r="J169" s="663"/>
      <c r="K169" s="661"/>
      <c r="L169" s="662">
        <f t="shared" si="216"/>
        <v>0</v>
      </c>
      <c r="M169" s="660"/>
      <c r="N169" s="661"/>
      <c r="O169" s="662">
        <f t="shared" si="217"/>
        <v>0</v>
      </c>
      <c r="P169" s="669"/>
    </row>
    <row r="170" spans="1:16" ht="60" hidden="1" x14ac:dyDescent="0.25">
      <c r="A170" s="699">
        <v>3294</v>
      </c>
      <c r="B170" s="554" t="s">
        <v>325</v>
      </c>
      <c r="C170" s="788">
        <f t="shared" si="189"/>
        <v>0</v>
      </c>
      <c r="D170" s="700"/>
      <c r="E170" s="701"/>
      <c r="F170" s="702">
        <f t="shared" si="214"/>
        <v>0</v>
      </c>
      <c r="G170" s="700"/>
      <c r="H170" s="701"/>
      <c r="I170" s="702">
        <f t="shared" si="215"/>
        <v>0</v>
      </c>
      <c r="J170" s="703"/>
      <c r="K170" s="701"/>
      <c r="L170" s="702">
        <f t="shared" si="216"/>
        <v>0</v>
      </c>
      <c r="M170" s="700"/>
      <c r="N170" s="701"/>
      <c r="O170" s="702">
        <f t="shared" si="217"/>
        <v>0</v>
      </c>
      <c r="P170" s="698"/>
    </row>
    <row r="171" spans="1:16" ht="48" hidden="1" x14ac:dyDescent="0.25">
      <c r="A171" s="704">
        <v>3300</v>
      </c>
      <c r="B171" s="697" t="s">
        <v>326</v>
      </c>
      <c r="C171" s="789">
        <f t="shared" si="189"/>
        <v>0</v>
      </c>
      <c r="D171" s="705">
        <f t="shared" ref="D171:E171" si="218">SUM(D172:D173)</f>
        <v>0</v>
      </c>
      <c r="E171" s="706">
        <f t="shared" si="218"/>
        <v>0</v>
      </c>
      <c r="F171" s="707">
        <f>SUM(F172:F173)</f>
        <v>0</v>
      </c>
      <c r="G171" s="705">
        <f t="shared" ref="G171:O171" si="219">SUM(G172:G173)</f>
        <v>0</v>
      </c>
      <c r="H171" s="706">
        <f t="shared" si="219"/>
        <v>0</v>
      </c>
      <c r="I171" s="707">
        <f t="shared" si="219"/>
        <v>0</v>
      </c>
      <c r="J171" s="708">
        <f t="shared" si="219"/>
        <v>0</v>
      </c>
      <c r="K171" s="706">
        <f t="shared" si="219"/>
        <v>0</v>
      </c>
      <c r="L171" s="707">
        <f t="shared" si="219"/>
        <v>0</v>
      </c>
      <c r="M171" s="705">
        <f t="shared" si="219"/>
        <v>0</v>
      </c>
      <c r="N171" s="706">
        <f t="shared" si="219"/>
        <v>0</v>
      </c>
      <c r="O171" s="707">
        <f t="shared" si="219"/>
        <v>0</v>
      </c>
      <c r="P171" s="650"/>
    </row>
    <row r="172" spans="1:16" ht="48" hidden="1" x14ac:dyDescent="0.25">
      <c r="A172" s="607">
        <v>3310</v>
      </c>
      <c r="B172" s="608" t="s">
        <v>327</v>
      </c>
      <c r="C172" s="781">
        <f t="shared" si="189"/>
        <v>0</v>
      </c>
      <c r="D172" s="670"/>
      <c r="E172" s="671"/>
      <c r="F172" s="652">
        <f t="shared" ref="F172:F173" si="220">D172+E172</f>
        <v>0</v>
      </c>
      <c r="G172" s="670"/>
      <c r="H172" s="671"/>
      <c r="I172" s="652">
        <f t="shared" ref="I172:I173" si="221">G172+H172</f>
        <v>0</v>
      </c>
      <c r="J172" s="672"/>
      <c r="K172" s="671"/>
      <c r="L172" s="652">
        <f t="shared" ref="L172:L173" si="222">J172+K172</f>
        <v>0</v>
      </c>
      <c r="M172" s="670"/>
      <c r="N172" s="671"/>
      <c r="O172" s="652">
        <f t="shared" ref="O172:O173" si="223">M172+N172</f>
        <v>0</v>
      </c>
      <c r="P172" s="654"/>
    </row>
    <row r="173" spans="1:16" ht="48.75" hidden="1" customHeight="1" x14ac:dyDescent="0.25">
      <c r="A173" s="510">
        <v>3320</v>
      </c>
      <c r="B173" s="546" t="s">
        <v>328</v>
      </c>
      <c r="C173" s="774">
        <f t="shared" si="189"/>
        <v>0</v>
      </c>
      <c r="D173" s="655"/>
      <c r="E173" s="656"/>
      <c r="F173" s="657">
        <f t="shared" si="220"/>
        <v>0</v>
      </c>
      <c r="G173" s="655"/>
      <c r="H173" s="656"/>
      <c r="I173" s="657">
        <f t="shared" si="221"/>
        <v>0</v>
      </c>
      <c r="J173" s="658"/>
      <c r="K173" s="656"/>
      <c r="L173" s="657">
        <f t="shared" si="222"/>
        <v>0</v>
      </c>
      <c r="M173" s="655"/>
      <c r="N173" s="656"/>
      <c r="O173" s="657">
        <f t="shared" si="223"/>
        <v>0</v>
      </c>
      <c r="P173" s="659"/>
    </row>
    <row r="174" spans="1:16" hidden="1" x14ac:dyDescent="0.25">
      <c r="A174" s="709">
        <v>4000</v>
      </c>
      <c r="B174" s="640" t="s">
        <v>329</v>
      </c>
      <c r="C174" s="786">
        <f t="shared" si="189"/>
        <v>0</v>
      </c>
      <c r="D174" s="641">
        <f t="shared" ref="D174:E174" si="224">SUM(D175,D178)</f>
        <v>0</v>
      </c>
      <c r="E174" s="642">
        <f t="shared" si="224"/>
        <v>0</v>
      </c>
      <c r="F174" s="643">
        <f>SUM(F175,F178)</f>
        <v>0</v>
      </c>
      <c r="G174" s="641">
        <f t="shared" ref="G174:H174" si="225">SUM(G175,G178)</f>
        <v>0</v>
      </c>
      <c r="H174" s="642">
        <f t="shared" si="225"/>
        <v>0</v>
      </c>
      <c r="I174" s="643">
        <f>SUM(I175,I178)</f>
        <v>0</v>
      </c>
      <c r="J174" s="644">
        <f t="shared" ref="J174:K174" si="226">SUM(J175,J178)</f>
        <v>0</v>
      </c>
      <c r="K174" s="642">
        <f t="shared" si="226"/>
        <v>0</v>
      </c>
      <c r="L174" s="643">
        <f>SUM(L175,L178)</f>
        <v>0</v>
      </c>
      <c r="M174" s="641">
        <f t="shared" ref="M174:O174" si="227">SUM(M175,M178)</f>
        <v>0</v>
      </c>
      <c r="N174" s="642">
        <f t="shared" si="227"/>
        <v>0</v>
      </c>
      <c r="O174" s="643">
        <f t="shared" si="227"/>
        <v>0</v>
      </c>
      <c r="P174" s="249"/>
    </row>
    <row r="175" spans="1:16" ht="24" hidden="1" x14ac:dyDescent="0.25">
      <c r="A175" s="710">
        <v>4200</v>
      </c>
      <c r="B175" s="645" t="s">
        <v>330</v>
      </c>
      <c r="C175" s="773">
        <f t="shared" si="189"/>
        <v>0</v>
      </c>
      <c r="D175" s="646">
        <f t="shared" ref="D175:E175" si="228">SUM(D176,D177)</f>
        <v>0</v>
      </c>
      <c r="E175" s="647">
        <f t="shared" si="228"/>
        <v>0</v>
      </c>
      <c r="F175" s="648">
        <f>SUM(F176,F177)</f>
        <v>0</v>
      </c>
      <c r="G175" s="646">
        <f t="shared" ref="G175:H175" si="229">SUM(G176,G177)</f>
        <v>0</v>
      </c>
      <c r="H175" s="647">
        <f t="shared" si="229"/>
        <v>0</v>
      </c>
      <c r="I175" s="648">
        <f>SUM(I176,I177)</f>
        <v>0</v>
      </c>
      <c r="J175" s="649">
        <f t="shared" ref="J175:K175" si="230">SUM(J176,J177)</f>
        <v>0</v>
      </c>
      <c r="K175" s="647">
        <f t="shared" si="230"/>
        <v>0</v>
      </c>
      <c r="L175" s="648">
        <f>SUM(L176,L177)</f>
        <v>0</v>
      </c>
      <c r="M175" s="646">
        <f t="shared" ref="M175:O175" si="231">SUM(M176,M177)</f>
        <v>0</v>
      </c>
      <c r="N175" s="647">
        <f t="shared" si="231"/>
        <v>0</v>
      </c>
      <c r="O175" s="648">
        <f t="shared" si="231"/>
        <v>0</v>
      </c>
      <c r="P175" s="673"/>
    </row>
    <row r="176" spans="1:16" ht="36" hidden="1" x14ac:dyDescent="0.25">
      <c r="A176" s="979">
        <v>4240</v>
      </c>
      <c r="B176" s="546" t="s">
        <v>331</v>
      </c>
      <c r="C176" s="774">
        <f t="shared" si="189"/>
        <v>0</v>
      </c>
      <c r="D176" s="655"/>
      <c r="E176" s="656"/>
      <c r="F176" s="657">
        <f t="shared" ref="F176:F177" si="232">D176+E176</f>
        <v>0</v>
      </c>
      <c r="G176" s="655"/>
      <c r="H176" s="656"/>
      <c r="I176" s="657">
        <f t="shared" ref="I176:I177" si="233">G176+H176</f>
        <v>0</v>
      </c>
      <c r="J176" s="658"/>
      <c r="K176" s="656"/>
      <c r="L176" s="657">
        <f t="shared" ref="L176:L177" si="234">J176+K176</f>
        <v>0</v>
      </c>
      <c r="M176" s="655"/>
      <c r="N176" s="656"/>
      <c r="O176" s="657">
        <f t="shared" ref="O176:O177" si="235">M176+N176</f>
        <v>0</v>
      </c>
      <c r="P176" s="659"/>
    </row>
    <row r="177" spans="1:16" ht="24" hidden="1" x14ac:dyDescent="0.25">
      <c r="A177" s="665">
        <v>4250</v>
      </c>
      <c r="B177" s="554" t="s">
        <v>332</v>
      </c>
      <c r="C177" s="775">
        <f t="shared" si="189"/>
        <v>0</v>
      </c>
      <c r="D177" s="660"/>
      <c r="E177" s="661"/>
      <c r="F177" s="662">
        <f t="shared" si="232"/>
        <v>0</v>
      </c>
      <c r="G177" s="660"/>
      <c r="H177" s="661"/>
      <c r="I177" s="662">
        <f t="shared" si="233"/>
        <v>0</v>
      </c>
      <c r="J177" s="663"/>
      <c r="K177" s="661"/>
      <c r="L177" s="662">
        <f t="shared" si="234"/>
        <v>0</v>
      </c>
      <c r="M177" s="660"/>
      <c r="N177" s="661"/>
      <c r="O177" s="662">
        <f t="shared" si="235"/>
        <v>0</v>
      </c>
      <c r="P177" s="669"/>
    </row>
    <row r="178" spans="1:16" hidden="1" x14ac:dyDescent="0.25">
      <c r="A178" s="534">
        <v>4300</v>
      </c>
      <c r="B178" s="645" t="s">
        <v>333</v>
      </c>
      <c r="C178" s="773">
        <f t="shared" si="189"/>
        <v>0</v>
      </c>
      <c r="D178" s="646">
        <f t="shared" ref="D178:E178" si="236">SUM(D179)</f>
        <v>0</v>
      </c>
      <c r="E178" s="647">
        <f t="shared" si="236"/>
        <v>0</v>
      </c>
      <c r="F178" s="648">
        <f>SUM(F179)</f>
        <v>0</v>
      </c>
      <c r="G178" s="646">
        <f t="shared" ref="G178:H178" si="237">SUM(G179)</f>
        <v>0</v>
      </c>
      <c r="H178" s="647">
        <f t="shared" si="237"/>
        <v>0</v>
      </c>
      <c r="I178" s="648">
        <f>SUM(I179)</f>
        <v>0</v>
      </c>
      <c r="J178" s="649">
        <f t="shared" ref="J178:K178" si="238">SUM(J179)</f>
        <v>0</v>
      </c>
      <c r="K178" s="647">
        <f t="shared" si="238"/>
        <v>0</v>
      </c>
      <c r="L178" s="648">
        <f>SUM(L179)</f>
        <v>0</v>
      </c>
      <c r="M178" s="646">
        <f t="shared" ref="M178:O178" si="239">SUM(M179)</f>
        <v>0</v>
      </c>
      <c r="N178" s="647">
        <f t="shared" si="239"/>
        <v>0</v>
      </c>
      <c r="O178" s="648">
        <f t="shared" si="239"/>
        <v>0</v>
      </c>
      <c r="P178" s="673"/>
    </row>
    <row r="179" spans="1:16" ht="24" hidden="1" x14ac:dyDescent="0.25">
      <c r="A179" s="979">
        <v>4310</v>
      </c>
      <c r="B179" s="546" t="s">
        <v>334</v>
      </c>
      <c r="C179" s="774">
        <f t="shared" si="189"/>
        <v>0</v>
      </c>
      <c r="D179" s="675">
        <f t="shared" ref="D179:E179" si="240">SUM(D180:D180)</f>
        <v>0</v>
      </c>
      <c r="E179" s="676">
        <f t="shared" si="240"/>
        <v>0</v>
      </c>
      <c r="F179" s="657">
        <f>SUM(F180:F180)</f>
        <v>0</v>
      </c>
      <c r="G179" s="675">
        <f t="shared" ref="G179:H179" si="241">SUM(G180:G180)</f>
        <v>0</v>
      </c>
      <c r="H179" s="676">
        <f t="shared" si="241"/>
        <v>0</v>
      </c>
      <c r="I179" s="657">
        <f>SUM(I180:I180)</f>
        <v>0</v>
      </c>
      <c r="J179" s="677">
        <f t="shared" ref="J179:K179" si="242">SUM(J180:J180)</f>
        <v>0</v>
      </c>
      <c r="K179" s="676">
        <f t="shared" si="242"/>
        <v>0</v>
      </c>
      <c r="L179" s="657">
        <f>SUM(L180:L180)</f>
        <v>0</v>
      </c>
      <c r="M179" s="675">
        <f t="shared" ref="M179:O179" si="243">SUM(M180:M180)</f>
        <v>0</v>
      </c>
      <c r="N179" s="676">
        <f t="shared" si="243"/>
        <v>0</v>
      </c>
      <c r="O179" s="657">
        <f t="shared" si="243"/>
        <v>0</v>
      </c>
      <c r="P179" s="659"/>
    </row>
    <row r="180" spans="1:16" ht="36" hidden="1" x14ac:dyDescent="0.25">
      <c r="A180" s="517">
        <v>4311</v>
      </c>
      <c r="B180" s="554" t="s">
        <v>335</v>
      </c>
      <c r="C180" s="775">
        <f t="shared" si="189"/>
        <v>0</v>
      </c>
      <c r="D180" s="660"/>
      <c r="E180" s="661"/>
      <c r="F180" s="662">
        <f>D180+E180</f>
        <v>0</v>
      </c>
      <c r="G180" s="660"/>
      <c r="H180" s="661"/>
      <c r="I180" s="662">
        <f>G180+H180</f>
        <v>0</v>
      </c>
      <c r="J180" s="663"/>
      <c r="K180" s="661"/>
      <c r="L180" s="662">
        <f>J180+K180</f>
        <v>0</v>
      </c>
      <c r="M180" s="660"/>
      <c r="N180" s="661"/>
      <c r="O180" s="662">
        <f t="shared" ref="O180" si="244">M180+N180</f>
        <v>0</v>
      </c>
      <c r="P180" s="669"/>
    </row>
    <row r="181" spans="1:16" s="494" customFormat="1" ht="24" x14ac:dyDescent="0.25">
      <c r="A181" s="711"/>
      <c r="B181" s="486" t="s">
        <v>336</v>
      </c>
      <c r="C181" s="785">
        <f t="shared" si="189"/>
        <v>515777</v>
      </c>
      <c r="D181" s="635">
        <f t="shared" ref="D181:O181" si="245">SUM(D182,D211,D252,D265)</f>
        <v>515867</v>
      </c>
      <c r="E181" s="636">
        <f t="shared" si="245"/>
        <v>-90</v>
      </c>
      <c r="F181" s="637">
        <f t="shared" si="245"/>
        <v>515777</v>
      </c>
      <c r="G181" s="635">
        <f t="shared" si="245"/>
        <v>0</v>
      </c>
      <c r="H181" s="636">
        <f t="shared" si="245"/>
        <v>0</v>
      </c>
      <c r="I181" s="637">
        <f t="shared" si="245"/>
        <v>0</v>
      </c>
      <c r="J181" s="638">
        <f t="shared" si="245"/>
        <v>0</v>
      </c>
      <c r="K181" s="636">
        <f t="shared" si="245"/>
        <v>0</v>
      </c>
      <c r="L181" s="637">
        <f t="shared" si="245"/>
        <v>0</v>
      </c>
      <c r="M181" s="635">
        <f t="shared" si="245"/>
        <v>0</v>
      </c>
      <c r="N181" s="636">
        <f t="shared" si="245"/>
        <v>0</v>
      </c>
      <c r="O181" s="637">
        <f t="shared" si="245"/>
        <v>0</v>
      </c>
      <c r="P181" s="712"/>
    </row>
    <row r="182" spans="1:16" x14ac:dyDescent="0.25">
      <c r="A182" s="640">
        <v>5000</v>
      </c>
      <c r="B182" s="640" t="s">
        <v>337</v>
      </c>
      <c r="C182" s="786">
        <f t="shared" si="189"/>
        <v>515777</v>
      </c>
      <c r="D182" s="641">
        <f t="shared" ref="D182:E182" si="246">D183+D187</f>
        <v>515867</v>
      </c>
      <c r="E182" s="642">
        <f t="shared" si="246"/>
        <v>-90</v>
      </c>
      <c r="F182" s="643">
        <f>F183+F187</f>
        <v>515777</v>
      </c>
      <c r="G182" s="641">
        <f t="shared" ref="G182:H182" si="247">G183+G187</f>
        <v>0</v>
      </c>
      <c r="H182" s="642">
        <f t="shared" si="247"/>
        <v>0</v>
      </c>
      <c r="I182" s="643">
        <f>I183+I187</f>
        <v>0</v>
      </c>
      <c r="J182" s="644">
        <f t="shared" ref="J182:K182" si="248">J183+J187</f>
        <v>0</v>
      </c>
      <c r="K182" s="642">
        <f t="shared" si="248"/>
        <v>0</v>
      </c>
      <c r="L182" s="643">
        <f>L183+L187</f>
        <v>0</v>
      </c>
      <c r="M182" s="641">
        <f t="shared" ref="M182:O182" si="249">M183+M187</f>
        <v>0</v>
      </c>
      <c r="N182" s="642">
        <f t="shared" si="249"/>
        <v>0</v>
      </c>
      <c r="O182" s="643">
        <f t="shared" si="249"/>
        <v>0</v>
      </c>
      <c r="P182" s="249"/>
    </row>
    <row r="183" spans="1:16" hidden="1" x14ac:dyDescent="0.25">
      <c r="A183" s="534">
        <v>5100</v>
      </c>
      <c r="B183" s="645" t="s">
        <v>338</v>
      </c>
      <c r="C183" s="773">
        <f t="shared" si="189"/>
        <v>0</v>
      </c>
      <c r="D183" s="646">
        <f t="shared" ref="D183:E183" si="250">SUM(D184:D186)</f>
        <v>0</v>
      </c>
      <c r="E183" s="647">
        <f t="shared" si="250"/>
        <v>0</v>
      </c>
      <c r="F183" s="648">
        <f>SUM(F184:F186)</f>
        <v>0</v>
      </c>
      <c r="G183" s="646">
        <f t="shared" ref="G183:H183" si="251">SUM(G184:G186)</f>
        <v>0</v>
      </c>
      <c r="H183" s="647">
        <f t="shared" si="251"/>
        <v>0</v>
      </c>
      <c r="I183" s="648">
        <f>SUM(I184:I186)</f>
        <v>0</v>
      </c>
      <c r="J183" s="649">
        <f t="shared" ref="J183:K183" si="252">SUM(J184:J186)</f>
        <v>0</v>
      </c>
      <c r="K183" s="647">
        <f t="shared" si="252"/>
        <v>0</v>
      </c>
      <c r="L183" s="648">
        <f>SUM(L184:L186)</f>
        <v>0</v>
      </c>
      <c r="M183" s="646">
        <f t="shared" ref="M183:O183" si="253">SUM(M184:M186)</f>
        <v>0</v>
      </c>
      <c r="N183" s="647">
        <f t="shared" si="253"/>
        <v>0</v>
      </c>
      <c r="O183" s="648">
        <f t="shared" si="253"/>
        <v>0</v>
      </c>
      <c r="P183" s="673"/>
    </row>
    <row r="184" spans="1:16" hidden="1" x14ac:dyDescent="0.25">
      <c r="A184" s="979">
        <v>5110</v>
      </c>
      <c r="B184" s="546" t="s">
        <v>339</v>
      </c>
      <c r="C184" s="774">
        <f t="shared" si="189"/>
        <v>0</v>
      </c>
      <c r="D184" s="655"/>
      <c r="E184" s="656"/>
      <c r="F184" s="657">
        <f t="shared" ref="F184:F186" si="254">D184+E184</f>
        <v>0</v>
      </c>
      <c r="G184" s="655"/>
      <c r="H184" s="656"/>
      <c r="I184" s="657">
        <f t="shared" ref="I184:I186" si="255">G184+H184</f>
        <v>0</v>
      </c>
      <c r="J184" s="658"/>
      <c r="K184" s="656"/>
      <c r="L184" s="657">
        <f t="shared" ref="L184:L186" si="256">J184+K184</f>
        <v>0</v>
      </c>
      <c r="M184" s="655"/>
      <c r="N184" s="656"/>
      <c r="O184" s="657">
        <f t="shared" ref="O184:O186" si="257">M184+N184</f>
        <v>0</v>
      </c>
      <c r="P184" s="659"/>
    </row>
    <row r="185" spans="1:16" ht="24" hidden="1" x14ac:dyDescent="0.25">
      <c r="A185" s="665">
        <v>5120</v>
      </c>
      <c r="B185" s="554" t="s">
        <v>340</v>
      </c>
      <c r="C185" s="775">
        <f t="shared" si="189"/>
        <v>0</v>
      </c>
      <c r="D185" s="660"/>
      <c r="E185" s="661"/>
      <c r="F185" s="662">
        <f t="shared" si="254"/>
        <v>0</v>
      </c>
      <c r="G185" s="660"/>
      <c r="H185" s="661"/>
      <c r="I185" s="662">
        <f t="shared" si="255"/>
        <v>0</v>
      </c>
      <c r="J185" s="663"/>
      <c r="K185" s="661"/>
      <c r="L185" s="662">
        <f t="shared" si="256"/>
        <v>0</v>
      </c>
      <c r="M185" s="660"/>
      <c r="N185" s="661"/>
      <c r="O185" s="662">
        <f t="shared" si="257"/>
        <v>0</v>
      </c>
      <c r="P185" s="669"/>
    </row>
    <row r="186" spans="1:16" hidden="1" x14ac:dyDescent="0.25">
      <c r="A186" s="665">
        <v>5140</v>
      </c>
      <c r="B186" s="554" t="s">
        <v>341</v>
      </c>
      <c r="C186" s="775">
        <f t="shared" si="189"/>
        <v>0</v>
      </c>
      <c r="D186" s="660"/>
      <c r="E186" s="661"/>
      <c r="F186" s="662">
        <f t="shared" si="254"/>
        <v>0</v>
      </c>
      <c r="G186" s="660"/>
      <c r="H186" s="661"/>
      <c r="I186" s="662">
        <f t="shared" si="255"/>
        <v>0</v>
      </c>
      <c r="J186" s="663"/>
      <c r="K186" s="661"/>
      <c r="L186" s="662">
        <f t="shared" si="256"/>
        <v>0</v>
      </c>
      <c r="M186" s="660"/>
      <c r="N186" s="661"/>
      <c r="O186" s="662">
        <f t="shared" si="257"/>
        <v>0</v>
      </c>
      <c r="P186" s="669"/>
    </row>
    <row r="187" spans="1:16" ht="24" x14ac:dyDescent="0.25">
      <c r="A187" s="534">
        <v>5200</v>
      </c>
      <c r="B187" s="645" t="s">
        <v>342</v>
      </c>
      <c r="C187" s="773">
        <f t="shared" si="189"/>
        <v>515777</v>
      </c>
      <c r="D187" s="646">
        <f t="shared" ref="D187:E187" si="258">D188+D198+D199+D206+D207+D208+D210</f>
        <v>515867</v>
      </c>
      <c r="E187" s="647">
        <f t="shared" si="258"/>
        <v>-90</v>
      </c>
      <c r="F187" s="648">
        <f>F188+F198+F199+F206+F207+F208+F210</f>
        <v>515777</v>
      </c>
      <c r="G187" s="646">
        <f t="shared" ref="G187:H187" si="259">G188+G198+G199+G206+G207+G208+G210</f>
        <v>0</v>
      </c>
      <c r="H187" s="647">
        <f t="shared" si="259"/>
        <v>0</v>
      </c>
      <c r="I187" s="648">
        <f>I188+I198+I199+I206+I207+I208+I210</f>
        <v>0</v>
      </c>
      <c r="J187" s="649">
        <f t="shared" ref="J187:K187" si="260">J188+J198+J199+J206+J207+J208+J210</f>
        <v>0</v>
      </c>
      <c r="K187" s="647">
        <f t="shared" si="260"/>
        <v>0</v>
      </c>
      <c r="L187" s="648">
        <f>L188+L198+L199+L206+L207+L208+L210</f>
        <v>0</v>
      </c>
      <c r="M187" s="646">
        <f t="shared" ref="M187:O187" si="261">M188+M198+M199+M206+M207+M208+M210</f>
        <v>0</v>
      </c>
      <c r="N187" s="647">
        <f t="shared" si="261"/>
        <v>0</v>
      </c>
      <c r="O187" s="648">
        <f t="shared" si="261"/>
        <v>0</v>
      </c>
      <c r="P187" s="673"/>
    </row>
    <row r="188" spans="1:16" hidden="1" x14ac:dyDescent="0.25">
      <c r="A188" s="651">
        <v>5210</v>
      </c>
      <c r="B188" s="608" t="s">
        <v>343</v>
      </c>
      <c r="C188" s="781">
        <f t="shared" si="189"/>
        <v>0</v>
      </c>
      <c r="D188" s="613">
        <f t="shared" ref="D188:E188" si="262">SUM(D189:D197)</f>
        <v>0</v>
      </c>
      <c r="E188" s="614">
        <f t="shared" si="262"/>
        <v>0</v>
      </c>
      <c r="F188" s="652">
        <f>SUM(F189:F197)</f>
        <v>0</v>
      </c>
      <c r="G188" s="613">
        <f t="shared" ref="G188:H188" si="263">SUM(G189:G197)</f>
        <v>0</v>
      </c>
      <c r="H188" s="614">
        <f t="shared" si="263"/>
        <v>0</v>
      </c>
      <c r="I188" s="652">
        <f>SUM(I189:I197)</f>
        <v>0</v>
      </c>
      <c r="J188" s="653">
        <f t="shared" ref="J188:K188" si="264">SUM(J189:J197)</f>
        <v>0</v>
      </c>
      <c r="K188" s="614">
        <f t="shared" si="264"/>
        <v>0</v>
      </c>
      <c r="L188" s="652">
        <f>SUM(L189:L197)</f>
        <v>0</v>
      </c>
      <c r="M188" s="613">
        <f t="shared" ref="M188:O188" si="265">SUM(M189:M197)</f>
        <v>0</v>
      </c>
      <c r="N188" s="614">
        <f t="shared" si="265"/>
        <v>0</v>
      </c>
      <c r="O188" s="652">
        <f t="shared" si="265"/>
        <v>0</v>
      </c>
      <c r="P188" s="654"/>
    </row>
    <row r="189" spans="1:16" hidden="1" x14ac:dyDescent="0.25">
      <c r="A189" s="510">
        <v>5211</v>
      </c>
      <c r="B189" s="546" t="s">
        <v>344</v>
      </c>
      <c r="C189" s="774">
        <f t="shared" si="189"/>
        <v>0</v>
      </c>
      <c r="D189" s="655"/>
      <c r="E189" s="656"/>
      <c r="F189" s="657">
        <f t="shared" ref="F189:F198" si="266">D189+E189</f>
        <v>0</v>
      </c>
      <c r="G189" s="655"/>
      <c r="H189" s="656"/>
      <c r="I189" s="657">
        <f t="shared" ref="I189:I198" si="267">G189+H189</f>
        <v>0</v>
      </c>
      <c r="J189" s="658"/>
      <c r="K189" s="656"/>
      <c r="L189" s="657">
        <f t="shared" ref="L189:L198" si="268">J189+K189</f>
        <v>0</v>
      </c>
      <c r="M189" s="655"/>
      <c r="N189" s="656"/>
      <c r="O189" s="657">
        <f t="shared" ref="O189:O198" si="269">M189+N189</f>
        <v>0</v>
      </c>
      <c r="P189" s="659"/>
    </row>
    <row r="190" spans="1:16" hidden="1" x14ac:dyDescent="0.25">
      <c r="A190" s="517">
        <v>5212</v>
      </c>
      <c r="B190" s="554" t="s">
        <v>345</v>
      </c>
      <c r="C190" s="775">
        <f t="shared" si="189"/>
        <v>0</v>
      </c>
      <c r="D190" s="660"/>
      <c r="E190" s="661"/>
      <c r="F190" s="662">
        <f t="shared" si="266"/>
        <v>0</v>
      </c>
      <c r="G190" s="660"/>
      <c r="H190" s="661"/>
      <c r="I190" s="662">
        <f t="shared" si="267"/>
        <v>0</v>
      </c>
      <c r="J190" s="663"/>
      <c r="K190" s="661"/>
      <c r="L190" s="662">
        <f t="shared" si="268"/>
        <v>0</v>
      </c>
      <c r="M190" s="660"/>
      <c r="N190" s="661"/>
      <c r="O190" s="662">
        <f t="shared" si="269"/>
        <v>0</v>
      </c>
      <c r="P190" s="669"/>
    </row>
    <row r="191" spans="1:16" hidden="1" x14ac:dyDescent="0.25">
      <c r="A191" s="517">
        <v>5213</v>
      </c>
      <c r="B191" s="554" t="s">
        <v>346</v>
      </c>
      <c r="C191" s="775">
        <f t="shared" si="189"/>
        <v>0</v>
      </c>
      <c r="D191" s="660"/>
      <c r="E191" s="661"/>
      <c r="F191" s="662">
        <f t="shared" si="266"/>
        <v>0</v>
      </c>
      <c r="G191" s="660"/>
      <c r="H191" s="661"/>
      <c r="I191" s="662">
        <f t="shared" si="267"/>
        <v>0</v>
      </c>
      <c r="J191" s="663"/>
      <c r="K191" s="661"/>
      <c r="L191" s="662">
        <f t="shared" si="268"/>
        <v>0</v>
      </c>
      <c r="M191" s="660"/>
      <c r="N191" s="661"/>
      <c r="O191" s="662">
        <f t="shared" si="269"/>
        <v>0</v>
      </c>
      <c r="P191" s="669"/>
    </row>
    <row r="192" spans="1:16" hidden="1" x14ac:dyDescent="0.25">
      <c r="A192" s="517">
        <v>5214</v>
      </c>
      <c r="B192" s="554" t="s">
        <v>347</v>
      </c>
      <c r="C192" s="775">
        <f t="shared" si="189"/>
        <v>0</v>
      </c>
      <c r="D192" s="660"/>
      <c r="E192" s="661"/>
      <c r="F192" s="662">
        <f t="shared" si="266"/>
        <v>0</v>
      </c>
      <c r="G192" s="660"/>
      <c r="H192" s="661"/>
      <c r="I192" s="662">
        <f t="shared" si="267"/>
        <v>0</v>
      </c>
      <c r="J192" s="663"/>
      <c r="K192" s="661"/>
      <c r="L192" s="662">
        <f t="shared" si="268"/>
        <v>0</v>
      </c>
      <c r="M192" s="660"/>
      <c r="N192" s="661"/>
      <c r="O192" s="662">
        <f t="shared" si="269"/>
        <v>0</v>
      </c>
      <c r="P192" s="669"/>
    </row>
    <row r="193" spans="1:16" hidden="1" x14ac:dyDescent="0.25">
      <c r="A193" s="517">
        <v>5215</v>
      </c>
      <c r="B193" s="554" t="s">
        <v>348</v>
      </c>
      <c r="C193" s="775">
        <f t="shared" si="189"/>
        <v>0</v>
      </c>
      <c r="D193" s="660"/>
      <c r="E193" s="661"/>
      <c r="F193" s="662">
        <f t="shared" si="266"/>
        <v>0</v>
      </c>
      <c r="G193" s="660"/>
      <c r="H193" s="661"/>
      <c r="I193" s="662">
        <f t="shared" si="267"/>
        <v>0</v>
      </c>
      <c r="J193" s="663"/>
      <c r="K193" s="661"/>
      <c r="L193" s="662">
        <f t="shared" si="268"/>
        <v>0</v>
      </c>
      <c r="M193" s="660"/>
      <c r="N193" s="661"/>
      <c r="O193" s="662">
        <f t="shared" si="269"/>
        <v>0</v>
      </c>
      <c r="P193" s="669"/>
    </row>
    <row r="194" spans="1:16" ht="14.25" hidden="1" customHeight="1" x14ac:dyDescent="0.25">
      <c r="A194" s="517">
        <v>5216</v>
      </c>
      <c r="B194" s="554" t="s">
        <v>349</v>
      </c>
      <c r="C194" s="775">
        <f t="shared" si="189"/>
        <v>0</v>
      </c>
      <c r="D194" s="660"/>
      <c r="E194" s="661"/>
      <c r="F194" s="662">
        <f t="shared" si="266"/>
        <v>0</v>
      </c>
      <c r="G194" s="660"/>
      <c r="H194" s="661"/>
      <c r="I194" s="662">
        <f t="shared" si="267"/>
        <v>0</v>
      </c>
      <c r="J194" s="663"/>
      <c r="K194" s="661"/>
      <c r="L194" s="662">
        <f t="shared" si="268"/>
        <v>0</v>
      </c>
      <c r="M194" s="660"/>
      <c r="N194" s="661"/>
      <c r="O194" s="662">
        <f t="shared" si="269"/>
        <v>0</v>
      </c>
      <c r="P194" s="669"/>
    </row>
    <row r="195" spans="1:16" hidden="1" x14ac:dyDescent="0.25">
      <c r="A195" s="517">
        <v>5217</v>
      </c>
      <c r="B195" s="554" t="s">
        <v>350</v>
      </c>
      <c r="C195" s="775">
        <f t="shared" si="189"/>
        <v>0</v>
      </c>
      <c r="D195" s="660"/>
      <c r="E195" s="661"/>
      <c r="F195" s="662">
        <f t="shared" si="266"/>
        <v>0</v>
      </c>
      <c r="G195" s="660"/>
      <c r="H195" s="661"/>
      <c r="I195" s="662">
        <f t="shared" si="267"/>
        <v>0</v>
      </c>
      <c r="J195" s="663"/>
      <c r="K195" s="661"/>
      <c r="L195" s="662">
        <f t="shared" si="268"/>
        <v>0</v>
      </c>
      <c r="M195" s="660"/>
      <c r="N195" s="661"/>
      <c r="O195" s="662">
        <f t="shared" si="269"/>
        <v>0</v>
      </c>
      <c r="P195" s="669"/>
    </row>
    <row r="196" spans="1:16" hidden="1" x14ac:dyDescent="0.25">
      <c r="A196" s="517">
        <v>5218</v>
      </c>
      <c r="B196" s="554" t="s">
        <v>351</v>
      </c>
      <c r="C196" s="775">
        <f t="shared" si="189"/>
        <v>0</v>
      </c>
      <c r="D196" s="660"/>
      <c r="E196" s="661"/>
      <c r="F196" s="662">
        <f t="shared" si="266"/>
        <v>0</v>
      </c>
      <c r="G196" s="660"/>
      <c r="H196" s="661"/>
      <c r="I196" s="662">
        <f t="shared" si="267"/>
        <v>0</v>
      </c>
      <c r="J196" s="663"/>
      <c r="K196" s="661"/>
      <c r="L196" s="662">
        <f t="shared" si="268"/>
        <v>0</v>
      </c>
      <c r="M196" s="660"/>
      <c r="N196" s="661"/>
      <c r="O196" s="662">
        <f t="shared" si="269"/>
        <v>0</v>
      </c>
      <c r="P196" s="669"/>
    </row>
    <row r="197" spans="1:16" hidden="1" x14ac:dyDescent="0.25">
      <c r="A197" s="517">
        <v>5219</v>
      </c>
      <c r="B197" s="554" t="s">
        <v>352</v>
      </c>
      <c r="C197" s="775">
        <f t="shared" si="189"/>
        <v>0</v>
      </c>
      <c r="D197" s="660"/>
      <c r="E197" s="661"/>
      <c r="F197" s="662">
        <f t="shared" si="266"/>
        <v>0</v>
      </c>
      <c r="G197" s="660"/>
      <c r="H197" s="661"/>
      <c r="I197" s="662">
        <f t="shared" si="267"/>
        <v>0</v>
      </c>
      <c r="J197" s="663"/>
      <c r="K197" s="661"/>
      <c r="L197" s="662">
        <f t="shared" si="268"/>
        <v>0</v>
      </c>
      <c r="M197" s="660"/>
      <c r="N197" s="661"/>
      <c r="O197" s="662">
        <f t="shared" si="269"/>
        <v>0</v>
      </c>
      <c r="P197" s="669"/>
    </row>
    <row r="198" spans="1:16" ht="13.5" hidden="1" customHeight="1" x14ac:dyDescent="0.25">
      <c r="A198" s="665">
        <v>5220</v>
      </c>
      <c r="B198" s="554" t="s">
        <v>353</v>
      </c>
      <c r="C198" s="775">
        <f t="shared" si="189"/>
        <v>0</v>
      </c>
      <c r="D198" s="660"/>
      <c r="E198" s="661"/>
      <c r="F198" s="662">
        <f t="shared" si="266"/>
        <v>0</v>
      </c>
      <c r="G198" s="660"/>
      <c r="H198" s="661"/>
      <c r="I198" s="662">
        <f t="shared" si="267"/>
        <v>0</v>
      </c>
      <c r="J198" s="663"/>
      <c r="K198" s="661"/>
      <c r="L198" s="662">
        <f t="shared" si="268"/>
        <v>0</v>
      </c>
      <c r="M198" s="660"/>
      <c r="N198" s="661"/>
      <c r="O198" s="662">
        <f t="shared" si="269"/>
        <v>0</v>
      </c>
      <c r="P198" s="669"/>
    </row>
    <row r="199" spans="1:16" x14ac:dyDescent="0.25">
      <c r="A199" s="665">
        <v>5230</v>
      </c>
      <c r="B199" s="554" t="s">
        <v>354</v>
      </c>
      <c r="C199" s="775">
        <f t="shared" si="189"/>
        <v>7695</v>
      </c>
      <c r="D199" s="666">
        <f t="shared" ref="D199:E199" si="270">SUM(D200:D205)</f>
        <v>7695</v>
      </c>
      <c r="E199" s="667">
        <f t="shared" si="270"/>
        <v>0</v>
      </c>
      <c r="F199" s="662">
        <f>SUM(F200:F205)</f>
        <v>7695</v>
      </c>
      <c r="G199" s="666">
        <f t="shared" ref="G199:H199" si="271">SUM(G200:G205)</f>
        <v>0</v>
      </c>
      <c r="H199" s="667">
        <f t="shared" si="271"/>
        <v>0</v>
      </c>
      <c r="I199" s="662">
        <f>SUM(I200:I205)</f>
        <v>0</v>
      </c>
      <c r="J199" s="668">
        <f t="shared" ref="J199:K199" si="272">SUM(J200:J205)</f>
        <v>0</v>
      </c>
      <c r="K199" s="667">
        <f t="shared" si="272"/>
        <v>0</v>
      </c>
      <c r="L199" s="662">
        <f>SUM(L200:L205)</f>
        <v>0</v>
      </c>
      <c r="M199" s="666">
        <f t="shared" ref="M199:O199" si="273">SUM(M200:M205)</f>
        <v>0</v>
      </c>
      <c r="N199" s="667">
        <f t="shared" si="273"/>
        <v>0</v>
      </c>
      <c r="O199" s="662">
        <f t="shared" si="273"/>
        <v>0</v>
      </c>
      <c r="P199" s="669"/>
    </row>
    <row r="200" spans="1:16" hidden="1" x14ac:dyDescent="0.25">
      <c r="A200" s="517">
        <v>5231</v>
      </c>
      <c r="B200" s="554" t="s">
        <v>355</v>
      </c>
      <c r="C200" s="775">
        <f t="shared" si="189"/>
        <v>0</v>
      </c>
      <c r="D200" s="660"/>
      <c r="E200" s="661"/>
      <c r="F200" s="662">
        <f t="shared" ref="F200:F207" si="274">D200+E200</f>
        <v>0</v>
      </c>
      <c r="G200" s="660"/>
      <c r="H200" s="661"/>
      <c r="I200" s="662">
        <f t="shared" ref="I200:I207" si="275">G200+H200</f>
        <v>0</v>
      </c>
      <c r="J200" s="663"/>
      <c r="K200" s="661"/>
      <c r="L200" s="662">
        <f t="shared" ref="L200:L207" si="276">J200+K200</f>
        <v>0</v>
      </c>
      <c r="M200" s="660"/>
      <c r="N200" s="661"/>
      <c r="O200" s="662">
        <f t="shared" ref="O200:O207" si="277">M200+N200</f>
        <v>0</v>
      </c>
      <c r="P200" s="669"/>
    </row>
    <row r="201" spans="1:16" hidden="1" x14ac:dyDescent="0.25">
      <c r="A201" s="517">
        <v>5233</v>
      </c>
      <c r="B201" s="554" t="s">
        <v>356</v>
      </c>
      <c r="C201" s="775">
        <f t="shared" si="189"/>
        <v>0</v>
      </c>
      <c r="D201" s="660"/>
      <c r="E201" s="661"/>
      <c r="F201" s="662">
        <f t="shared" si="274"/>
        <v>0</v>
      </c>
      <c r="G201" s="660"/>
      <c r="H201" s="661"/>
      <c r="I201" s="662">
        <f t="shared" si="275"/>
        <v>0</v>
      </c>
      <c r="J201" s="663"/>
      <c r="K201" s="661"/>
      <c r="L201" s="662">
        <f t="shared" si="276"/>
        <v>0</v>
      </c>
      <c r="M201" s="660"/>
      <c r="N201" s="661"/>
      <c r="O201" s="662">
        <f t="shared" si="277"/>
        <v>0</v>
      </c>
      <c r="P201" s="669"/>
    </row>
    <row r="202" spans="1:16" ht="24" hidden="1" x14ac:dyDescent="0.25">
      <c r="A202" s="517">
        <v>5234</v>
      </c>
      <c r="B202" s="554" t="s">
        <v>357</v>
      </c>
      <c r="C202" s="775">
        <f t="shared" si="189"/>
        <v>0</v>
      </c>
      <c r="D202" s="660"/>
      <c r="E202" s="661"/>
      <c r="F202" s="662">
        <f t="shared" si="274"/>
        <v>0</v>
      </c>
      <c r="G202" s="660"/>
      <c r="H202" s="661"/>
      <c r="I202" s="662">
        <f t="shared" si="275"/>
        <v>0</v>
      </c>
      <c r="J202" s="663"/>
      <c r="K202" s="661"/>
      <c r="L202" s="662">
        <f t="shared" si="276"/>
        <v>0</v>
      </c>
      <c r="M202" s="660"/>
      <c r="N202" s="661"/>
      <c r="O202" s="662">
        <f t="shared" si="277"/>
        <v>0</v>
      </c>
      <c r="P202" s="669"/>
    </row>
    <row r="203" spans="1:16" ht="14.25" hidden="1" customHeight="1" x14ac:dyDescent="0.25">
      <c r="A203" s="517">
        <v>5236</v>
      </c>
      <c r="B203" s="554" t="s">
        <v>358</v>
      </c>
      <c r="C203" s="775">
        <f t="shared" si="189"/>
        <v>0</v>
      </c>
      <c r="D203" s="660"/>
      <c r="E203" s="661"/>
      <c r="F203" s="662">
        <f t="shared" si="274"/>
        <v>0</v>
      </c>
      <c r="G203" s="660"/>
      <c r="H203" s="661"/>
      <c r="I203" s="662">
        <f t="shared" si="275"/>
        <v>0</v>
      </c>
      <c r="J203" s="663"/>
      <c r="K203" s="661"/>
      <c r="L203" s="662">
        <f t="shared" si="276"/>
        <v>0</v>
      </c>
      <c r="M203" s="660"/>
      <c r="N203" s="661"/>
      <c r="O203" s="662">
        <f t="shared" si="277"/>
        <v>0</v>
      </c>
      <c r="P203" s="669"/>
    </row>
    <row r="204" spans="1:16" ht="24" hidden="1" x14ac:dyDescent="0.25">
      <c r="A204" s="517">
        <v>5238</v>
      </c>
      <c r="B204" s="554" t="s">
        <v>359</v>
      </c>
      <c r="C204" s="775">
        <f t="shared" si="189"/>
        <v>0</v>
      </c>
      <c r="D204" s="660"/>
      <c r="E204" s="661"/>
      <c r="F204" s="662">
        <f t="shared" si="274"/>
        <v>0</v>
      </c>
      <c r="G204" s="660"/>
      <c r="H204" s="661"/>
      <c r="I204" s="662">
        <f t="shared" si="275"/>
        <v>0</v>
      </c>
      <c r="J204" s="663"/>
      <c r="K204" s="661"/>
      <c r="L204" s="662">
        <f t="shared" si="276"/>
        <v>0</v>
      </c>
      <c r="M204" s="660"/>
      <c r="N204" s="661"/>
      <c r="O204" s="662">
        <f t="shared" si="277"/>
        <v>0</v>
      </c>
      <c r="P204" s="669"/>
    </row>
    <row r="205" spans="1:16" ht="24" x14ac:dyDescent="0.25">
      <c r="A205" s="517">
        <v>5239</v>
      </c>
      <c r="B205" s="554" t="s">
        <v>360</v>
      </c>
      <c r="C205" s="775">
        <f t="shared" si="189"/>
        <v>7695</v>
      </c>
      <c r="D205" s="660">
        <v>7695</v>
      </c>
      <c r="E205" s="661"/>
      <c r="F205" s="662">
        <f t="shared" si="274"/>
        <v>7695</v>
      </c>
      <c r="G205" s="660"/>
      <c r="H205" s="661"/>
      <c r="I205" s="662">
        <f t="shared" si="275"/>
        <v>0</v>
      </c>
      <c r="J205" s="663"/>
      <c r="K205" s="661"/>
      <c r="L205" s="662">
        <f t="shared" si="276"/>
        <v>0</v>
      </c>
      <c r="M205" s="660"/>
      <c r="N205" s="661"/>
      <c r="O205" s="662">
        <f t="shared" si="277"/>
        <v>0</v>
      </c>
      <c r="P205" s="669"/>
    </row>
    <row r="206" spans="1:16" ht="24" x14ac:dyDescent="0.25">
      <c r="A206" s="665">
        <v>5240</v>
      </c>
      <c r="B206" s="554" t="s">
        <v>361</v>
      </c>
      <c r="C206" s="775">
        <f t="shared" si="189"/>
        <v>249956</v>
      </c>
      <c r="D206" s="660">
        <v>252961</v>
      </c>
      <c r="E206" s="984">
        <v>-3005</v>
      </c>
      <c r="F206" s="662">
        <f t="shared" si="274"/>
        <v>249956</v>
      </c>
      <c r="G206" s="660"/>
      <c r="H206" s="661"/>
      <c r="I206" s="662">
        <f t="shared" si="275"/>
        <v>0</v>
      </c>
      <c r="J206" s="663"/>
      <c r="K206" s="661"/>
      <c r="L206" s="662">
        <f t="shared" si="276"/>
        <v>0</v>
      </c>
      <c r="M206" s="660"/>
      <c r="N206" s="661"/>
      <c r="O206" s="662">
        <f t="shared" si="277"/>
        <v>0</v>
      </c>
      <c r="P206" s="669"/>
    </row>
    <row r="207" spans="1:16" x14ac:dyDescent="0.25">
      <c r="A207" s="665">
        <v>5250</v>
      </c>
      <c r="B207" s="554" t="s">
        <v>362</v>
      </c>
      <c r="C207" s="775">
        <f t="shared" si="189"/>
        <v>258126</v>
      </c>
      <c r="D207" s="660">
        <v>255211</v>
      </c>
      <c r="E207" s="984">
        <v>2915</v>
      </c>
      <c r="F207" s="662">
        <f t="shared" si="274"/>
        <v>258126</v>
      </c>
      <c r="G207" s="660"/>
      <c r="H207" s="661"/>
      <c r="I207" s="662">
        <f t="shared" si="275"/>
        <v>0</v>
      </c>
      <c r="J207" s="663"/>
      <c r="K207" s="661"/>
      <c r="L207" s="662">
        <f t="shared" si="276"/>
        <v>0</v>
      </c>
      <c r="M207" s="660"/>
      <c r="N207" s="661"/>
      <c r="O207" s="662">
        <f t="shared" si="277"/>
        <v>0</v>
      </c>
      <c r="P207" s="669"/>
    </row>
    <row r="208" spans="1:16" hidden="1" x14ac:dyDescent="0.25">
      <c r="A208" s="665">
        <v>5260</v>
      </c>
      <c r="B208" s="554" t="s">
        <v>363</v>
      </c>
      <c r="C208" s="775">
        <f t="shared" si="189"/>
        <v>0</v>
      </c>
      <c r="D208" s="666">
        <f t="shared" ref="D208:E208" si="278">SUM(D209)</f>
        <v>0</v>
      </c>
      <c r="E208" s="667">
        <f t="shared" si="278"/>
        <v>0</v>
      </c>
      <c r="F208" s="662">
        <f>SUM(F209)</f>
        <v>0</v>
      </c>
      <c r="G208" s="666">
        <f t="shared" ref="G208:H208" si="279">SUM(G209)</f>
        <v>0</v>
      </c>
      <c r="H208" s="667">
        <f t="shared" si="279"/>
        <v>0</v>
      </c>
      <c r="I208" s="662">
        <f>SUM(I209)</f>
        <v>0</v>
      </c>
      <c r="J208" s="668">
        <f t="shared" ref="J208:K208" si="280">SUM(J209)</f>
        <v>0</v>
      </c>
      <c r="K208" s="667">
        <f t="shared" si="280"/>
        <v>0</v>
      </c>
      <c r="L208" s="662">
        <f>SUM(L209)</f>
        <v>0</v>
      </c>
      <c r="M208" s="666">
        <f t="shared" ref="M208:O208" si="281">SUM(M209)</f>
        <v>0</v>
      </c>
      <c r="N208" s="667">
        <f t="shared" si="281"/>
        <v>0</v>
      </c>
      <c r="O208" s="662">
        <f t="shared" si="281"/>
        <v>0</v>
      </c>
      <c r="P208" s="669"/>
    </row>
    <row r="209" spans="1:16" ht="24" hidden="1" x14ac:dyDescent="0.25">
      <c r="A209" s="517">
        <v>5269</v>
      </c>
      <c r="B209" s="554" t="s">
        <v>364</v>
      </c>
      <c r="C209" s="775">
        <f t="shared" si="189"/>
        <v>0</v>
      </c>
      <c r="D209" s="660"/>
      <c r="E209" s="661"/>
      <c r="F209" s="662">
        <f t="shared" ref="F209:F210" si="282">D209+E209</f>
        <v>0</v>
      </c>
      <c r="G209" s="660"/>
      <c r="H209" s="661"/>
      <c r="I209" s="662">
        <f t="shared" ref="I209:I210" si="283">G209+H209</f>
        <v>0</v>
      </c>
      <c r="J209" s="663"/>
      <c r="K209" s="661"/>
      <c r="L209" s="662">
        <f t="shared" ref="L209:L210" si="284">J209+K209</f>
        <v>0</v>
      </c>
      <c r="M209" s="660"/>
      <c r="N209" s="661"/>
      <c r="O209" s="662">
        <f t="shared" ref="O209:O210" si="285">M209+N209</f>
        <v>0</v>
      </c>
      <c r="P209" s="669"/>
    </row>
    <row r="210" spans="1:16" ht="24" hidden="1" x14ac:dyDescent="0.25">
      <c r="A210" s="651">
        <v>5270</v>
      </c>
      <c r="B210" s="608" t="s">
        <v>365</v>
      </c>
      <c r="C210" s="781">
        <f t="shared" si="189"/>
        <v>0</v>
      </c>
      <c r="D210" s="670"/>
      <c r="E210" s="671"/>
      <c r="F210" s="652">
        <f t="shared" si="282"/>
        <v>0</v>
      </c>
      <c r="G210" s="670"/>
      <c r="H210" s="671"/>
      <c r="I210" s="652">
        <f t="shared" si="283"/>
        <v>0</v>
      </c>
      <c r="J210" s="672"/>
      <c r="K210" s="671"/>
      <c r="L210" s="652">
        <f t="shared" si="284"/>
        <v>0</v>
      </c>
      <c r="M210" s="670"/>
      <c r="N210" s="671"/>
      <c r="O210" s="652">
        <f t="shared" si="285"/>
        <v>0</v>
      </c>
      <c r="P210" s="654"/>
    </row>
    <row r="211" spans="1:16" ht="24" hidden="1" x14ac:dyDescent="0.25">
      <c r="A211" s="640">
        <v>6000</v>
      </c>
      <c r="B211" s="640" t="s">
        <v>366</v>
      </c>
      <c r="C211" s="786">
        <f t="shared" si="189"/>
        <v>0</v>
      </c>
      <c r="D211" s="641">
        <f t="shared" ref="D211:O211" si="286">D212+D232+D240+D250</f>
        <v>0</v>
      </c>
      <c r="E211" s="642">
        <f t="shared" si="286"/>
        <v>0</v>
      </c>
      <c r="F211" s="643">
        <f t="shared" si="286"/>
        <v>0</v>
      </c>
      <c r="G211" s="641">
        <f t="shared" si="286"/>
        <v>0</v>
      </c>
      <c r="H211" s="642">
        <f t="shared" si="286"/>
        <v>0</v>
      </c>
      <c r="I211" s="643">
        <f t="shared" si="286"/>
        <v>0</v>
      </c>
      <c r="J211" s="644">
        <f t="shared" si="286"/>
        <v>0</v>
      </c>
      <c r="K211" s="642">
        <f t="shared" si="286"/>
        <v>0</v>
      </c>
      <c r="L211" s="643">
        <f t="shared" si="286"/>
        <v>0</v>
      </c>
      <c r="M211" s="641">
        <f t="shared" si="286"/>
        <v>0</v>
      </c>
      <c r="N211" s="642">
        <f t="shared" si="286"/>
        <v>0</v>
      </c>
      <c r="O211" s="643">
        <f t="shared" si="286"/>
        <v>0</v>
      </c>
      <c r="P211" s="249"/>
    </row>
    <row r="212" spans="1:16" ht="14.25" hidden="1" customHeight="1" x14ac:dyDescent="0.25">
      <c r="A212" s="704">
        <v>6200</v>
      </c>
      <c r="B212" s="697" t="s">
        <v>367</v>
      </c>
      <c r="C212" s="789">
        <f t="shared" si="189"/>
        <v>0</v>
      </c>
      <c r="D212" s="705">
        <f t="shared" ref="D212:E212" si="287">SUM(D213,D214,D216,D219,D225,D226,D227)</f>
        <v>0</v>
      </c>
      <c r="E212" s="706">
        <f t="shared" si="287"/>
        <v>0</v>
      </c>
      <c r="F212" s="707">
        <f>SUM(F213,F214,F216,F219,F225,F226,F227)</f>
        <v>0</v>
      </c>
      <c r="G212" s="705">
        <f t="shared" ref="G212:H212" si="288">SUM(G213,G214,G216,G219,G225,G226,G227)</f>
        <v>0</v>
      </c>
      <c r="H212" s="706">
        <f t="shared" si="288"/>
        <v>0</v>
      </c>
      <c r="I212" s="707">
        <f>SUM(I213,I214,I216,I219,I225,I226,I227)</f>
        <v>0</v>
      </c>
      <c r="J212" s="708">
        <f t="shared" ref="J212:K212" si="289">SUM(J213,J214,J216,J219,J225,J226,J227)</f>
        <v>0</v>
      </c>
      <c r="K212" s="706">
        <f t="shared" si="289"/>
        <v>0</v>
      </c>
      <c r="L212" s="707">
        <f>SUM(L213,L214,L216,L219,L225,L226,L227)</f>
        <v>0</v>
      </c>
      <c r="M212" s="705">
        <f t="shared" ref="M212:O212" si="290">SUM(M213,M214,M216,M219,M225,M226,M227)</f>
        <v>0</v>
      </c>
      <c r="N212" s="706">
        <f t="shared" si="290"/>
        <v>0</v>
      </c>
      <c r="O212" s="707">
        <f t="shared" si="290"/>
        <v>0</v>
      </c>
      <c r="P212" s="650"/>
    </row>
    <row r="213" spans="1:16" ht="24" hidden="1" x14ac:dyDescent="0.25">
      <c r="A213" s="979">
        <v>6220</v>
      </c>
      <c r="B213" s="546" t="s">
        <v>368</v>
      </c>
      <c r="C213" s="774">
        <f t="shared" ref="C213:C276" si="291">F213+I213+L213+O213</f>
        <v>0</v>
      </c>
      <c r="D213" s="655"/>
      <c r="E213" s="656"/>
      <c r="F213" s="657">
        <f>D213+E213</f>
        <v>0</v>
      </c>
      <c r="G213" s="655"/>
      <c r="H213" s="656"/>
      <c r="I213" s="657">
        <f>G213+H213</f>
        <v>0</v>
      </c>
      <c r="J213" s="658"/>
      <c r="K213" s="656"/>
      <c r="L213" s="657">
        <f>J213+K213</f>
        <v>0</v>
      </c>
      <c r="M213" s="655"/>
      <c r="N213" s="656"/>
      <c r="O213" s="657">
        <f t="shared" ref="O213" si="292">M213+N213</f>
        <v>0</v>
      </c>
      <c r="P213" s="659"/>
    </row>
    <row r="214" spans="1:16" hidden="1" x14ac:dyDescent="0.25">
      <c r="A214" s="665">
        <v>6230</v>
      </c>
      <c r="B214" s="554" t="s">
        <v>369</v>
      </c>
      <c r="C214" s="775">
        <f t="shared" si="291"/>
        <v>0</v>
      </c>
      <c r="D214" s="666">
        <f t="shared" ref="D214:O214" si="293">SUM(D215)</f>
        <v>0</v>
      </c>
      <c r="E214" s="667">
        <f t="shared" si="293"/>
        <v>0</v>
      </c>
      <c r="F214" s="662">
        <f t="shared" si="293"/>
        <v>0</v>
      </c>
      <c r="G214" s="666">
        <f t="shared" si="293"/>
        <v>0</v>
      </c>
      <c r="H214" s="667">
        <f t="shared" si="293"/>
        <v>0</v>
      </c>
      <c r="I214" s="662">
        <f t="shared" si="293"/>
        <v>0</v>
      </c>
      <c r="J214" s="668">
        <f t="shared" si="293"/>
        <v>0</v>
      </c>
      <c r="K214" s="667">
        <f t="shared" si="293"/>
        <v>0</v>
      </c>
      <c r="L214" s="662">
        <f t="shared" si="293"/>
        <v>0</v>
      </c>
      <c r="M214" s="666">
        <f t="shared" si="293"/>
        <v>0</v>
      </c>
      <c r="N214" s="667">
        <f t="shared" si="293"/>
        <v>0</v>
      </c>
      <c r="O214" s="662">
        <f t="shared" si="293"/>
        <v>0</v>
      </c>
      <c r="P214" s="669"/>
    </row>
    <row r="215" spans="1:16" ht="24" hidden="1" x14ac:dyDescent="0.25">
      <c r="A215" s="517">
        <v>6239</v>
      </c>
      <c r="B215" s="546" t="s">
        <v>370</v>
      </c>
      <c r="C215" s="775">
        <f t="shared" si="291"/>
        <v>0</v>
      </c>
      <c r="D215" s="655"/>
      <c r="E215" s="656"/>
      <c r="F215" s="657">
        <f>D215+E215</f>
        <v>0</v>
      </c>
      <c r="G215" s="655"/>
      <c r="H215" s="656"/>
      <c r="I215" s="657">
        <f>G215+H215</f>
        <v>0</v>
      </c>
      <c r="J215" s="658"/>
      <c r="K215" s="656"/>
      <c r="L215" s="657">
        <f>J215+K215</f>
        <v>0</v>
      </c>
      <c r="M215" s="655"/>
      <c r="N215" s="656"/>
      <c r="O215" s="657">
        <f t="shared" ref="O215" si="294">M215+N215</f>
        <v>0</v>
      </c>
      <c r="P215" s="659"/>
    </row>
    <row r="216" spans="1:16" ht="24" hidden="1" x14ac:dyDescent="0.25">
      <c r="A216" s="665">
        <v>6240</v>
      </c>
      <c r="B216" s="554" t="s">
        <v>371</v>
      </c>
      <c r="C216" s="775">
        <f t="shared" si="291"/>
        <v>0</v>
      </c>
      <c r="D216" s="666">
        <f t="shared" ref="D216:E216" si="295">SUM(D217:D218)</f>
        <v>0</v>
      </c>
      <c r="E216" s="667">
        <f t="shared" si="295"/>
        <v>0</v>
      </c>
      <c r="F216" s="662">
        <f>SUM(F217:F218)</f>
        <v>0</v>
      </c>
      <c r="G216" s="666">
        <f t="shared" ref="G216:H216" si="296">SUM(G217:G218)</f>
        <v>0</v>
      </c>
      <c r="H216" s="667">
        <f t="shared" si="296"/>
        <v>0</v>
      </c>
      <c r="I216" s="662">
        <f>SUM(I217:I218)</f>
        <v>0</v>
      </c>
      <c r="J216" s="668">
        <f t="shared" ref="J216:K216" si="297">SUM(J217:J218)</f>
        <v>0</v>
      </c>
      <c r="K216" s="667">
        <f t="shared" si="297"/>
        <v>0</v>
      </c>
      <c r="L216" s="662">
        <f>SUM(L217:L218)</f>
        <v>0</v>
      </c>
      <c r="M216" s="666">
        <f t="shared" ref="M216:O216" si="298">SUM(M217:M218)</f>
        <v>0</v>
      </c>
      <c r="N216" s="667">
        <f t="shared" si="298"/>
        <v>0</v>
      </c>
      <c r="O216" s="662">
        <f t="shared" si="298"/>
        <v>0</v>
      </c>
      <c r="P216" s="669"/>
    </row>
    <row r="217" spans="1:16" hidden="1" x14ac:dyDescent="0.25">
      <c r="A217" s="517">
        <v>6241</v>
      </c>
      <c r="B217" s="554" t="s">
        <v>372</v>
      </c>
      <c r="C217" s="775">
        <f t="shared" si="291"/>
        <v>0</v>
      </c>
      <c r="D217" s="660"/>
      <c r="E217" s="661"/>
      <c r="F217" s="662">
        <f t="shared" ref="F217:F218" si="299">D217+E217</f>
        <v>0</v>
      </c>
      <c r="G217" s="660"/>
      <c r="H217" s="661"/>
      <c r="I217" s="662">
        <f t="shared" ref="I217:I218" si="300">G217+H217</f>
        <v>0</v>
      </c>
      <c r="J217" s="663"/>
      <c r="K217" s="661"/>
      <c r="L217" s="662">
        <f t="shared" ref="L217:L218" si="301">J217+K217</f>
        <v>0</v>
      </c>
      <c r="M217" s="660"/>
      <c r="N217" s="661"/>
      <c r="O217" s="662">
        <f t="shared" ref="O217:O218" si="302">M217+N217</f>
        <v>0</v>
      </c>
      <c r="P217" s="669"/>
    </row>
    <row r="218" spans="1:16" hidden="1" x14ac:dyDescent="0.25">
      <c r="A218" s="517">
        <v>6242</v>
      </c>
      <c r="B218" s="554" t="s">
        <v>373</v>
      </c>
      <c r="C218" s="775">
        <f t="shared" si="291"/>
        <v>0</v>
      </c>
      <c r="D218" s="660"/>
      <c r="E218" s="661"/>
      <c r="F218" s="662">
        <f t="shared" si="299"/>
        <v>0</v>
      </c>
      <c r="G218" s="660"/>
      <c r="H218" s="661"/>
      <c r="I218" s="662">
        <f t="shared" si="300"/>
        <v>0</v>
      </c>
      <c r="J218" s="663"/>
      <c r="K218" s="661"/>
      <c r="L218" s="662">
        <f t="shared" si="301"/>
        <v>0</v>
      </c>
      <c r="M218" s="660"/>
      <c r="N218" s="661"/>
      <c r="O218" s="662">
        <f t="shared" si="302"/>
        <v>0</v>
      </c>
      <c r="P218" s="669"/>
    </row>
    <row r="219" spans="1:16" ht="25.5" hidden="1" customHeight="1" x14ac:dyDescent="0.25">
      <c r="A219" s="665">
        <v>6250</v>
      </c>
      <c r="B219" s="554" t="s">
        <v>374</v>
      </c>
      <c r="C219" s="775">
        <f t="shared" si="291"/>
        <v>0</v>
      </c>
      <c r="D219" s="666">
        <f t="shared" ref="D219:E219" si="303">SUM(D220:D224)</f>
        <v>0</v>
      </c>
      <c r="E219" s="667">
        <f t="shared" si="303"/>
        <v>0</v>
      </c>
      <c r="F219" s="662">
        <f>SUM(F220:F224)</f>
        <v>0</v>
      </c>
      <c r="G219" s="666">
        <f t="shared" ref="G219:H219" si="304">SUM(G220:G224)</f>
        <v>0</v>
      </c>
      <c r="H219" s="667">
        <f t="shared" si="304"/>
        <v>0</v>
      </c>
      <c r="I219" s="662">
        <f>SUM(I220:I224)</f>
        <v>0</v>
      </c>
      <c r="J219" s="668">
        <f t="shared" ref="J219:K219" si="305">SUM(J220:J224)</f>
        <v>0</v>
      </c>
      <c r="K219" s="667">
        <f t="shared" si="305"/>
        <v>0</v>
      </c>
      <c r="L219" s="662">
        <f>SUM(L220:L224)</f>
        <v>0</v>
      </c>
      <c r="M219" s="666">
        <f t="shared" ref="M219:O219" si="306">SUM(M220:M224)</f>
        <v>0</v>
      </c>
      <c r="N219" s="667">
        <f t="shared" si="306"/>
        <v>0</v>
      </c>
      <c r="O219" s="662">
        <f t="shared" si="306"/>
        <v>0</v>
      </c>
      <c r="P219" s="669"/>
    </row>
    <row r="220" spans="1:16" ht="14.25" hidden="1" customHeight="1" x14ac:dyDescent="0.25">
      <c r="A220" s="517">
        <v>6252</v>
      </c>
      <c r="B220" s="554" t="s">
        <v>375</v>
      </c>
      <c r="C220" s="775">
        <f t="shared" si="291"/>
        <v>0</v>
      </c>
      <c r="D220" s="660"/>
      <c r="E220" s="661"/>
      <c r="F220" s="662">
        <f t="shared" ref="F220:F226" si="307">D220+E220</f>
        <v>0</v>
      </c>
      <c r="G220" s="660"/>
      <c r="H220" s="661"/>
      <c r="I220" s="662">
        <f t="shared" ref="I220:I226" si="308">G220+H220</f>
        <v>0</v>
      </c>
      <c r="J220" s="663"/>
      <c r="K220" s="661"/>
      <c r="L220" s="662">
        <f t="shared" ref="L220:L226" si="309">J220+K220</f>
        <v>0</v>
      </c>
      <c r="M220" s="660"/>
      <c r="N220" s="661"/>
      <c r="O220" s="662">
        <f t="shared" ref="O220:O226" si="310">M220+N220</f>
        <v>0</v>
      </c>
      <c r="P220" s="669"/>
    </row>
    <row r="221" spans="1:16" ht="14.25" hidden="1" customHeight="1" x14ac:dyDescent="0.25">
      <c r="A221" s="517">
        <v>6253</v>
      </c>
      <c r="B221" s="554" t="s">
        <v>376</v>
      </c>
      <c r="C221" s="775">
        <f t="shared" si="291"/>
        <v>0</v>
      </c>
      <c r="D221" s="660"/>
      <c r="E221" s="661"/>
      <c r="F221" s="662">
        <f t="shared" si="307"/>
        <v>0</v>
      </c>
      <c r="G221" s="660"/>
      <c r="H221" s="661"/>
      <c r="I221" s="662">
        <f t="shared" si="308"/>
        <v>0</v>
      </c>
      <c r="J221" s="663"/>
      <c r="K221" s="661"/>
      <c r="L221" s="662">
        <f t="shared" si="309"/>
        <v>0</v>
      </c>
      <c r="M221" s="660"/>
      <c r="N221" s="661"/>
      <c r="O221" s="662">
        <f t="shared" si="310"/>
        <v>0</v>
      </c>
      <c r="P221" s="669"/>
    </row>
    <row r="222" spans="1:16" ht="24" hidden="1" x14ac:dyDescent="0.25">
      <c r="A222" s="517">
        <v>6254</v>
      </c>
      <c r="B222" s="554" t="s">
        <v>377</v>
      </c>
      <c r="C222" s="775">
        <f t="shared" si="291"/>
        <v>0</v>
      </c>
      <c r="D222" s="660"/>
      <c r="E222" s="661"/>
      <c r="F222" s="662">
        <f t="shared" si="307"/>
        <v>0</v>
      </c>
      <c r="G222" s="660"/>
      <c r="H222" s="661"/>
      <c r="I222" s="662">
        <f t="shared" si="308"/>
        <v>0</v>
      </c>
      <c r="J222" s="663"/>
      <c r="K222" s="661"/>
      <c r="L222" s="662">
        <f t="shared" si="309"/>
        <v>0</v>
      </c>
      <c r="M222" s="660"/>
      <c r="N222" s="661"/>
      <c r="O222" s="662">
        <f t="shared" si="310"/>
        <v>0</v>
      </c>
      <c r="P222" s="669"/>
    </row>
    <row r="223" spans="1:16" ht="24" hidden="1" x14ac:dyDescent="0.25">
      <c r="A223" s="517">
        <v>6255</v>
      </c>
      <c r="B223" s="554" t="s">
        <v>378</v>
      </c>
      <c r="C223" s="775">
        <f t="shared" si="291"/>
        <v>0</v>
      </c>
      <c r="D223" s="660"/>
      <c r="E223" s="661"/>
      <c r="F223" s="662">
        <f t="shared" si="307"/>
        <v>0</v>
      </c>
      <c r="G223" s="660"/>
      <c r="H223" s="661"/>
      <c r="I223" s="662">
        <f t="shared" si="308"/>
        <v>0</v>
      </c>
      <c r="J223" s="663"/>
      <c r="K223" s="661"/>
      <c r="L223" s="662">
        <f t="shared" si="309"/>
        <v>0</v>
      </c>
      <c r="M223" s="660"/>
      <c r="N223" s="661"/>
      <c r="O223" s="662">
        <f t="shared" si="310"/>
        <v>0</v>
      </c>
      <c r="P223" s="669"/>
    </row>
    <row r="224" spans="1:16" hidden="1" x14ac:dyDescent="0.25">
      <c r="A224" s="517">
        <v>6259</v>
      </c>
      <c r="B224" s="554" t="s">
        <v>379</v>
      </c>
      <c r="C224" s="775">
        <f t="shared" si="291"/>
        <v>0</v>
      </c>
      <c r="D224" s="660"/>
      <c r="E224" s="661"/>
      <c r="F224" s="662">
        <f t="shared" si="307"/>
        <v>0</v>
      </c>
      <c r="G224" s="660"/>
      <c r="H224" s="661"/>
      <c r="I224" s="662">
        <f t="shared" si="308"/>
        <v>0</v>
      </c>
      <c r="J224" s="663"/>
      <c r="K224" s="661"/>
      <c r="L224" s="662">
        <f t="shared" si="309"/>
        <v>0</v>
      </c>
      <c r="M224" s="660"/>
      <c r="N224" s="661"/>
      <c r="O224" s="662">
        <f t="shared" si="310"/>
        <v>0</v>
      </c>
      <c r="P224" s="669"/>
    </row>
    <row r="225" spans="1:16" ht="24" hidden="1" x14ac:dyDescent="0.25">
      <c r="A225" s="665">
        <v>6260</v>
      </c>
      <c r="B225" s="554" t="s">
        <v>380</v>
      </c>
      <c r="C225" s="775">
        <f t="shared" si="291"/>
        <v>0</v>
      </c>
      <c r="D225" s="660"/>
      <c r="E225" s="661"/>
      <c r="F225" s="662">
        <f t="shared" si="307"/>
        <v>0</v>
      </c>
      <c r="G225" s="660"/>
      <c r="H225" s="661"/>
      <c r="I225" s="662">
        <f t="shared" si="308"/>
        <v>0</v>
      </c>
      <c r="J225" s="663"/>
      <c r="K225" s="661"/>
      <c r="L225" s="662">
        <f t="shared" si="309"/>
        <v>0</v>
      </c>
      <c r="M225" s="660"/>
      <c r="N225" s="661"/>
      <c r="O225" s="662">
        <f t="shared" si="310"/>
        <v>0</v>
      </c>
      <c r="P225" s="669"/>
    </row>
    <row r="226" spans="1:16" hidden="1" x14ac:dyDescent="0.25">
      <c r="A226" s="665">
        <v>6270</v>
      </c>
      <c r="B226" s="554" t="s">
        <v>381</v>
      </c>
      <c r="C226" s="775">
        <f t="shared" si="291"/>
        <v>0</v>
      </c>
      <c r="D226" s="660"/>
      <c r="E226" s="661"/>
      <c r="F226" s="662">
        <f t="shared" si="307"/>
        <v>0</v>
      </c>
      <c r="G226" s="660"/>
      <c r="H226" s="661"/>
      <c r="I226" s="662">
        <f t="shared" si="308"/>
        <v>0</v>
      </c>
      <c r="J226" s="663"/>
      <c r="K226" s="661"/>
      <c r="L226" s="662">
        <f t="shared" si="309"/>
        <v>0</v>
      </c>
      <c r="M226" s="660"/>
      <c r="N226" s="661"/>
      <c r="O226" s="662">
        <f t="shared" si="310"/>
        <v>0</v>
      </c>
      <c r="P226" s="669"/>
    </row>
    <row r="227" spans="1:16" ht="24" hidden="1" x14ac:dyDescent="0.25">
      <c r="A227" s="979">
        <v>6290</v>
      </c>
      <c r="B227" s="546" t="s">
        <v>382</v>
      </c>
      <c r="C227" s="788">
        <f t="shared" si="291"/>
        <v>0</v>
      </c>
      <c r="D227" s="675">
        <f t="shared" ref="D227:E227" si="311">SUM(D228:D231)</f>
        <v>0</v>
      </c>
      <c r="E227" s="676">
        <f t="shared" si="311"/>
        <v>0</v>
      </c>
      <c r="F227" s="657">
        <f>SUM(F228:F231)</f>
        <v>0</v>
      </c>
      <c r="G227" s="675">
        <f t="shared" ref="G227:O227" si="312">SUM(G228:G231)</f>
        <v>0</v>
      </c>
      <c r="H227" s="676">
        <f t="shared" si="312"/>
        <v>0</v>
      </c>
      <c r="I227" s="657">
        <f t="shared" si="312"/>
        <v>0</v>
      </c>
      <c r="J227" s="677">
        <f t="shared" si="312"/>
        <v>0</v>
      </c>
      <c r="K227" s="676">
        <f t="shared" si="312"/>
        <v>0</v>
      </c>
      <c r="L227" s="657">
        <f t="shared" si="312"/>
        <v>0</v>
      </c>
      <c r="M227" s="675">
        <f t="shared" si="312"/>
        <v>0</v>
      </c>
      <c r="N227" s="676">
        <f t="shared" si="312"/>
        <v>0</v>
      </c>
      <c r="O227" s="657">
        <f t="shared" si="312"/>
        <v>0</v>
      </c>
      <c r="P227" s="698"/>
    </row>
    <row r="228" spans="1:16" hidden="1" x14ac:dyDescent="0.25">
      <c r="A228" s="517">
        <v>6291</v>
      </c>
      <c r="B228" s="554" t="s">
        <v>383</v>
      </c>
      <c r="C228" s="775">
        <f t="shared" si="291"/>
        <v>0</v>
      </c>
      <c r="D228" s="660"/>
      <c r="E228" s="661"/>
      <c r="F228" s="662">
        <f t="shared" ref="F228:F231" si="313">D228+E228</f>
        <v>0</v>
      </c>
      <c r="G228" s="660"/>
      <c r="H228" s="661"/>
      <c r="I228" s="662">
        <f t="shared" ref="I228:I231" si="314">G228+H228</f>
        <v>0</v>
      </c>
      <c r="J228" s="663"/>
      <c r="K228" s="661"/>
      <c r="L228" s="662">
        <f t="shared" ref="L228:L231" si="315">J228+K228</f>
        <v>0</v>
      </c>
      <c r="M228" s="660"/>
      <c r="N228" s="661"/>
      <c r="O228" s="662">
        <f t="shared" ref="O228:O231" si="316">M228+N228</f>
        <v>0</v>
      </c>
      <c r="P228" s="669"/>
    </row>
    <row r="229" spans="1:16" hidden="1" x14ac:dyDescent="0.25">
      <c r="A229" s="517">
        <v>6292</v>
      </c>
      <c r="B229" s="554" t="s">
        <v>384</v>
      </c>
      <c r="C229" s="775">
        <f t="shared" si="291"/>
        <v>0</v>
      </c>
      <c r="D229" s="660"/>
      <c r="E229" s="661"/>
      <c r="F229" s="662">
        <f t="shared" si="313"/>
        <v>0</v>
      </c>
      <c r="G229" s="660"/>
      <c r="H229" s="661"/>
      <c r="I229" s="662">
        <f t="shared" si="314"/>
        <v>0</v>
      </c>
      <c r="J229" s="663"/>
      <c r="K229" s="661"/>
      <c r="L229" s="662">
        <f t="shared" si="315"/>
        <v>0</v>
      </c>
      <c r="M229" s="660"/>
      <c r="N229" s="661"/>
      <c r="O229" s="662">
        <f t="shared" si="316"/>
        <v>0</v>
      </c>
      <c r="P229" s="669"/>
    </row>
    <row r="230" spans="1:16" ht="72" hidden="1" x14ac:dyDescent="0.25">
      <c r="A230" s="517">
        <v>6296</v>
      </c>
      <c r="B230" s="554" t="s">
        <v>385</v>
      </c>
      <c r="C230" s="775">
        <f t="shared" si="291"/>
        <v>0</v>
      </c>
      <c r="D230" s="660"/>
      <c r="E230" s="661"/>
      <c r="F230" s="662">
        <f t="shared" si="313"/>
        <v>0</v>
      </c>
      <c r="G230" s="660"/>
      <c r="H230" s="661"/>
      <c r="I230" s="662">
        <f t="shared" si="314"/>
        <v>0</v>
      </c>
      <c r="J230" s="663"/>
      <c r="K230" s="661"/>
      <c r="L230" s="662">
        <f t="shared" si="315"/>
        <v>0</v>
      </c>
      <c r="M230" s="660"/>
      <c r="N230" s="661"/>
      <c r="O230" s="662">
        <f t="shared" si="316"/>
        <v>0</v>
      </c>
      <c r="P230" s="669"/>
    </row>
    <row r="231" spans="1:16" ht="39.75" hidden="1" customHeight="1" x14ac:dyDescent="0.25">
      <c r="A231" s="517">
        <v>6299</v>
      </c>
      <c r="B231" s="554" t="s">
        <v>386</v>
      </c>
      <c r="C231" s="775">
        <f t="shared" si="291"/>
        <v>0</v>
      </c>
      <c r="D231" s="660"/>
      <c r="E231" s="661"/>
      <c r="F231" s="662">
        <f t="shared" si="313"/>
        <v>0</v>
      </c>
      <c r="G231" s="660"/>
      <c r="H231" s="661"/>
      <c r="I231" s="662">
        <f t="shared" si="314"/>
        <v>0</v>
      </c>
      <c r="J231" s="663"/>
      <c r="K231" s="661"/>
      <c r="L231" s="662">
        <f t="shared" si="315"/>
        <v>0</v>
      </c>
      <c r="M231" s="660"/>
      <c r="N231" s="661"/>
      <c r="O231" s="662">
        <f t="shared" si="316"/>
        <v>0</v>
      </c>
      <c r="P231" s="669"/>
    </row>
    <row r="232" spans="1:16" hidden="1" x14ac:dyDescent="0.25">
      <c r="A232" s="534">
        <v>6300</v>
      </c>
      <c r="B232" s="645" t="s">
        <v>387</v>
      </c>
      <c r="C232" s="773">
        <f t="shared" si="291"/>
        <v>0</v>
      </c>
      <c r="D232" s="646">
        <f t="shared" ref="D232:E232" si="317">SUM(D233,D238,D239)</f>
        <v>0</v>
      </c>
      <c r="E232" s="647">
        <f t="shared" si="317"/>
        <v>0</v>
      </c>
      <c r="F232" s="648">
        <f>SUM(F233,F238,F239)</f>
        <v>0</v>
      </c>
      <c r="G232" s="646">
        <f t="shared" ref="G232:O232" si="318">SUM(G233,G238,G239)</f>
        <v>0</v>
      </c>
      <c r="H232" s="647">
        <f t="shared" si="318"/>
        <v>0</v>
      </c>
      <c r="I232" s="648">
        <f t="shared" si="318"/>
        <v>0</v>
      </c>
      <c r="J232" s="649">
        <f t="shared" si="318"/>
        <v>0</v>
      </c>
      <c r="K232" s="647">
        <f t="shared" si="318"/>
        <v>0</v>
      </c>
      <c r="L232" s="648">
        <f t="shared" si="318"/>
        <v>0</v>
      </c>
      <c r="M232" s="646">
        <f t="shared" si="318"/>
        <v>0</v>
      </c>
      <c r="N232" s="647">
        <f t="shared" si="318"/>
        <v>0</v>
      </c>
      <c r="O232" s="648">
        <f t="shared" si="318"/>
        <v>0</v>
      </c>
      <c r="P232" s="678"/>
    </row>
    <row r="233" spans="1:16" ht="24" hidden="1" x14ac:dyDescent="0.25">
      <c r="A233" s="979">
        <v>6320</v>
      </c>
      <c r="B233" s="546" t="s">
        <v>388</v>
      </c>
      <c r="C233" s="788">
        <f t="shared" si="291"/>
        <v>0</v>
      </c>
      <c r="D233" s="675">
        <f t="shared" ref="D233:E233" si="319">SUM(D234:D237)</f>
        <v>0</v>
      </c>
      <c r="E233" s="676">
        <f t="shared" si="319"/>
        <v>0</v>
      </c>
      <c r="F233" s="657">
        <f>SUM(F234:F237)</f>
        <v>0</v>
      </c>
      <c r="G233" s="675">
        <f t="shared" ref="G233:O233" si="320">SUM(G234:G237)</f>
        <v>0</v>
      </c>
      <c r="H233" s="676">
        <f t="shared" si="320"/>
        <v>0</v>
      </c>
      <c r="I233" s="657">
        <f t="shared" si="320"/>
        <v>0</v>
      </c>
      <c r="J233" s="677">
        <f t="shared" si="320"/>
        <v>0</v>
      </c>
      <c r="K233" s="676">
        <f t="shared" si="320"/>
        <v>0</v>
      </c>
      <c r="L233" s="657">
        <f t="shared" si="320"/>
        <v>0</v>
      </c>
      <c r="M233" s="675">
        <f t="shared" si="320"/>
        <v>0</v>
      </c>
      <c r="N233" s="676">
        <f t="shared" si="320"/>
        <v>0</v>
      </c>
      <c r="O233" s="657">
        <f t="shared" si="320"/>
        <v>0</v>
      </c>
      <c r="P233" s="659"/>
    </row>
    <row r="234" spans="1:16" hidden="1" x14ac:dyDescent="0.25">
      <c r="A234" s="517">
        <v>6322</v>
      </c>
      <c r="B234" s="554" t="s">
        <v>389</v>
      </c>
      <c r="C234" s="775">
        <f t="shared" si="291"/>
        <v>0</v>
      </c>
      <c r="D234" s="660"/>
      <c r="E234" s="661"/>
      <c r="F234" s="662">
        <f t="shared" ref="F234:F239" si="321">D234+E234</f>
        <v>0</v>
      </c>
      <c r="G234" s="660"/>
      <c r="H234" s="661"/>
      <c r="I234" s="662">
        <f t="shared" ref="I234:I239" si="322">G234+H234</f>
        <v>0</v>
      </c>
      <c r="J234" s="663"/>
      <c r="K234" s="661"/>
      <c r="L234" s="662">
        <f t="shared" ref="L234:L239" si="323">J234+K234</f>
        <v>0</v>
      </c>
      <c r="M234" s="660"/>
      <c r="N234" s="661"/>
      <c r="O234" s="662">
        <f t="shared" ref="O234:O239" si="324">M234+N234</f>
        <v>0</v>
      </c>
      <c r="P234" s="669"/>
    </row>
    <row r="235" spans="1:16" ht="24" hidden="1" x14ac:dyDescent="0.25">
      <c r="A235" s="517">
        <v>6323</v>
      </c>
      <c r="B235" s="554" t="s">
        <v>390</v>
      </c>
      <c r="C235" s="775">
        <f t="shared" si="291"/>
        <v>0</v>
      </c>
      <c r="D235" s="660"/>
      <c r="E235" s="661"/>
      <c r="F235" s="662">
        <f t="shared" si="321"/>
        <v>0</v>
      </c>
      <c r="G235" s="660"/>
      <c r="H235" s="661"/>
      <c r="I235" s="662">
        <f t="shared" si="322"/>
        <v>0</v>
      </c>
      <c r="J235" s="663"/>
      <c r="K235" s="661"/>
      <c r="L235" s="662">
        <f t="shared" si="323"/>
        <v>0</v>
      </c>
      <c r="M235" s="660"/>
      <c r="N235" s="661"/>
      <c r="O235" s="662">
        <f t="shared" si="324"/>
        <v>0</v>
      </c>
      <c r="P235" s="669"/>
    </row>
    <row r="236" spans="1:16" ht="24" hidden="1" x14ac:dyDescent="0.25">
      <c r="A236" s="517">
        <v>6324</v>
      </c>
      <c r="B236" s="554" t="s">
        <v>391</v>
      </c>
      <c r="C236" s="775">
        <f t="shared" si="291"/>
        <v>0</v>
      </c>
      <c r="D236" s="660"/>
      <c r="E236" s="661"/>
      <c r="F236" s="662">
        <f t="shared" si="321"/>
        <v>0</v>
      </c>
      <c r="G236" s="660"/>
      <c r="H236" s="661"/>
      <c r="I236" s="662">
        <f t="shared" si="322"/>
        <v>0</v>
      </c>
      <c r="J236" s="663"/>
      <c r="K236" s="661"/>
      <c r="L236" s="662">
        <f t="shared" si="323"/>
        <v>0</v>
      </c>
      <c r="M236" s="660"/>
      <c r="N236" s="661"/>
      <c r="O236" s="662">
        <f t="shared" si="324"/>
        <v>0</v>
      </c>
      <c r="P236" s="669"/>
    </row>
    <row r="237" spans="1:16" hidden="1" x14ac:dyDescent="0.25">
      <c r="A237" s="510">
        <v>6329</v>
      </c>
      <c r="B237" s="546" t="s">
        <v>392</v>
      </c>
      <c r="C237" s="774">
        <f t="shared" si="291"/>
        <v>0</v>
      </c>
      <c r="D237" s="655"/>
      <c r="E237" s="656"/>
      <c r="F237" s="657">
        <f t="shared" si="321"/>
        <v>0</v>
      </c>
      <c r="G237" s="655"/>
      <c r="H237" s="656"/>
      <c r="I237" s="657">
        <f t="shared" si="322"/>
        <v>0</v>
      </c>
      <c r="J237" s="658"/>
      <c r="K237" s="656"/>
      <c r="L237" s="657">
        <f t="shared" si="323"/>
        <v>0</v>
      </c>
      <c r="M237" s="655"/>
      <c r="N237" s="656"/>
      <c r="O237" s="657">
        <f t="shared" si="324"/>
        <v>0</v>
      </c>
      <c r="P237" s="659"/>
    </row>
    <row r="238" spans="1:16" ht="24" hidden="1" x14ac:dyDescent="0.25">
      <c r="A238" s="980">
        <v>6330</v>
      </c>
      <c r="B238" s="714" t="s">
        <v>393</v>
      </c>
      <c r="C238" s="788">
        <f t="shared" si="291"/>
        <v>0</v>
      </c>
      <c r="D238" s="700"/>
      <c r="E238" s="701"/>
      <c r="F238" s="702">
        <f t="shared" si="321"/>
        <v>0</v>
      </c>
      <c r="G238" s="700"/>
      <c r="H238" s="701"/>
      <c r="I238" s="702">
        <f t="shared" si="322"/>
        <v>0</v>
      </c>
      <c r="J238" s="703"/>
      <c r="K238" s="701"/>
      <c r="L238" s="702">
        <f t="shared" si="323"/>
        <v>0</v>
      </c>
      <c r="M238" s="700"/>
      <c r="N238" s="701"/>
      <c r="O238" s="702">
        <f t="shared" si="324"/>
        <v>0</v>
      </c>
      <c r="P238" s="698"/>
    </row>
    <row r="239" spans="1:16" hidden="1" x14ac:dyDescent="0.25">
      <c r="A239" s="665">
        <v>6360</v>
      </c>
      <c r="B239" s="554" t="s">
        <v>394</v>
      </c>
      <c r="C239" s="775">
        <f t="shared" si="291"/>
        <v>0</v>
      </c>
      <c r="D239" s="660"/>
      <c r="E239" s="661"/>
      <c r="F239" s="662">
        <f t="shared" si="321"/>
        <v>0</v>
      </c>
      <c r="G239" s="660"/>
      <c r="H239" s="661"/>
      <c r="I239" s="662">
        <f t="shared" si="322"/>
        <v>0</v>
      </c>
      <c r="J239" s="663"/>
      <c r="K239" s="661"/>
      <c r="L239" s="662">
        <f t="shared" si="323"/>
        <v>0</v>
      </c>
      <c r="M239" s="660"/>
      <c r="N239" s="661"/>
      <c r="O239" s="662">
        <f t="shared" si="324"/>
        <v>0</v>
      </c>
      <c r="P239" s="669"/>
    </row>
    <row r="240" spans="1:16" ht="36" hidden="1" x14ac:dyDescent="0.25">
      <c r="A240" s="534">
        <v>6400</v>
      </c>
      <c r="B240" s="645" t="s">
        <v>395</v>
      </c>
      <c r="C240" s="773">
        <f t="shared" si="291"/>
        <v>0</v>
      </c>
      <c r="D240" s="646">
        <f t="shared" ref="D240:E240" si="325">SUM(D241,D245)</f>
        <v>0</v>
      </c>
      <c r="E240" s="647">
        <f t="shared" si="325"/>
        <v>0</v>
      </c>
      <c r="F240" s="648">
        <f>SUM(F241,F245)</f>
        <v>0</v>
      </c>
      <c r="G240" s="646">
        <f t="shared" ref="G240:O240" si="326">SUM(G241,G245)</f>
        <v>0</v>
      </c>
      <c r="H240" s="647">
        <f t="shared" si="326"/>
        <v>0</v>
      </c>
      <c r="I240" s="648">
        <f t="shared" si="326"/>
        <v>0</v>
      </c>
      <c r="J240" s="649">
        <f t="shared" si="326"/>
        <v>0</v>
      </c>
      <c r="K240" s="647">
        <f t="shared" si="326"/>
        <v>0</v>
      </c>
      <c r="L240" s="648">
        <f t="shared" si="326"/>
        <v>0</v>
      </c>
      <c r="M240" s="646">
        <f t="shared" si="326"/>
        <v>0</v>
      </c>
      <c r="N240" s="647">
        <f t="shared" si="326"/>
        <v>0</v>
      </c>
      <c r="O240" s="648">
        <f t="shared" si="326"/>
        <v>0</v>
      </c>
      <c r="P240" s="678"/>
    </row>
    <row r="241" spans="1:17" ht="24" hidden="1" x14ac:dyDescent="0.25">
      <c r="A241" s="979">
        <v>6410</v>
      </c>
      <c r="B241" s="546" t="s">
        <v>396</v>
      </c>
      <c r="C241" s="774">
        <f t="shared" si="291"/>
        <v>0</v>
      </c>
      <c r="D241" s="675">
        <f t="shared" ref="D241:E241" si="327">SUM(D242:D244)</f>
        <v>0</v>
      </c>
      <c r="E241" s="676">
        <f t="shared" si="327"/>
        <v>0</v>
      </c>
      <c r="F241" s="657">
        <f>SUM(F242:F244)</f>
        <v>0</v>
      </c>
      <c r="G241" s="675">
        <f t="shared" ref="G241:O241" si="328">SUM(G242:G244)</f>
        <v>0</v>
      </c>
      <c r="H241" s="676">
        <f t="shared" si="328"/>
        <v>0</v>
      </c>
      <c r="I241" s="657">
        <f t="shared" si="328"/>
        <v>0</v>
      </c>
      <c r="J241" s="677">
        <f t="shared" si="328"/>
        <v>0</v>
      </c>
      <c r="K241" s="676">
        <f t="shared" si="328"/>
        <v>0</v>
      </c>
      <c r="L241" s="657">
        <f t="shared" si="328"/>
        <v>0</v>
      </c>
      <c r="M241" s="675">
        <f t="shared" si="328"/>
        <v>0</v>
      </c>
      <c r="N241" s="676">
        <f t="shared" si="328"/>
        <v>0</v>
      </c>
      <c r="O241" s="657">
        <f t="shared" si="328"/>
        <v>0</v>
      </c>
      <c r="P241" s="696"/>
    </row>
    <row r="242" spans="1:17" hidden="1" x14ac:dyDescent="0.25">
      <c r="A242" s="517">
        <v>6411</v>
      </c>
      <c r="B242" s="680" t="s">
        <v>397</v>
      </c>
      <c r="C242" s="775">
        <f t="shared" si="291"/>
        <v>0</v>
      </c>
      <c r="D242" s="660"/>
      <c r="E242" s="661"/>
      <c r="F242" s="662">
        <f t="shared" ref="F242:F244" si="329">D242+E242</f>
        <v>0</v>
      </c>
      <c r="G242" s="660"/>
      <c r="H242" s="661"/>
      <c r="I242" s="662">
        <f t="shared" ref="I242:I244" si="330">G242+H242</f>
        <v>0</v>
      </c>
      <c r="J242" s="663"/>
      <c r="K242" s="661"/>
      <c r="L242" s="662">
        <f t="shared" ref="L242:L244" si="331">J242+K242</f>
        <v>0</v>
      </c>
      <c r="M242" s="660"/>
      <c r="N242" s="661"/>
      <c r="O242" s="662">
        <f t="shared" ref="O242:O244" si="332">M242+N242</f>
        <v>0</v>
      </c>
      <c r="P242" s="669"/>
    </row>
    <row r="243" spans="1:17" ht="36" hidden="1" x14ac:dyDescent="0.25">
      <c r="A243" s="517">
        <v>6412</v>
      </c>
      <c r="B243" s="554" t="s">
        <v>398</v>
      </c>
      <c r="C243" s="775">
        <f t="shared" si="291"/>
        <v>0</v>
      </c>
      <c r="D243" s="660"/>
      <c r="E243" s="661"/>
      <c r="F243" s="662">
        <f t="shared" si="329"/>
        <v>0</v>
      </c>
      <c r="G243" s="660"/>
      <c r="H243" s="661"/>
      <c r="I243" s="662">
        <f t="shared" si="330"/>
        <v>0</v>
      </c>
      <c r="J243" s="663"/>
      <c r="K243" s="661"/>
      <c r="L243" s="662">
        <f t="shared" si="331"/>
        <v>0</v>
      </c>
      <c r="M243" s="660"/>
      <c r="N243" s="661"/>
      <c r="O243" s="662">
        <f t="shared" si="332"/>
        <v>0</v>
      </c>
      <c r="P243" s="669"/>
    </row>
    <row r="244" spans="1:17" ht="36" hidden="1" x14ac:dyDescent="0.25">
      <c r="A244" s="517">
        <v>6419</v>
      </c>
      <c r="B244" s="554" t="s">
        <v>399</v>
      </c>
      <c r="C244" s="775">
        <f t="shared" si="291"/>
        <v>0</v>
      </c>
      <c r="D244" s="660"/>
      <c r="E244" s="661"/>
      <c r="F244" s="662">
        <f t="shared" si="329"/>
        <v>0</v>
      </c>
      <c r="G244" s="660"/>
      <c r="H244" s="661"/>
      <c r="I244" s="662">
        <f t="shared" si="330"/>
        <v>0</v>
      </c>
      <c r="J244" s="663"/>
      <c r="K244" s="661"/>
      <c r="L244" s="662">
        <f t="shared" si="331"/>
        <v>0</v>
      </c>
      <c r="M244" s="660"/>
      <c r="N244" s="661"/>
      <c r="O244" s="662">
        <f t="shared" si="332"/>
        <v>0</v>
      </c>
      <c r="P244" s="669"/>
    </row>
    <row r="245" spans="1:17" ht="48" hidden="1" x14ac:dyDescent="0.25">
      <c r="A245" s="665">
        <v>6420</v>
      </c>
      <c r="B245" s="554" t="s">
        <v>400</v>
      </c>
      <c r="C245" s="775">
        <f t="shared" si="291"/>
        <v>0</v>
      </c>
      <c r="D245" s="666">
        <f t="shared" ref="D245:E245" si="333">SUM(D246:D249)</f>
        <v>0</v>
      </c>
      <c r="E245" s="667">
        <f t="shared" si="333"/>
        <v>0</v>
      </c>
      <c r="F245" s="662">
        <f>SUM(F246:F249)</f>
        <v>0</v>
      </c>
      <c r="G245" s="666">
        <f t="shared" ref="G245:H245" si="334">SUM(G246:G249)</f>
        <v>0</v>
      </c>
      <c r="H245" s="667">
        <f t="shared" si="334"/>
        <v>0</v>
      </c>
      <c r="I245" s="662">
        <f>SUM(I246:I249)</f>
        <v>0</v>
      </c>
      <c r="J245" s="668">
        <f t="shared" ref="J245:K245" si="335">SUM(J246:J249)</f>
        <v>0</v>
      </c>
      <c r="K245" s="667">
        <f t="shared" si="335"/>
        <v>0</v>
      </c>
      <c r="L245" s="662">
        <f>SUM(L246:L249)</f>
        <v>0</v>
      </c>
      <c r="M245" s="666">
        <f t="shared" ref="M245:O245" si="336">SUM(M246:M249)</f>
        <v>0</v>
      </c>
      <c r="N245" s="667">
        <f t="shared" si="336"/>
        <v>0</v>
      </c>
      <c r="O245" s="662">
        <f t="shared" si="336"/>
        <v>0</v>
      </c>
      <c r="P245" s="669"/>
    </row>
    <row r="246" spans="1:17" ht="36" hidden="1" x14ac:dyDescent="0.25">
      <c r="A246" s="517">
        <v>6421</v>
      </c>
      <c r="B246" s="554" t="s">
        <v>401</v>
      </c>
      <c r="C246" s="775">
        <f t="shared" si="291"/>
        <v>0</v>
      </c>
      <c r="D246" s="660"/>
      <c r="E246" s="661"/>
      <c r="F246" s="662">
        <f t="shared" ref="F246:F249" si="337">D246+E246</f>
        <v>0</v>
      </c>
      <c r="G246" s="660"/>
      <c r="H246" s="661"/>
      <c r="I246" s="662">
        <f t="shared" ref="I246:I249" si="338">G246+H246</f>
        <v>0</v>
      </c>
      <c r="J246" s="663"/>
      <c r="K246" s="661"/>
      <c r="L246" s="662">
        <f t="shared" ref="L246:L249" si="339">J246+K246</f>
        <v>0</v>
      </c>
      <c r="M246" s="660"/>
      <c r="N246" s="661"/>
      <c r="O246" s="662">
        <f t="shared" ref="O246:O249" si="340">M246+N246</f>
        <v>0</v>
      </c>
      <c r="P246" s="669"/>
    </row>
    <row r="247" spans="1:17" hidden="1" x14ac:dyDescent="0.25">
      <c r="A247" s="517">
        <v>6422</v>
      </c>
      <c r="B247" s="554" t="s">
        <v>402</v>
      </c>
      <c r="C247" s="775">
        <f t="shared" si="291"/>
        <v>0</v>
      </c>
      <c r="D247" s="660"/>
      <c r="E247" s="661"/>
      <c r="F247" s="662">
        <f t="shared" si="337"/>
        <v>0</v>
      </c>
      <c r="G247" s="660"/>
      <c r="H247" s="661"/>
      <c r="I247" s="662">
        <f t="shared" si="338"/>
        <v>0</v>
      </c>
      <c r="J247" s="663"/>
      <c r="K247" s="661"/>
      <c r="L247" s="662">
        <f t="shared" si="339"/>
        <v>0</v>
      </c>
      <c r="M247" s="660"/>
      <c r="N247" s="661"/>
      <c r="O247" s="662">
        <f t="shared" si="340"/>
        <v>0</v>
      </c>
      <c r="P247" s="669"/>
    </row>
    <row r="248" spans="1:17" ht="13.5" hidden="1" customHeight="1" x14ac:dyDescent="0.25">
      <c r="A248" s="517">
        <v>6423</v>
      </c>
      <c r="B248" s="554" t="s">
        <v>403</v>
      </c>
      <c r="C248" s="775">
        <f t="shared" si="291"/>
        <v>0</v>
      </c>
      <c r="D248" s="660"/>
      <c r="E248" s="661"/>
      <c r="F248" s="662">
        <f t="shared" si="337"/>
        <v>0</v>
      </c>
      <c r="G248" s="660"/>
      <c r="H248" s="661"/>
      <c r="I248" s="662">
        <f t="shared" si="338"/>
        <v>0</v>
      </c>
      <c r="J248" s="663"/>
      <c r="K248" s="661"/>
      <c r="L248" s="662">
        <f t="shared" si="339"/>
        <v>0</v>
      </c>
      <c r="M248" s="660"/>
      <c r="N248" s="661"/>
      <c r="O248" s="662">
        <f t="shared" si="340"/>
        <v>0</v>
      </c>
      <c r="P248" s="669"/>
    </row>
    <row r="249" spans="1:17" ht="36" hidden="1" x14ac:dyDescent="0.25">
      <c r="A249" s="517">
        <v>6424</v>
      </c>
      <c r="B249" s="554" t="s">
        <v>404</v>
      </c>
      <c r="C249" s="775">
        <f t="shared" si="291"/>
        <v>0</v>
      </c>
      <c r="D249" s="660"/>
      <c r="E249" s="661"/>
      <c r="F249" s="662">
        <f t="shared" si="337"/>
        <v>0</v>
      </c>
      <c r="G249" s="660"/>
      <c r="H249" s="661"/>
      <c r="I249" s="662">
        <f t="shared" si="338"/>
        <v>0</v>
      </c>
      <c r="J249" s="663"/>
      <c r="K249" s="661"/>
      <c r="L249" s="662">
        <f t="shared" si="339"/>
        <v>0</v>
      </c>
      <c r="M249" s="660"/>
      <c r="N249" s="661"/>
      <c r="O249" s="662">
        <f t="shared" si="340"/>
        <v>0</v>
      </c>
      <c r="P249" s="669"/>
      <c r="Q249" s="715"/>
    </row>
    <row r="250" spans="1:17" ht="60" hidden="1" x14ac:dyDescent="0.25">
      <c r="A250" s="534">
        <v>6500</v>
      </c>
      <c r="B250" s="645" t="s">
        <v>405</v>
      </c>
      <c r="C250" s="777">
        <f t="shared" si="291"/>
        <v>0</v>
      </c>
      <c r="D250" s="687">
        <f t="shared" ref="D250:O250" si="341">SUM(D251)</f>
        <v>0</v>
      </c>
      <c r="E250" s="688">
        <f t="shared" si="341"/>
        <v>0</v>
      </c>
      <c r="F250" s="689">
        <f t="shared" si="341"/>
        <v>0</v>
      </c>
      <c r="G250" s="590">
        <f t="shared" si="341"/>
        <v>0</v>
      </c>
      <c r="H250" s="591">
        <f t="shared" si="341"/>
        <v>0</v>
      </c>
      <c r="I250" s="689">
        <f t="shared" si="341"/>
        <v>0</v>
      </c>
      <c r="J250" s="716">
        <f t="shared" si="341"/>
        <v>0</v>
      </c>
      <c r="K250" s="591">
        <f t="shared" si="341"/>
        <v>0</v>
      </c>
      <c r="L250" s="689">
        <f t="shared" si="341"/>
        <v>0</v>
      </c>
      <c r="M250" s="590">
        <f t="shared" si="341"/>
        <v>0</v>
      </c>
      <c r="N250" s="591">
        <f t="shared" si="341"/>
        <v>0</v>
      </c>
      <c r="O250" s="689">
        <f t="shared" si="341"/>
        <v>0</v>
      </c>
      <c r="P250" s="678"/>
      <c r="Q250" s="715"/>
    </row>
    <row r="251" spans="1:17" ht="48" hidden="1" x14ac:dyDescent="0.25">
      <c r="A251" s="517">
        <v>6510</v>
      </c>
      <c r="B251" s="554" t="s">
        <v>406</v>
      </c>
      <c r="C251" s="775">
        <f t="shared" si="291"/>
        <v>0</v>
      </c>
      <c r="D251" s="670"/>
      <c r="E251" s="671"/>
      <c r="F251" s="717">
        <f>D251+E251</f>
        <v>0</v>
      </c>
      <c r="G251" s="718"/>
      <c r="H251" s="719"/>
      <c r="I251" s="717">
        <f>G251+H251</f>
        <v>0</v>
      </c>
      <c r="J251" s="720"/>
      <c r="K251" s="719"/>
      <c r="L251" s="717">
        <f>J251+K251</f>
        <v>0</v>
      </c>
      <c r="M251" s="718"/>
      <c r="N251" s="719"/>
      <c r="O251" s="717">
        <f t="shared" ref="O251" si="342">M251+N251</f>
        <v>0</v>
      </c>
      <c r="P251" s="696"/>
      <c r="Q251" s="715"/>
    </row>
    <row r="252" spans="1:17" ht="48" hidden="1" x14ac:dyDescent="0.25">
      <c r="A252" s="721">
        <v>7000</v>
      </c>
      <c r="B252" s="721" t="s">
        <v>407</v>
      </c>
      <c r="C252" s="790">
        <f t="shared" si="291"/>
        <v>0</v>
      </c>
      <c r="D252" s="722">
        <f t="shared" ref="D252:E252" si="343">SUM(D253,D263)</f>
        <v>0</v>
      </c>
      <c r="E252" s="723">
        <f t="shared" si="343"/>
        <v>0</v>
      </c>
      <c r="F252" s="724">
        <f>SUM(F253,F263)</f>
        <v>0</v>
      </c>
      <c r="G252" s="722">
        <f t="shared" ref="G252:H252" si="344">SUM(G253,G263)</f>
        <v>0</v>
      </c>
      <c r="H252" s="723">
        <f t="shared" si="344"/>
        <v>0</v>
      </c>
      <c r="I252" s="724">
        <f>SUM(I253,I263)</f>
        <v>0</v>
      </c>
      <c r="J252" s="725">
        <f t="shared" ref="J252:K252" si="345">SUM(J253,J263)</f>
        <v>0</v>
      </c>
      <c r="K252" s="723">
        <f t="shared" si="345"/>
        <v>0</v>
      </c>
      <c r="L252" s="724">
        <f>SUM(L253,L263)</f>
        <v>0</v>
      </c>
      <c r="M252" s="722">
        <f t="shared" ref="M252:O252" si="346">SUM(M253,M263)</f>
        <v>0</v>
      </c>
      <c r="N252" s="723">
        <f t="shared" si="346"/>
        <v>0</v>
      </c>
      <c r="O252" s="724">
        <f t="shared" si="346"/>
        <v>0</v>
      </c>
      <c r="P252" s="326"/>
    </row>
    <row r="253" spans="1:17" ht="24" hidden="1" x14ac:dyDescent="0.25">
      <c r="A253" s="534">
        <v>7200</v>
      </c>
      <c r="B253" s="645" t="s">
        <v>408</v>
      </c>
      <c r="C253" s="773">
        <f t="shared" si="291"/>
        <v>0</v>
      </c>
      <c r="D253" s="646">
        <f t="shared" ref="D253:O253" si="347">SUM(D254,D255,D256,D257,D261,D262)</f>
        <v>0</v>
      </c>
      <c r="E253" s="647">
        <f t="shared" si="347"/>
        <v>0</v>
      </c>
      <c r="F253" s="648">
        <f t="shared" si="347"/>
        <v>0</v>
      </c>
      <c r="G253" s="646">
        <f t="shared" si="347"/>
        <v>0</v>
      </c>
      <c r="H253" s="647">
        <f t="shared" si="347"/>
        <v>0</v>
      </c>
      <c r="I253" s="648">
        <f t="shared" si="347"/>
        <v>0</v>
      </c>
      <c r="J253" s="649">
        <f t="shared" si="347"/>
        <v>0</v>
      </c>
      <c r="K253" s="647">
        <f t="shared" si="347"/>
        <v>0</v>
      </c>
      <c r="L253" s="648">
        <f t="shared" si="347"/>
        <v>0</v>
      </c>
      <c r="M253" s="646">
        <f t="shared" si="347"/>
        <v>0</v>
      </c>
      <c r="N253" s="647">
        <f t="shared" si="347"/>
        <v>0</v>
      </c>
      <c r="O253" s="648">
        <f t="shared" si="347"/>
        <v>0</v>
      </c>
      <c r="P253" s="650"/>
    </row>
    <row r="254" spans="1:17" ht="24" hidden="1" x14ac:dyDescent="0.25">
      <c r="A254" s="979">
        <v>7210</v>
      </c>
      <c r="B254" s="546" t="s">
        <v>409</v>
      </c>
      <c r="C254" s="774">
        <f t="shared" si="291"/>
        <v>0</v>
      </c>
      <c r="D254" s="655"/>
      <c r="E254" s="656"/>
      <c r="F254" s="657">
        <f t="shared" ref="F254:F256" si="348">D254+E254</f>
        <v>0</v>
      </c>
      <c r="G254" s="655"/>
      <c r="H254" s="656"/>
      <c r="I254" s="657">
        <f t="shared" ref="I254:I256" si="349">G254+H254</f>
        <v>0</v>
      </c>
      <c r="J254" s="658"/>
      <c r="K254" s="656"/>
      <c r="L254" s="657">
        <f t="shared" ref="L254:L256" si="350">J254+K254</f>
        <v>0</v>
      </c>
      <c r="M254" s="655"/>
      <c r="N254" s="656"/>
      <c r="O254" s="657">
        <f t="shared" ref="O254:O256" si="351">M254+N254</f>
        <v>0</v>
      </c>
      <c r="P254" s="659"/>
    </row>
    <row r="255" spans="1:17" s="715" customFormat="1" ht="36" hidden="1" x14ac:dyDescent="0.25">
      <c r="A255" s="665">
        <v>7220</v>
      </c>
      <c r="B255" s="554" t="s">
        <v>410</v>
      </c>
      <c r="C255" s="775">
        <f t="shared" si="291"/>
        <v>0</v>
      </c>
      <c r="D255" s="660"/>
      <c r="E255" s="661"/>
      <c r="F255" s="662">
        <f t="shared" si="348"/>
        <v>0</v>
      </c>
      <c r="G255" s="660"/>
      <c r="H255" s="661"/>
      <c r="I255" s="662">
        <f t="shared" si="349"/>
        <v>0</v>
      </c>
      <c r="J255" s="663"/>
      <c r="K255" s="661"/>
      <c r="L255" s="662">
        <f t="shared" si="350"/>
        <v>0</v>
      </c>
      <c r="M255" s="660"/>
      <c r="N255" s="661"/>
      <c r="O255" s="662">
        <f t="shared" si="351"/>
        <v>0</v>
      </c>
      <c r="P255" s="669"/>
    </row>
    <row r="256" spans="1:17" ht="24" hidden="1" x14ac:dyDescent="0.25">
      <c r="A256" s="665">
        <v>7230</v>
      </c>
      <c r="B256" s="554" t="s">
        <v>179</v>
      </c>
      <c r="C256" s="775">
        <f t="shared" si="291"/>
        <v>0</v>
      </c>
      <c r="D256" s="660"/>
      <c r="E256" s="661"/>
      <c r="F256" s="662">
        <f t="shared" si="348"/>
        <v>0</v>
      </c>
      <c r="G256" s="660"/>
      <c r="H256" s="661"/>
      <c r="I256" s="662">
        <f t="shared" si="349"/>
        <v>0</v>
      </c>
      <c r="J256" s="663"/>
      <c r="K256" s="661"/>
      <c r="L256" s="662">
        <f t="shared" si="350"/>
        <v>0</v>
      </c>
      <c r="M256" s="660"/>
      <c r="N256" s="661"/>
      <c r="O256" s="662">
        <f t="shared" si="351"/>
        <v>0</v>
      </c>
      <c r="P256" s="669"/>
    </row>
    <row r="257" spans="1:16" ht="24" hidden="1" x14ac:dyDescent="0.25">
      <c r="A257" s="665">
        <v>7240</v>
      </c>
      <c r="B257" s="554" t="s">
        <v>411</v>
      </c>
      <c r="C257" s="775">
        <f t="shared" si="291"/>
        <v>0</v>
      </c>
      <c r="D257" s="666">
        <f t="shared" ref="D257:K257" si="352">SUM(D258:D260)</f>
        <v>0</v>
      </c>
      <c r="E257" s="667">
        <f t="shared" si="352"/>
        <v>0</v>
      </c>
      <c r="F257" s="662">
        <f t="shared" si="352"/>
        <v>0</v>
      </c>
      <c r="G257" s="666">
        <f t="shared" si="352"/>
        <v>0</v>
      </c>
      <c r="H257" s="667">
        <f t="shared" si="352"/>
        <v>0</v>
      </c>
      <c r="I257" s="662">
        <f t="shared" si="352"/>
        <v>0</v>
      </c>
      <c r="J257" s="668">
        <f t="shared" si="352"/>
        <v>0</v>
      </c>
      <c r="K257" s="667">
        <f t="shared" si="352"/>
        <v>0</v>
      </c>
      <c r="L257" s="662">
        <f>SUM(L258:L260)</f>
        <v>0</v>
      </c>
      <c r="M257" s="666">
        <f t="shared" ref="M257:O257" si="353">SUM(M258:M260)</f>
        <v>0</v>
      </c>
      <c r="N257" s="667">
        <f t="shared" si="353"/>
        <v>0</v>
      </c>
      <c r="O257" s="662">
        <f t="shared" si="353"/>
        <v>0</v>
      </c>
      <c r="P257" s="669"/>
    </row>
    <row r="258" spans="1:16" ht="48" hidden="1" x14ac:dyDescent="0.25">
      <c r="A258" s="517">
        <v>7245</v>
      </c>
      <c r="B258" s="554" t="s">
        <v>412</v>
      </c>
      <c r="C258" s="775">
        <f t="shared" si="291"/>
        <v>0</v>
      </c>
      <c r="D258" s="660"/>
      <c r="E258" s="661"/>
      <c r="F258" s="662">
        <f t="shared" ref="F258:F262" si="354">D258+E258</f>
        <v>0</v>
      </c>
      <c r="G258" s="660"/>
      <c r="H258" s="661"/>
      <c r="I258" s="662">
        <f t="shared" ref="I258:I262" si="355">G258+H258</f>
        <v>0</v>
      </c>
      <c r="J258" s="663"/>
      <c r="K258" s="661"/>
      <c r="L258" s="662">
        <f t="shared" ref="L258:L262" si="356">J258+K258</f>
        <v>0</v>
      </c>
      <c r="M258" s="660"/>
      <c r="N258" s="661"/>
      <c r="O258" s="662">
        <f t="shared" ref="O258:O262" si="357">M258+N258</f>
        <v>0</v>
      </c>
      <c r="P258" s="669"/>
    </row>
    <row r="259" spans="1:16" ht="84.75" hidden="1" customHeight="1" x14ac:dyDescent="0.25">
      <c r="A259" s="517">
        <v>7246</v>
      </c>
      <c r="B259" s="554" t="s">
        <v>413</v>
      </c>
      <c r="C259" s="775">
        <f t="shared" si="291"/>
        <v>0</v>
      </c>
      <c r="D259" s="660"/>
      <c r="E259" s="661"/>
      <c r="F259" s="662">
        <f t="shared" si="354"/>
        <v>0</v>
      </c>
      <c r="G259" s="660"/>
      <c r="H259" s="661"/>
      <c r="I259" s="662">
        <f t="shared" si="355"/>
        <v>0</v>
      </c>
      <c r="J259" s="663"/>
      <c r="K259" s="661"/>
      <c r="L259" s="662">
        <f t="shared" si="356"/>
        <v>0</v>
      </c>
      <c r="M259" s="660"/>
      <c r="N259" s="661"/>
      <c r="O259" s="662">
        <f t="shared" si="357"/>
        <v>0</v>
      </c>
      <c r="P259" s="669"/>
    </row>
    <row r="260" spans="1:16" ht="36" hidden="1" x14ac:dyDescent="0.25">
      <c r="A260" s="517">
        <v>7247</v>
      </c>
      <c r="B260" s="554" t="s">
        <v>414</v>
      </c>
      <c r="C260" s="775">
        <f t="shared" si="291"/>
        <v>0</v>
      </c>
      <c r="D260" s="660"/>
      <c r="E260" s="661"/>
      <c r="F260" s="662">
        <f t="shared" si="354"/>
        <v>0</v>
      </c>
      <c r="G260" s="660"/>
      <c r="H260" s="661"/>
      <c r="I260" s="662">
        <f t="shared" si="355"/>
        <v>0</v>
      </c>
      <c r="J260" s="663"/>
      <c r="K260" s="661"/>
      <c r="L260" s="662">
        <f t="shared" si="356"/>
        <v>0</v>
      </c>
      <c r="M260" s="660"/>
      <c r="N260" s="661"/>
      <c r="O260" s="662">
        <f t="shared" si="357"/>
        <v>0</v>
      </c>
      <c r="P260" s="669"/>
    </row>
    <row r="261" spans="1:16" ht="24" hidden="1" x14ac:dyDescent="0.25">
      <c r="A261" s="665">
        <v>7260</v>
      </c>
      <c r="B261" s="554" t="s">
        <v>415</v>
      </c>
      <c r="C261" s="775">
        <f t="shared" si="291"/>
        <v>0</v>
      </c>
      <c r="D261" s="660"/>
      <c r="E261" s="661"/>
      <c r="F261" s="662">
        <f t="shared" si="354"/>
        <v>0</v>
      </c>
      <c r="G261" s="660"/>
      <c r="H261" s="661"/>
      <c r="I261" s="662">
        <f t="shared" si="355"/>
        <v>0</v>
      </c>
      <c r="J261" s="663"/>
      <c r="K261" s="661"/>
      <c r="L261" s="662">
        <f t="shared" si="356"/>
        <v>0</v>
      </c>
      <c r="M261" s="660"/>
      <c r="N261" s="661"/>
      <c r="O261" s="662">
        <f t="shared" si="357"/>
        <v>0</v>
      </c>
      <c r="P261" s="669"/>
    </row>
    <row r="262" spans="1:16" ht="60" hidden="1" x14ac:dyDescent="0.25">
      <c r="A262" s="665">
        <v>7270</v>
      </c>
      <c r="B262" s="554" t="s">
        <v>416</v>
      </c>
      <c r="C262" s="775">
        <f t="shared" si="291"/>
        <v>0</v>
      </c>
      <c r="D262" s="660"/>
      <c r="E262" s="661"/>
      <c r="F262" s="662">
        <f t="shared" si="354"/>
        <v>0</v>
      </c>
      <c r="G262" s="660"/>
      <c r="H262" s="661"/>
      <c r="I262" s="662">
        <f t="shared" si="355"/>
        <v>0</v>
      </c>
      <c r="J262" s="663"/>
      <c r="K262" s="661"/>
      <c r="L262" s="662">
        <f t="shared" si="356"/>
        <v>0</v>
      </c>
      <c r="M262" s="660"/>
      <c r="N262" s="661"/>
      <c r="O262" s="662">
        <f t="shared" si="357"/>
        <v>0</v>
      </c>
      <c r="P262" s="669"/>
    </row>
    <row r="263" spans="1:16" hidden="1" x14ac:dyDescent="0.25">
      <c r="A263" s="603">
        <v>7700</v>
      </c>
      <c r="B263" s="572" t="s">
        <v>417</v>
      </c>
      <c r="C263" s="777">
        <f t="shared" si="291"/>
        <v>0</v>
      </c>
      <c r="D263" s="687">
        <f t="shared" ref="D263:O263" si="358">D264</f>
        <v>0</v>
      </c>
      <c r="E263" s="688">
        <f t="shared" si="358"/>
        <v>0</v>
      </c>
      <c r="F263" s="689">
        <f t="shared" si="358"/>
        <v>0</v>
      </c>
      <c r="G263" s="687">
        <f t="shared" si="358"/>
        <v>0</v>
      </c>
      <c r="H263" s="688">
        <f t="shared" si="358"/>
        <v>0</v>
      </c>
      <c r="I263" s="689">
        <f t="shared" si="358"/>
        <v>0</v>
      </c>
      <c r="J263" s="690">
        <f t="shared" si="358"/>
        <v>0</v>
      </c>
      <c r="K263" s="688">
        <f t="shared" si="358"/>
        <v>0</v>
      </c>
      <c r="L263" s="689">
        <f t="shared" si="358"/>
        <v>0</v>
      </c>
      <c r="M263" s="687">
        <f t="shared" si="358"/>
        <v>0</v>
      </c>
      <c r="N263" s="688">
        <f t="shared" si="358"/>
        <v>0</v>
      </c>
      <c r="O263" s="689">
        <f t="shared" si="358"/>
        <v>0</v>
      </c>
      <c r="P263" s="678"/>
    </row>
    <row r="264" spans="1:16" hidden="1" x14ac:dyDescent="0.25">
      <c r="A264" s="651">
        <v>7720</v>
      </c>
      <c r="B264" s="546" t="s">
        <v>418</v>
      </c>
      <c r="C264" s="776">
        <f t="shared" si="291"/>
        <v>0</v>
      </c>
      <c r="D264" s="718"/>
      <c r="E264" s="719"/>
      <c r="F264" s="717">
        <f>D264+E264</f>
        <v>0</v>
      </c>
      <c r="G264" s="718"/>
      <c r="H264" s="719"/>
      <c r="I264" s="717">
        <f>G264+H264</f>
        <v>0</v>
      </c>
      <c r="J264" s="720"/>
      <c r="K264" s="719"/>
      <c r="L264" s="717">
        <f>J264+K264</f>
        <v>0</v>
      </c>
      <c r="M264" s="718"/>
      <c r="N264" s="719"/>
      <c r="O264" s="717">
        <f t="shared" ref="O264" si="359">M264+N264</f>
        <v>0</v>
      </c>
      <c r="P264" s="696"/>
    </row>
    <row r="265" spans="1:16" hidden="1" x14ac:dyDescent="0.25">
      <c r="A265" s="726">
        <v>9000</v>
      </c>
      <c r="B265" s="727" t="s">
        <v>419</v>
      </c>
      <c r="C265" s="791">
        <f t="shared" si="291"/>
        <v>0</v>
      </c>
      <c r="D265" s="728">
        <f t="shared" ref="D265:O266" si="360">D266</f>
        <v>0</v>
      </c>
      <c r="E265" s="729">
        <f t="shared" si="360"/>
        <v>0</v>
      </c>
      <c r="F265" s="730">
        <f t="shared" si="360"/>
        <v>0</v>
      </c>
      <c r="G265" s="728">
        <f t="shared" si="360"/>
        <v>0</v>
      </c>
      <c r="H265" s="729">
        <f t="shared" si="360"/>
        <v>0</v>
      </c>
      <c r="I265" s="730">
        <f>I266</f>
        <v>0</v>
      </c>
      <c r="J265" s="731">
        <f t="shared" si="360"/>
        <v>0</v>
      </c>
      <c r="K265" s="729">
        <f t="shared" si="360"/>
        <v>0</v>
      </c>
      <c r="L265" s="730">
        <f t="shared" si="360"/>
        <v>0</v>
      </c>
      <c r="M265" s="728">
        <f t="shared" si="360"/>
        <v>0</v>
      </c>
      <c r="N265" s="729">
        <f t="shared" si="360"/>
        <v>0</v>
      </c>
      <c r="O265" s="730">
        <f t="shared" si="360"/>
        <v>0</v>
      </c>
      <c r="P265" s="333"/>
    </row>
    <row r="266" spans="1:16" ht="24" hidden="1" x14ac:dyDescent="0.25">
      <c r="A266" s="732">
        <v>9200</v>
      </c>
      <c r="B266" s="554" t="s">
        <v>420</v>
      </c>
      <c r="C266" s="781">
        <f t="shared" si="291"/>
        <v>0</v>
      </c>
      <c r="D266" s="613">
        <f t="shared" si="360"/>
        <v>0</v>
      </c>
      <c r="E266" s="614">
        <f t="shared" si="360"/>
        <v>0</v>
      </c>
      <c r="F266" s="652">
        <f t="shared" si="360"/>
        <v>0</v>
      </c>
      <c r="G266" s="613">
        <f t="shared" si="360"/>
        <v>0</v>
      </c>
      <c r="H266" s="614">
        <f t="shared" si="360"/>
        <v>0</v>
      </c>
      <c r="I266" s="652">
        <f t="shared" si="360"/>
        <v>0</v>
      </c>
      <c r="J266" s="653">
        <f t="shared" si="360"/>
        <v>0</v>
      </c>
      <c r="K266" s="614">
        <f t="shared" si="360"/>
        <v>0</v>
      </c>
      <c r="L266" s="652">
        <f t="shared" si="360"/>
        <v>0</v>
      </c>
      <c r="M266" s="613">
        <f t="shared" si="360"/>
        <v>0</v>
      </c>
      <c r="N266" s="614">
        <f t="shared" si="360"/>
        <v>0</v>
      </c>
      <c r="O266" s="652">
        <f t="shared" si="360"/>
        <v>0</v>
      </c>
      <c r="P266" s="654"/>
    </row>
    <row r="267" spans="1:16" ht="24" hidden="1" x14ac:dyDescent="0.25">
      <c r="A267" s="733">
        <v>9260</v>
      </c>
      <c r="B267" s="554" t="s">
        <v>421</v>
      </c>
      <c r="C267" s="781">
        <f t="shared" si="291"/>
        <v>0</v>
      </c>
      <c r="D267" s="613">
        <f t="shared" ref="D267:O267" si="361">SUM(D268)</f>
        <v>0</v>
      </c>
      <c r="E267" s="614">
        <f t="shared" si="361"/>
        <v>0</v>
      </c>
      <c r="F267" s="652">
        <f t="shared" si="361"/>
        <v>0</v>
      </c>
      <c r="G267" s="613">
        <f t="shared" si="361"/>
        <v>0</v>
      </c>
      <c r="H267" s="614">
        <f t="shared" si="361"/>
        <v>0</v>
      </c>
      <c r="I267" s="652">
        <f t="shared" si="361"/>
        <v>0</v>
      </c>
      <c r="J267" s="653">
        <f t="shared" si="361"/>
        <v>0</v>
      </c>
      <c r="K267" s="614">
        <f t="shared" si="361"/>
        <v>0</v>
      </c>
      <c r="L267" s="652">
        <f t="shared" si="361"/>
        <v>0</v>
      </c>
      <c r="M267" s="613">
        <f t="shared" si="361"/>
        <v>0</v>
      </c>
      <c r="N267" s="614">
        <f t="shared" si="361"/>
        <v>0</v>
      </c>
      <c r="O267" s="652">
        <f t="shared" si="361"/>
        <v>0</v>
      </c>
      <c r="P267" s="654"/>
    </row>
    <row r="268" spans="1:16" ht="87" hidden="1" customHeight="1" x14ac:dyDescent="0.25">
      <c r="A268" s="734">
        <v>9263</v>
      </c>
      <c r="B268" s="554" t="s">
        <v>422</v>
      </c>
      <c r="C268" s="781">
        <f t="shared" si="291"/>
        <v>0</v>
      </c>
      <c r="D268" s="670"/>
      <c r="E268" s="671"/>
      <c r="F268" s="652">
        <f>D268+E268</f>
        <v>0</v>
      </c>
      <c r="G268" s="670"/>
      <c r="H268" s="671"/>
      <c r="I268" s="652">
        <f>G268+H268</f>
        <v>0</v>
      </c>
      <c r="J268" s="672"/>
      <c r="K268" s="671"/>
      <c r="L268" s="652">
        <f>J268+K268</f>
        <v>0</v>
      </c>
      <c r="M268" s="670"/>
      <c r="N268" s="671"/>
      <c r="O268" s="652">
        <f t="shared" ref="O268" si="362">M268+N268</f>
        <v>0</v>
      </c>
      <c r="P268" s="654"/>
    </row>
    <row r="269" spans="1:16" hidden="1" x14ac:dyDescent="0.25">
      <c r="A269" s="680"/>
      <c r="B269" s="554" t="s">
        <v>423</v>
      </c>
      <c r="C269" s="775">
        <f t="shared" si="291"/>
        <v>0</v>
      </c>
      <c r="D269" s="666">
        <f t="shared" ref="D269:E269" si="363">SUM(D270:D271)</f>
        <v>0</v>
      </c>
      <c r="E269" s="667">
        <f t="shared" si="363"/>
        <v>0</v>
      </c>
      <c r="F269" s="662">
        <f>SUM(F270:F271)</f>
        <v>0</v>
      </c>
      <c r="G269" s="666">
        <f t="shared" ref="G269:H269" si="364">SUM(G270:G271)</f>
        <v>0</v>
      </c>
      <c r="H269" s="667">
        <f t="shared" si="364"/>
        <v>0</v>
      </c>
      <c r="I269" s="662">
        <f>SUM(I270:I271)</f>
        <v>0</v>
      </c>
      <c r="J269" s="668">
        <f t="shared" ref="J269:K269" si="365">SUM(J270:J271)</f>
        <v>0</v>
      </c>
      <c r="K269" s="667">
        <f t="shared" si="365"/>
        <v>0</v>
      </c>
      <c r="L269" s="662">
        <f>SUM(L270:L271)</f>
        <v>0</v>
      </c>
      <c r="M269" s="666">
        <f t="shared" ref="M269:O269" si="366">SUM(M270:M271)</f>
        <v>0</v>
      </c>
      <c r="N269" s="667">
        <f t="shared" si="366"/>
        <v>0</v>
      </c>
      <c r="O269" s="662">
        <f t="shared" si="366"/>
        <v>0</v>
      </c>
      <c r="P269" s="669"/>
    </row>
    <row r="270" spans="1:16" hidden="1" x14ac:dyDescent="0.25">
      <c r="A270" s="680" t="s">
        <v>424</v>
      </c>
      <c r="B270" s="517" t="s">
        <v>425</v>
      </c>
      <c r="C270" s="775">
        <f t="shared" si="291"/>
        <v>0</v>
      </c>
      <c r="D270" s="660"/>
      <c r="E270" s="661"/>
      <c r="F270" s="662">
        <f t="shared" ref="F270:F271" si="367">D270+E270</f>
        <v>0</v>
      </c>
      <c r="G270" s="660"/>
      <c r="H270" s="661"/>
      <c r="I270" s="662">
        <f t="shared" ref="I270:I271" si="368">G270+H270</f>
        <v>0</v>
      </c>
      <c r="J270" s="663"/>
      <c r="K270" s="661"/>
      <c r="L270" s="662">
        <f t="shared" ref="L270:L271" si="369">J270+K270</f>
        <v>0</v>
      </c>
      <c r="M270" s="660"/>
      <c r="N270" s="661"/>
      <c r="O270" s="662">
        <f t="shared" ref="O270:O271" si="370">M270+N270</f>
        <v>0</v>
      </c>
      <c r="P270" s="669"/>
    </row>
    <row r="271" spans="1:16" ht="24" hidden="1" x14ac:dyDescent="0.25">
      <c r="A271" s="680" t="s">
        <v>426</v>
      </c>
      <c r="B271" s="735" t="s">
        <v>427</v>
      </c>
      <c r="C271" s="774">
        <f t="shared" si="291"/>
        <v>0</v>
      </c>
      <c r="D271" s="655"/>
      <c r="E271" s="656"/>
      <c r="F271" s="657">
        <f t="shared" si="367"/>
        <v>0</v>
      </c>
      <c r="G271" s="655"/>
      <c r="H271" s="656"/>
      <c r="I271" s="657">
        <f t="shared" si="368"/>
        <v>0</v>
      </c>
      <c r="J271" s="658"/>
      <c r="K271" s="656"/>
      <c r="L271" s="657">
        <f t="shared" si="369"/>
        <v>0</v>
      </c>
      <c r="M271" s="655"/>
      <c r="N271" s="656"/>
      <c r="O271" s="657">
        <f t="shared" si="370"/>
        <v>0</v>
      </c>
      <c r="P271" s="659"/>
    </row>
    <row r="272" spans="1:16" ht="12.75" thickBot="1" x14ac:dyDescent="0.3">
      <c r="A272" s="736"/>
      <c r="B272" s="736" t="s">
        <v>428</v>
      </c>
      <c r="C272" s="792">
        <f t="shared" si="291"/>
        <v>701040</v>
      </c>
      <c r="D272" s="737">
        <f>SUM(D269,D265,D252,D211,D182,D174,D160,D75,D53)</f>
        <v>704045</v>
      </c>
      <c r="E272" s="738">
        <f t="shared" ref="E272:O272" si="371">SUM(E269,E265,E252,E211,E182,E174,E160,E75,E53)</f>
        <v>-3005</v>
      </c>
      <c r="F272" s="739">
        <f t="shared" si="371"/>
        <v>701040</v>
      </c>
      <c r="G272" s="737">
        <f t="shared" si="371"/>
        <v>0</v>
      </c>
      <c r="H272" s="738">
        <f t="shared" si="371"/>
        <v>0</v>
      </c>
      <c r="I272" s="739">
        <f t="shared" si="371"/>
        <v>0</v>
      </c>
      <c r="J272" s="740">
        <f t="shared" si="371"/>
        <v>0</v>
      </c>
      <c r="K272" s="738">
        <f t="shared" si="371"/>
        <v>0</v>
      </c>
      <c r="L272" s="739">
        <f t="shared" si="371"/>
        <v>0</v>
      </c>
      <c r="M272" s="737">
        <f t="shared" si="371"/>
        <v>0</v>
      </c>
      <c r="N272" s="738">
        <f t="shared" si="371"/>
        <v>0</v>
      </c>
      <c r="O272" s="739">
        <f t="shared" si="371"/>
        <v>0</v>
      </c>
      <c r="P272" s="741"/>
    </row>
    <row r="273" spans="1:16" s="494" customFormat="1" ht="13.5" hidden="1" thickTop="1" thickBot="1" x14ac:dyDescent="0.3">
      <c r="A273" s="1321" t="s">
        <v>429</v>
      </c>
      <c r="B273" s="1322"/>
      <c r="C273" s="793">
        <f t="shared" si="291"/>
        <v>0</v>
      </c>
      <c r="D273" s="742">
        <f>SUM(D24,D25,D41,D43)-D51</f>
        <v>0</v>
      </c>
      <c r="E273" s="743">
        <f t="shared" ref="E273:F273" si="372">SUM(E24,E25,E41,E43)-E51</f>
        <v>0</v>
      </c>
      <c r="F273" s="744">
        <f t="shared" si="372"/>
        <v>0</v>
      </c>
      <c r="G273" s="742">
        <f>SUM(G24,G25,G43)-G51</f>
        <v>0</v>
      </c>
      <c r="H273" s="743">
        <f t="shared" ref="H273:I273" si="373">SUM(H24,H25,H43)-H51</f>
        <v>0</v>
      </c>
      <c r="I273" s="744">
        <f t="shared" si="373"/>
        <v>0</v>
      </c>
      <c r="J273" s="745">
        <f t="shared" ref="J273:K273" si="374">(J26+J43)-J51</f>
        <v>0</v>
      </c>
      <c r="K273" s="743">
        <f t="shared" si="374"/>
        <v>0</v>
      </c>
      <c r="L273" s="744">
        <f>(L26+L43)-L51</f>
        <v>0</v>
      </c>
      <c r="M273" s="742">
        <f t="shared" ref="M273:O273" si="375">M45-M51</f>
        <v>0</v>
      </c>
      <c r="N273" s="743">
        <f t="shared" si="375"/>
        <v>0</v>
      </c>
      <c r="O273" s="744">
        <f t="shared" si="375"/>
        <v>0</v>
      </c>
      <c r="P273" s="746"/>
    </row>
    <row r="274" spans="1:16" s="494" customFormat="1" ht="12.75" hidden="1" thickTop="1" x14ac:dyDescent="0.25">
      <c r="A274" s="1323" t="s">
        <v>430</v>
      </c>
      <c r="B274" s="1324"/>
      <c r="C274" s="794">
        <f t="shared" si="291"/>
        <v>0</v>
      </c>
      <c r="D274" s="747">
        <f t="shared" ref="D274:O274" si="376">SUM(D275,D276)-D283+D284</f>
        <v>0</v>
      </c>
      <c r="E274" s="748">
        <f t="shared" si="376"/>
        <v>0</v>
      </c>
      <c r="F274" s="749">
        <f t="shared" si="376"/>
        <v>0</v>
      </c>
      <c r="G274" s="747">
        <f t="shared" si="376"/>
        <v>0</v>
      </c>
      <c r="H274" s="748">
        <f t="shared" si="376"/>
        <v>0</v>
      </c>
      <c r="I274" s="749">
        <f t="shared" si="376"/>
        <v>0</v>
      </c>
      <c r="J274" s="750">
        <f t="shared" si="376"/>
        <v>0</v>
      </c>
      <c r="K274" s="748">
        <f t="shared" si="376"/>
        <v>0</v>
      </c>
      <c r="L274" s="749">
        <f t="shared" si="376"/>
        <v>0</v>
      </c>
      <c r="M274" s="747">
        <f t="shared" si="376"/>
        <v>0</v>
      </c>
      <c r="N274" s="748">
        <f t="shared" si="376"/>
        <v>0</v>
      </c>
      <c r="O274" s="749">
        <f t="shared" si="376"/>
        <v>0</v>
      </c>
      <c r="P274" s="751"/>
    </row>
    <row r="275" spans="1:16" s="494" customFormat="1" ht="13.5" hidden="1" thickTop="1" thickBot="1" x14ac:dyDescent="0.3">
      <c r="A275" s="621" t="s">
        <v>431</v>
      </c>
      <c r="B275" s="621" t="s">
        <v>432</v>
      </c>
      <c r="C275" s="783">
        <f t="shared" si="291"/>
        <v>0</v>
      </c>
      <c r="D275" s="622">
        <f>D21-D269</f>
        <v>0</v>
      </c>
      <c r="E275" s="622">
        <f t="shared" ref="E275:O275" si="377">E21-E269</f>
        <v>0</v>
      </c>
      <c r="F275" s="622">
        <f t="shared" si="377"/>
        <v>0</v>
      </c>
      <c r="G275" s="622">
        <f t="shared" si="377"/>
        <v>0</v>
      </c>
      <c r="H275" s="622">
        <f t="shared" si="377"/>
        <v>0</v>
      </c>
      <c r="I275" s="622">
        <f t="shared" si="377"/>
        <v>0</v>
      </c>
      <c r="J275" s="622">
        <f t="shared" si="377"/>
        <v>0</v>
      </c>
      <c r="K275" s="622">
        <f t="shared" si="377"/>
        <v>0</v>
      </c>
      <c r="L275" s="783">
        <f t="shared" si="377"/>
        <v>0</v>
      </c>
      <c r="M275" s="622">
        <f t="shared" si="377"/>
        <v>0</v>
      </c>
      <c r="N275" s="622">
        <f t="shared" si="377"/>
        <v>0</v>
      </c>
      <c r="O275" s="783">
        <f t="shared" si="377"/>
        <v>0</v>
      </c>
      <c r="P275" s="1139"/>
    </row>
    <row r="276" spans="1:16" s="494" customFormat="1" ht="12.75" hidden="1" thickTop="1" x14ac:dyDescent="0.25">
      <c r="A276" s="752" t="s">
        <v>433</v>
      </c>
      <c r="B276" s="752" t="s">
        <v>434</v>
      </c>
      <c r="C276" s="794">
        <f t="shared" si="291"/>
        <v>0</v>
      </c>
      <c r="D276" s="747">
        <f t="shared" ref="D276:O276" si="378">SUM(D277,D279,D281)-SUM(D278,D280,D282)</f>
        <v>0</v>
      </c>
      <c r="E276" s="748">
        <f t="shared" si="378"/>
        <v>0</v>
      </c>
      <c r="F276" s="749">
        <f t="shared" si="378"/>
        <v>0</v>
      </c>
      <c r="G276" s="747">
        <f t="shared" si="378"/>
        <v>0</v>
      </c>
      <c r="H276" s="748">
        <f t="shared" si="378"/>
        <v>0</v>
      </c>
      <c r="I276" s="749">
        <f t="shared" si="378"/>
        <v>0</v>
      </c>
      <c r="J276" s="750">
        <f t="shared" si="378"/>
        <v>0</v>
      </c>
      <c r="K276" s="748">
        <f t="shared" si="378"/>
        <v>0</v>
      </c>
      <c r="L276" s="749">
        <f t="shared" si="378"/>
        <v>0</v>
      </c>
      <c r="M276" s="747">
        <f t="shared" si="378"/>
        <v>0</v>
      </c>
      <c r="N276" s="748">
        <f t="shared" si="378"/>
        <v>0</v>
      </c>
      <c r="O276" s="749">
        <f t="shared" si="378"/>
        <v>0</v>
      </c>
      <c r="P276" s="751"/>
    </row>
    <row r="277" spans="1:16" ht="12.75" hidden="1" thickTop="1" x14ac:dyDescent="0.25">
      <c r="A277" s="753" t="s">
        <v>435</v>
      </c>
      <c r="B277" s="612" t="s">
        <v>436</v>
      </c>
      <c r="C277" s="776">
        <f t="shared" ref="C277:C284" si="379">F277+I277+L277+O277</f>
        <v>0</v>
      </c>
      <c r="D277" s="718"/>
      <c r="E277" s="719"/>
      <c r="F277" s="717">
        <f t="shared" ref="F277:F284" si="380">D277+E277</f>
        <v>0</v>
      </c>
      <c r="G277" s="718"/>
      <c r="H277" s="719"/>
      <c r="I277" s="717">
        <f t="shared" ref="I277:I284" si="381">G277+H277</f>
        <v>0</v>
      </c>
      <c r="J277" s="720"/>
      <c r="K277" s="719"/>
      <c r="L277" s="717">
        <f t="shared" ref="L277:L284" si="382">J277+K277</f>
        <v>0</v>
      </c>
      <c r="M277" s="718"/>
      <c r="N277" s="719"/>
      <c r="O277" s="717">
        <f t="shared" ref="O277:O284" si="383">M277+N277</f>
        <v>0</v>
      </c>
      <c r="P277" s="696"/>
    </row>
    <row r="278" spans="1:16" ht="24.75" hidden="1" thickTop="1" x14ac:dyDescent="0.25">
      <c r="A278" s="680" t="s">
        <v>437</v>
      </c>
      <c r="B278" s="516" t="s">
        <v>438</v>
      </c>
      <c r="C278" s="775">
        <f t="shared" si="379"/>
        <v>0</v>
      </c>
      <c r="D278" s="660"/>
      <c r="E278" s="661"/>
      <c r="F278" s="662">
        <f t="shared" si="380"/>
        <v>0</v>
      </c>
      <c r="G278" s="660"/>
      <c r="H278" s="661"/>
      <c r="I278" s="662">
        <f t="shared" si="381"/>
        <v>0</v>
      </c>
      <c r="J278" s="663"/>
      <c r="K278" s="661"/>
      <c r="L278" s="662">
        <f t="shared" si="382"/>
        <v>0</v>
      </c>
      <c r="M278" s="660"/>
      <c r="N278" s="661"/>
      <c r="O278" s="662">
        <f t="shared" si="383"/>
        <v>0</v>
      </c>
      <c r="P278" s="669"/>
    </row>
    <row r="279" spans="1:16" ht="12.75" hidden="1" thickTop="1" x14ac:dyDescent="0.25">
      <c r="A279" s="680" t="s">
        <v>439</v>
      </c>
      <c r="B279" s="516" t="s">
        <v>440</v>
      </c>
      <c r="C279" s="775">
        <f t="shared" si="379"/>
        <v>0</v>
      </c>
      <c r="D279" s="660"/>
      <c r="E279" s="661"/>
      <c r="F279" s="662">
        <f t="shared" si="380"/>
        <v>0</v>
      </c>
      <c r="G279" s="660"/>
      <c r="H279" s="661"/>
      <c r="I279" s="662">
        <f t="shared" si="381"/>
        <v>0</v>
      </c>
      <c r="J279" s="663"/>
      <c r="K279" s="661"/>
      <c r="L279" s="662">
        <f t="shared" si="382"/>
        <v>0</v>
      </c>
      <c r="M279" s="660"/>
      <c r="N279" s="661"/>
      <c r="O279" s="662">
        <f t="shared" si="383"/>
        <v>0</v>
      </c>
      <c r="P279" s="669"/>
    </row>
    <row r="280" spans="1:16" ht="24.75" hidden="1" thickTop="1" x14ac:dyDescent="0.25">
      <c r="A280" s="680" t="s">
        <v>441</v>
      </c>
      <c r="B280" s="516" t="s">
        <v>442</v>
      </c>
      <c r="C280" s="775">
        <f t="shared" si="379"/>
        <v>0</v>
      </c>
      <c r="D280" s="660"/>
      <c r="E280" s="661"/>
      <c r="F280" s="662">
        <f t="shared" si="380"/>
        <v>0</v>
      </c>
      <c r="G280" s="660"/>
      <c r="H280" s="661"/>
      <c r="I280" s="662">
        <f t="shared" si="381"/>
        <v>0</v>
      </c>
      <c r="J280" s="663"/>
      <c r="K280" s="661"/>
      <c r="L280" s="662">
        <f t="shared" si="382"/>
        <v>0</v>
      </c>
      <c r="M280" s="660"/>
      <c r="N280" s="661"/>
      <c r="O280" s="662">
        <f t="shared" si="383"/>
        <v>0</v>
      </c>
      <c r="P280" s="669"/>
    </row>
    <row r="281" spans="1:16" ht="12.75" hidden="1" thickTop="1" x14ac:dyDescent="0.25">
      <c r="A281" s="680" t="s">
        <v>443</v>
      </c>
      <c r="B281" s="516" t="s">
        <v>444</v>
      </c>
      <c r="C281" s="775">
        <f t="shared" si="379"/>
        <v>0</v>
      </c>
      <c r="D281" s="660"/>
      <c r="E281" s="661"/>
      <c r="F281" s="662">
        <f t="shared" si="380"/>
        <v>0</v>
      </c>
      <c r="G281" s="660"/>
      <c r="H281" s="661"/>
      <c r="I281" s="662">
        <f t="shared" si="381"/>
        <v>0</v>
      </c>
      <c r="J281" s="663"/>
      <c r="K281" s="661"/>
      <c r="L281" s="662">
        <f t="shared" si="382"/>
        <v>0</v>
      </c>
      <c r="M281" s="660"/>
      <c r="N281" s="661"/>
      <c r="O281" s="662">
        <f t="shared" si="383"/>
        <v>0</v>
      </c>
      <c r="P281" s="669"/>
    </row>
    <row r="282" spans="1:16" ht="24.75" hidden="1" thickTop="1" x14ac:dyDescent="0.25">
      <c r="A282" s="754" t="s">
        <v>445</v>
      </c>
      <c r="B282" s="755" t="s">
        <v>446</v>
      </c>
      <c r="C282" s="788">
        <f t="shared" si="379"/>
        <v>0</v>
      </c>
      <c r="D282" s="700"/>
      <c r="E282" s="701"/>
      <c r="F282" s="702">
        <f t="shared" si="380"/>
        <v>0</v>
      </c>
      <c r="G282" s="700"/>
      <c r="H282" s="701"/>
      <c r="I282" s="702">
        <f t="shared" si="381"/>
        <v>0</v>
      </c>
      <c r="J282" s="703"/>
      <c r="K282" s="701"/>
      <c r="L282" s="702">
        <f t="shared" si="382"/>
        <v>0</v>
      </c>
      <c r="M282" s="700"/>
      <c r="N282" s="701"/>
      <c r="O282" s="702">
        <f t="shared" si="383"/>
        <v>0</v>
      </c>
      <c r="P282" s="698"/>
    </row>
    <row r="283" spans="1:16" s="494" customFormat="1" ht="13.5" hidden="1" thickTop="1" thickBot="1" x14ac:dyDescent="0.3">
      <c r="A283" s="756" t="s">
        <v>447</v>
      </c>
      <c r="B283" s="756" t="s">
        <v>448</v>
      </c>
      <c r="C283" s="793">
        <f t="shared" si="379"/>
        <v>0</v>
      </c>
      <c r="D283" s="757"/>
      <c r="E283" s="758"/>
      <c r="F283" s="744">
        <f t="shared" si="380"/>
        <v>0</v>
      </c>
      <c r="G283" s="757"/>
      <c r="H283" s="758"/>
      <c r="I283" s="744">
        <f t="shared" si="381"/>
        <v>0</v>
      </c>
      <c r="J283" s="759"/>
      <c r="K283" s="758"/>
      <c r="L283" s="744">
        <f t="shared" si="382"/>
        <v>0</v>
      </c>
      <c r="M283" s="757"/>
      <c r="N283" s="758"/>
      <c r="O283" s="744">
        <f t="shared" si="383"/>
        <v>0</v>
      </c>
      <c r="P283" s="746"/>
    </row>
    <row r="284" spans="1:16" s="494" customFormat="1" ht="48.75" hidden="1" thickTop="1" x14ac:dyDescent="0.25">
      <c r="A284" s="752" t="s">
        <v>449</v>
      </c>
      <c r="B284" s="760" t="s">
        <v>450</v>
      </c>
      <c r="C284" s="794">
        <f t="shared" si="379"/>
        <v>0</v>
      </c>
      <c r="D284" s="761"/>
      <c r="E284" s="762"/>
      <c r="F284" s="648">
        <f t="shared" si="380"/>
        <v>0</v>
      </c>
      <c r="G284" s="693"/>
      <c r="H284" s="694"/>
      <c r="I284" s="648">
        <f t="shared" si="381"/>
        <v>0</v>
      </c>
      <c r="J284" s="695"/>
      <c r="K284" s="694"/>
      <c r="L284" s="648">
        <f t="shared" si="382"/>
        <v>0</v>
      </c>
      <c r="M284" s="693"/>
      <c r="N284" s="694"/>
      <c r="O284" s="648">
        <f t="shared" si="383"/>
        <v>0</v>
      </c>
      <c r="P284" s="673"/>
    </row>
    <row r="285" spans="1:16" ht="12.75" thickTop="1" x14ac:dyDescent="0.25">
      <c r="A285" s="469"/>
      <c r="B285" s="469"/>
      <c r="C285" s="469"/>
      <c r="D285" s="469"/>
      <c r="E285" s="469"/>
      <c r="F285" s="469"/>
      <c r="G285" s="469"/>
      <c r="H285" s="469"/>
      <c r="I285" s="469"/>
      <c r="J285" s="469"/>
      <c r="K285" s="469"/>
      <c r="L285" s="469"/>
      <c r="M285" s="469"/>
      <c r="N285" s="469"/>
      <c r="O285" s="469"/>
      <c r="P285" s="469"/>
    </row>
    <row r="286" spans="1:16" x14ac:dyDescent="0.25">
      <c r="A286" s="469"/>
      <c r="B286" s="469"/>
      <c r="C286" s="469"/>
      <c r="D286" s="469"/>
      <c r="E286" s="469"/>
      <c r="F286" s="469"/>
      <c r="G286" s="469"/>
      <c r="H286" s="469"/>
      <c r="I286" s="469"/>
      <c r="J286" s="469"/>
      <c r="K286" s="469"/>
      <c r="L286" s="469"/>
      <c r="M286" s="469"/>
      <c r="N286" s="469"/>
      <c r="O286" s="469"/>
      <c r="P286" s="469"/>
    </row>
    <row r="287" spans="1:16" x14ac:dyDescent="0.25">
      <c r="A287" s="469"/>
      <c r="B287" s="469"/>
      <c r="C287" s="469"/>
      <c r="D287" s="469"/>
      <c r="E287" s="469"/>
      <c r="F287" s="469"/>
      <c r="G287" s="469"/>
      <c r="H287" s="469"/>
      <c r="I287" s="469"/>
      <c r="J287" s="469"/>
      <c r="K287" s="469"/>
      <c r="L287" s="469"/>
      <c r="M287" s="469"/>
      <c r="N287" s="469"/>
      <c r="O287" s="469"/>
      <c r="P287" s="469"/>
    </row>
    <row r="288" spans="1:16" x14ac:dyDescent="0.25">
      <c r="A288" s="469"/>
      <c r="B288" s="469"/>
      <c r="C288" s="469"/>
      <c r="D288" s="469"/>
      <c r="E288" s="469"/>
      <c r="F288" s="469"/>
      <c r="G288" s="469"/>
      <c r="H288" s="469"/>
      <c r="I288" s="469"/>
      <c r="J288" s="469"/>
      <c r="K288" s="469"/>
      <c r="L288" s="469"/>
      <c r="M288" s="469"/>
      <c r="N288" s="469"/>
      <c r="O288" s="469"/>
      <c r="P288" s="469"/>
    </row>
    <row r="289" spans="1:16" x14ac:dyDescent="0.25">
      <c r="A289" s="469"/>
      <c r="B289" s="469"/>
      <c r="C289" s="469"/>
      <c r="D289" s="469"/>
      <c r="E289" s="469"/>
      <c r="F289" s="469"/>
      <c r="G289" s="469"/>
      <c r="H289" s="469"/>
      <c r="I289" s="469"/>
      <c r="J289" s="469"/>
      <c r="K289" s="469"/>
      <c r="L289" s="469"/>
      <c r="M289" s="469"/>
      <c r="N289" s="469"/>
      <c r="O289" s="469"/>
      <c r="P289" s="469"/>
    </row>
    <row r="290" spans="1:16" x14ac:dyDescent="0.25">
      <c r="A290" s="469"/>
      <c r="B290" s="469"/>
      <c r="C290" s="469"/>
      <c r="D290" s="469"/>
      <c r="E290" s="469"/>
      <c r="F290" s="469"/>
      <c r="G290" s="469"/>
      <c r="H290" s="469"/>
      <c r="I290" s="469"/>
      <c r="J290" s="469"/>
      <c r="K290" s="469"/>
      <c r="L290" s="469"/>
      <c r="M290" s="469"/>
      <c r="N290" s="469"/>
      <c r="O290" s="469"/>
      <c r="P290" s="469"/>
    </row>
    <row r="291" spans="1:16" x14ac:dyDescent="0.25">
      <c r="A291" s="469"/>
      <c r="B291" s="469"/>
      <c r="C291" s="469"/>
      <c r="D291" s="469"/>
      <c r="E291" s="469"/>
      <c r="F291" s="469"/>
      <c r="G291" s="469"/>
      <c r="H291" s="469"/>
      <c r="I291" s="469"/>
      <c r="J291" s="469"/>
      <c r="K291" s="469"/>
      <c r="L291" s="469"/>
      <c r="M291" s="469"/>
      <c r="N291" s="469"/>
      <c r="O291" s="469"/>
      <c r="P291" s="469"/>
    </row>
    <row r="292" spans="1:16" x14ac:dyDescent="0.25">
      <c r="A292" s="469"/>
      <c r="B292" s="469"/>
      <c r="C292" s="469"/>
      <c r="D292" s="469"/>
      <c r="E292" s="469"/>
      <c r="F292" s="469"/>
      <c r="G292" s="469"/>
      <c r="H292" s="469"/>
      <c r="I292" s="469"/>
      <c r="J292" s="469"/>
      <c r="K292" s="469"/>
      <c r="L292" s="469"/>
      <c r="M292" s="469"/>
      <c r="N292" s="469"/>
      <c r="O292" s="469"/>
      <c r="P292" s="469"/>
    </row>
    <row r="293" spans="1:16" x14ac:dyDescent="0.25">
      <c r="A293" s="469"/>
      <c r="B293" s="469"/>
      <c r="C293" s="469"/>
      <c r="D293" s="469"/>
      <c r="E293" s="469"/>
      <c r="F293" s="469"/>
      <c r="G293" s="469"/>
      <c r="H293" s="469"/>
      <c r="I293" s="469"/>
      <c r="J293" s="469"/>
      <c r="K293" s="469"/>
      <c r="L293" s="469"/>
      <c r="M293" s="469"/>
      <c r="N293" s="469"/>
      <c r="O293" s="469"/>
      <c r="P293" s="469"/>
    </row>
    <row r="294" spans="1:16" x14ac:dyDescent="0.25">
      <c r="A294" s="469"/>
      <c r="B294" s="469"/>
      <c r="C294" s="469"/>
      <c r="D294" s="469"/>
      <c r="E294" s="469"/>
      <c r="F294" s="469"/>
      <c r="G294" s="469"/>
      <c r="H294" s="469"/>
      <c r="I294" s="469"/>
      <c r="J294" s="469"/>
      <c r="K294" s="469"/>
      <c r="L294" s="469"/>
      <c r="M294" s="469"/>
      <c r="N294" s="469"/>
      <c r="O294" s="469"/>
      <c r="P294" s="469"/>
    </row>
    <row r="295" spans="1:16" x14ac:dyDescent="0.25">
      <c r="A295" s="469"/>
      <c r="B295" s="469"/>
      <c r="C295" s="469"/>
      <c r="D295" s="469"/>
      <c r="E295" s="469"/>
      <c r="F295" s="469"/>
      <c r="G295" s="469"/>
      <c r="H295" s="469"/>
      <c r="I295" s="469"/>
      <c r="J295" s="469"/>
      <c r="K295" s="469"/>
      <c r="L295" s="469"/>
      <c r="M295" s="469"/>
      <c r="N295" s="469"/>
      <c r="O295" s="469"/>
      <c r="P295" s="469"/>
    </row>
    <row r="296" spans="1:16" x14ac:dyDescent="0.25">
      <c r="A296" s="469"/>
      <c r="B296" s="469"/>
      <c r="C296" s="469"/>
      <c r="D296" s="469"/>
      <c r="E296" s="469"/>
      <c r="F296" s="469"/>
      <c r="G296" s="469"/>
      <c r="H296" s="469"/>
      <c r="I296" s="469"/>
      <c r="J296" s="469"/>
      <c r="K296" s="469"/>
      <c r="L296" s="469"/>
      <c r="M296" s="469"/>
      <c r="N296" s="469"/>
      <c r="O296" s="469"/>
      <c r="P296" s="469"/>
    </row>
    <row r="297" spans="1:16" x14ac:dyDescent="0.25">
      <c r="A297" s="469"/>
      <c r="B297" s="469"/>
      <c r="C297" s="469"/>
      <c r="D297" s="469"/>
      <c r="E297" s="469"/>
      <c r="F297" s="469"/>
      <c r="G297" s="469"/>
      <c r="H297" s="469"/>
      <c r="I297" s="469"/>
      <c r="J297" s="469"/>
      <c r="K297" s="469"/>
      <c r="L297" s="469"/>
      <c r="M297" s="469"/>
      <c r="N297" s="469"/>
      <c r="O297" s="469"/>
      <c r="P297" s="469"/>
    </row>
    <row r="298" spans="1:16" x14ac:dyDescent="0.25">
      <c r="A298" s="469"/>
      <c r="B298" s="469"/>
      <c r="C298" s="469"/>
      <c r="D298" s="469"/>
      <c r="E298" s="469"/>
      <c r="F298" s="469"/>
      <c r="G298" s="469"/>
      <c r="H298" s="469"/>
      <c r="I298" s="469"/>
      <c r="J298" s="469"/>
      <c r="K298" s="469"/>
      <c r="L298" s="469"/>
      <c r="M298" s="469"/>
      <c r="N298" s="469"/>
      <c r="O298" s="469"/>
      <c r="P298" s="469"/>
    </row>
  </sheetData>
  <sheetProtection algorithmName="SHA-512" hashValue="Ev9ZCrFF3fTxXrJ5HkIv6+G77FKXnlOeb6mrOVGcpS2UUaJWfbWgwdArBMI2SCFwIjDwLkRJ9JK7nG0Zz/4a9g==" saltValue="WSsNh7BfbVOHVQjCflDC2A==" spinCount="100000" sheet="1" objects="1" scenarios="1" formatCells="0" formatColumns="0" formatRows="0" sort="0"/>
  <autoFilter ref="A18:P284">
    <filterColumn colId="2">
      <filters>
        <filter val="10 000"/>
        <filter val="10 500"/>
        <filter val="12 791"/>
        <filter val="149 063"/>
        <filter val="185 263"/>
        <filter val="200"/>
        <filter val="249 956"/>
        <filter val="258 126"/>
        <filter val="34 185"/>
        <filter val="36 000"/>
        <filter val="36 200"/>
        <filter val="4 000"/>
        <filter val="5 924"/>
        <filter val="50 976"/>
        <filter val="500"/>
        <filter val="515 777"/>
        <filter val="7 695"/>
        <filter val="701 040"/>
        <filter val="81 663"/>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15.pielikums Jūrmalas pilsētas domes
2020.gada 23.aprīļa saistošajiem noteikumiem Nr.11
(protokols Nr.6, 21.punkts)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25</vt:i4>
      </vt:variant>
    </vt:vector>
  </HeadingPairs>
  <TitlesOfParts>
    <vt:vector size="57" baseType="lpstr">
      <vt:lpstr>03.1.2.</vt:lpstr>
      <vt:lpstr>03.2.1.</vt:lpstr>
      <vt:lpstr>3.piel.</vt:lpstr>
      <vt:lpstr>15.piel.</vt:lpstr>
      <vt:lpstr>20.piel.</vt:lpstr>
      <vt:lpstr>01.1.7.</vt:lpstr>
      <vt:lpstr>06.1.1.</vt:lpstr>
      <vt:lpstr>06.1.7.</vt:lpstr>
      <vt:lpstr>08.1.3.</vt:lpstr>
      <vt:lpstr>09.1.8.</vt:lpstr>
      <vt:lpstr>09.1.13.</vt:lpstr>
      <vt:lpstr>09.1.17.</vt:lpstr>
      <vt:lpstr>09.4.2.</vt:lpstr>
      <vt:lpstr>09.9.1.</vt:lpstr>
      <vt:lpstr>10.2.6.</vt:lpstr>
      <vt:lpstr>10.4.1.</vt:lpstr>
      <vt:lpstr>4.piel.</vt:lpstr>
      <vt:lpstr>30.piel.</vt:lpstr>
      <vt:lpstr>01.1.1.</vt:lpstr>
      <vt:lpstr>01.3.1.</vt:lpstr>
      <vt:lpstr>04.1.4.</vt:lpstr>
      <vt:lpstr>04.1.5.</vt:lpstr>
      <vt:lpstr>04.1.12.</vt:lpstr>
      <vt:lpstr>04.1.16.</vt:lpstr>
      <vt:lpstr>8.piel.</vt:lpstr>
      <vt:lpstr>05.1.3.</vt:lpstr>
      <vt:lpstr>09.1.22.</vt:lpstr>
      <vt:lpstr>09.5.2.</vt:lpstr>
      <vt:lpstr>09.6.2.</vt:lpstr>
      <vt:lpstr>09.23.2.</vt:lpstr>
      <vt:lpstr>09.27.1.</vt:lpstr>
      <vt:lpstr>16.piel.</vt:lpstr>
      <vt:lpstr>'20.piel.'!Print_Area</vt:lpstr>
      <vt:lpstr>'01.1.1.'!Print_Titles</vt:lpstr>
      <vt:lpstr>'01.1.7.'!Print_Titles</vt:lpstr>
      <vt:lpstr>'01.3.1.'!Print_Titles</vt:lpstr>
      <vt:lpstr>'03.1.2.'!Print_Titles</vt:lpstr>
      <vt:lpstr>'03.2.1.'!Print_Titles</vt:lpstr>
      <vt:lpstr>'04.1.12.'!Print_Titles</vt:lpstr>
      <vt:lpstr>'04.1.16.'!Print_Titles</vt:lpstr>
      <vt:lpstr>'04.1.4.'!Print_Titles</vt:lpstr>
      <vt:lpstr>'04.1.5.'!Print_Titles</vt:lpstr>
      <vt:lpstr>'05.1.3.'!Print_Titles</vt:lpstr>
      <vt:lpstr>'06.1.1.'!Print_Titles</vt:lpstr>
      <vt:lpstr>'06.1.7.'!Print_Titles</vt:lpstr>
      <vt:lpstr>'08.1.3.'!Print_Titles</vt:lpstr>
      <vt:lpstr>'09.1.22.'!Print_Titles</vt:lpstr>
      <vt:lpstr>'09.1.8.'!Print_Titles</vt:lpstr>
      <vt:lpstr>'09.23.2.'!Print_Titles</vt:lpstr>
      <vt:lpstr>'09.27.1.'!Print_Titles</vt:lpstr>
      <vt:lpstr>'09.4.2.'!Print_Titles</vt:lpstr>
      <vt:lpstr>'09.5.2.'!Print_Titles</vt:lpstr>
      <vt:lpstr>'09.6.2.'!Print_Titles</vt:lpstr>
      <vt:lpstr>'09.9.1.'!Print_Titles</vt:lpstr>
      <vt:lpstr>'10.2.6.'!Print_Titles</vt:lpstr>
      <vt:lpstr>'10.4.1.'!Print_Titles</vt:lpstr>
      <vt:lpstr>'20.piel.'!Print_Titles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Kristīne Hermane</dc:creator>
  <cp:lastModifiedBy>Arnita Liepiņa</cp:lastModifiedBy>
  <cp:lastPrinted>2020-04-23T13:46:54Z</cp:lastPrinted>
  <dcterms:created xsi:type="dcterms:W3CDTF">2020-04-08T07:30:35Z</dcterms:created>
  <dcterms:modified xsi:type="dcterms:W3CDTF">2020-04-23T13:47:57Z</dcterms:modified>
</cp:coreProperties>
</file>