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20_05_21\SN015\"/>
    </mc:Choice>
  </mc:AlternateContent>
  <bookViews>
    <workbookView xWindow="0" yWindow="0" windowWidth="19200" windowHeight="8610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Ienemumi!$A$7:$AJ$158</definedName>
    <definedName name="_xlnm._FilterDatabase" localSheetId="0" hidden="1">Izdevumi!$A$9:$BR$307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Ienemumi!$A$4:$AJ$158</definedName>
    <definedName name="Z_C32C0FCD_AE7D_41A3_975E_D7367DDEA994_.wvu.PrintArea" localSheetId="0" hidden="1">Izdevumi!$B$4:$BP$307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R247" i="1" l="1"/>
  <c r="BN308" i="1" l="1"/>
  <c r="BM308" i="1"/>
  <c r="BL308" i="1"/>
  <c r="BK308" i="1"/>
  <c r="BJ308" i="1"/>
  <c r="BI308" i="1"/>
  <c r="BH308" i="1"/>
  <c r="BF308" i="1"/>
  <c r="BA308" i="1"/>
  <c r="AZ308" i="1"/>
  <c r="AY308" i="1"/>
  <c r="AX308" i="1"/>
  <c r="AU308" i="1"/>
  <c r="AT308" i="1"/>
  <c r="AS308" i="1"/>
  <c r="AR308" i="1"/>
  <c r="AQ308" i="1"/>
  <c r="AP308" i="1"/>
  <c r="AO308" i="1"/>
  <c r="AN308" i="1"/>
  <c r="AM308" i="1"/>
  <c r="AL308" i="1"/>
  <c r="AH308" i="1"/>
  <c r="AG308" i="1"/>
  <c r="AF308" i="1"/>
  <c r="AE308" i="1"/>
  <c r="AD308" i="1"/>
  <c r="AC308" i="1"/>
  <c r="AB308" i="1"/>
  <c r="AA308" i="1"/>
  <c r="Z308" i="1"/>
  <c r="U308" i="1"/>
  <c r="T308" i="1"/>
  <c r="S308" i="1"/>
  <c r="O308" i="1"/>
  <c r="N308" i="1"/>
  <c r="L308" i="1"/>
  <c r="K308" i="1"/>
  <c r="J308" i="1"/>
  <c r="I308" i="1"/>
  <c r="BN298" i="1"/>
  <c r="BM298" i="1"/>
  <c r="BL298" i="1"/>
  <c r="BK298" i="1"/>
  <c r="BJ298" i="1"/>
  <c r="BI298" i="1"/>
  <c r="BH298" i="1"/>
  <c r="BG298" i="1"/>
  <c r="BF298" i="1"/>
  <c r="BE298" i="1"/>
  <c r="BB298" i="1"/>
  <c r="BA298" i="1"/>
  <c r="AZ298" i="1"/>
  <c r="AY298" i="1"/>
  <c r="AX298" i="1"/>
  <c r="AU298" i="1"/>
  <c r="AT298" i="1"/>
  <c r="AS298" i="1"/>
  <c r="AR298" i="1"/>
  <c r="AQ298" i="1"/>
  <c r="AP298" i="1"/>
  <c r="AO298" i="1"/>
  <c r="AN298" i="1"/>
  <c r="AM298" i="1"/>
  <c r="AL298" i="1"/>
  <c r="AK298" i="1"/>
  <c r="AH298" i="1"/>
  <c r="AG298" i="1"/>
  <c r="AF298" i="1"/>
  <c r="AE298" i="1"/>
  <c r="AD298" i="1"/>
  <c r="AC298" i="1"/>
  <c r="AB298" i="1"/>
  <c r="AA298" i="1"/>
  <c r="Z298" i="1"/>
  <c r="Y298" i="1"/>
  <c r="X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F298" i="1"/>
  <c r="BD302" i="1"/>
  <c r="BC302" i="1" s="1"/>
  <c r="AW302" i="1"/>
  <c r="AV302" i="1" s="1"/>
  <c r="AJ302" i="1"/>
  <c r="AI302" i="1" s="1"/>
  <c r="W302" i="1"/>
  <c r="V302" i="1" s="1"/>
  <c r="H302" i="1"/>
  <c r="G302" i="1" s="1"/>
  <c r="D302" i="1"/>
  <c r="E302" i="1" l="1"/>
  <c r="K90" i="4" l="1"/>
  <c r="K85" i="4" l="1"/>
  <c r="K68" i="4"/>
  <c r="Z72" i="4" l="1"/>
  <c r="K72" i="4"/>
  <c r="R268" i="1"/>
  <c r="R308" i="1" s="1"/>
  <c r="BD57" i="1"/>
  <c r="BC57" i="1" s="1"/>
  <c r="AW57" i="1"/>
  <c r="AV57" i="1" s="1"/>
  <c r="AJ57" i="1"/>
  <c r="AI57" i="1" s="1"/>
  <c r="W57" i="1"/>
  <c r="V57" i="1" s="1"/>
  <c r="D301" i="1"/>
  <c r="H57" i="1"/>
  <c r="G57" i="1" s="1"/>
  <c r="D57" i="1"/>
  <c r="E57" i="1" l="1"/>
  <c r="W301" i="1" l="1"/>
  <c r="AJ301" i="1"/>
  <c r="AW301" i="1"/>
  <c r="AV301" i="1" s="1"/>
  <c r="BD301" i="1"/>
  <c r="BC301" i="1" s="1"/>
  <c r="H301" i="1"/>
  <c r="G301" i="1" l="1"/>
  <c r="V301" i="1"/>
  <c r="AI301" i="1"/>
  <c r="Y247" i="1"/>
  <c r="Y308" i="1" s="1"/>
  <c r="W147" i="1"/>
  <c r="V147" i="1" s="1"/>
  <c r="AJ147" i="1"/>
  <c r="AI147" i="1" s="1"/>
  <c r="AW147" i="1"/>
  <c r="AV147" i="1" s="1"/>
  <c r="BD147" i="1"/>
  <c r="BC147" i="1" s="1"/>
  <c r="H147" i="1"/>
  <c r="G147" i="1" s="1"/>
  <c r="E301" i="1" l="1"/>
  <c r="E147" i="1"/>
  <c r="Q247" i="1" l="1"/>
  <c r="Q229" i="1"/>
  <c r="Y72" i="4" l="1"/>
  <c r="J72" i="4"/>
  <c r="Q248" i="1"/>
  <c r="BG249" i="1"/>
  <c r="Q249" i="1"/>
  <c r="Q133" i="1" l="1"/>
  <c r="J69" i="4" l="1"/>
  <c r="Q253" i="1" l="1"/>
  <c r="Q138" i="1" l="1"/>
  <c r="Q308" i="1" s="1"/>
  <c r="J140" i="4"/>
  <c r="BG138" i="1"/>
  <c r="BG308" i="1" s="1"/>
  <c r="S303" i="1" l="1"/>
  <c r="R303" i="1"/>
  <c r="S294" i="1"/>
  <c r="R294" i="1"/>
  <c r="S289" i="1"/>
  <c r="R289" i="1"/>
  <c r="S285" i="1"/>
  <c r="R285" i="1"/>
  <c r="S280" i="1"/>
  <c r="R280" i="1"/>
  <c r="S278" i="1"/>
  <c r="R278" i="1"/>
  <c r="S245" i="1"/>
  <c r="R245" i="1"/>
  <c r="S221" i="1"/>
  <c r="R221" i="1"/>
  <c r="S125" i="1"/>
  <c r="R125" i="1"/>
  <c r="S89" i="1"/>
  <c r="R89" i="1"/>
  <c r="S80" i="1"/>
  <c r="R80" i="1"/>
  <c r="S68" i="1"/>
  <c r="R68" i="1"/>
  <c r="S59" i="1"/>
  <c r="R59" i="1"/>
  <c r="S34" i="1"/>
  <c r="R34" i="1"/>
  <c r="S26" i="1"/>
  <c r="R26" i="1"/>
  <c r="S11" i="1"/>
  <c r="R11" i="1"/>
  <c r="R277" i="1" l="1"/>
  <c r="R309" i="1" s="1"/>
  <c r="S277" i="1"/>
  <c r="S309" i="1" s="1"/>
  <c r="R244" i="1"/>
  <c r="S244" i="1"/>
  <c r="P247" i="1"/>
  <c r="BD87" i="1"/>
  <c r="BC87" i="1" s="1"/>
  <c r="AW87" i="1"/>
  <c r="AV87" i="1" s="1"/>
  <c r="AJ87" i="1"/>
  <c r="AI87" i="1" s="1"/>
  <c r="H87" i="1"/>
  <c r="G87" i="1" s="1"/>
  <c r="W87" i="1"/>
  <c r="V87" i="1" s="1"/>
  <c r="D87" i="1"/>
  <c r="S307" i="1" l="1"/>
  <c r="S310" i="1" s="1"/>
  <c r="R307" i="1"/>
  <c r="R310" i="1" s="1"/>
  <c r="E87" i="1"/>
  <c r="P229" i="1" l="1"/>
  <c r="BD85" i="1" l="1"/>
  <c r="BC85" i="1" s="1"/>
  <c r="AW85" i="1"/>
  <c r="AV85" i="1" s="1"/>
  <c r="AJ85" i="1"/>
  <c r="AI85" i="1" s="1"/>
  <c r="W85" i="1"/>
  <c r="V85" i="1" s="1"/>
  <c r="H85" i="1"/>
  <c r="G85" i="1" s="1"/>
  <c r="D85" i="1"/>
  <c r="E85" i="1" l="1"/>
  <c r="I68" i="4" l="1"/>
  <c r="X72" i="4"/>
  <c r="W72" i="4"/>
  <c r="I72" i="4"/>
  <c r="P248" i="1"/>
  <c r="P308" i="1" s="1"/>
  <c r="BD170" i="1" l="1"/>
  <c r="BC170" i="1" s="1"/>
  <c r="AW170" i="1"/>
  <c r="AV170" i="1" s="1"/>
  <c r="AJ170" i="1"/>
  <c r="AI170" i="1" s="1"/>
  <c r="W170" i="1"/>
  <c r="V170" i="1" s="1"/>
  <c r="H170" i="1"/>
  <c r="G170" i="1" s="1"/>
  <c r="D170" i="1"/>
  <c r="W121" i="1"/>
  <c r="V121" i="1" s="1"/>
  <c r="AJ121" i="1"/>
  <c r="AI121" i="1" s="1"/>
  <c r="AW121" i="1"/>
  <c r="AV121" i="1" s="1"/>
  <c r="BD121" i="1"/>
  <c r="BC121" i="1" s="1"/>
  <c r="H121" i="1"/>
  <c r="G121" i="1" s="1"/>
  <c r="D121" i="1"/>
  <c r="BD109" i="1"/>
  <c r="BC109" i="1" s="1"/>
  <c r="AW109" i="1"/>
  <c r="AV109" i="1" s="1"/>
  <c r="AJ109" i="1"/>
  <c r="AI109" i="1" s="1"/>
  <c r="W109" i="1"/>
  <c r="V109" i="1" s="1"/>
  <c r="H109" i="1"/>
  <c r="G109" i="1" s="1"/>
  <c r="D109" i="1"/>
  <c r="E170" i="1" l="1"/>
  <c r="E121" i="1"/>
  <c r="E109" i="1"/>
  <c r="AI155" i="4" l="1"/>
  <c r="V155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4" i="4"/>
  <c r="H152" i="4" s="1"/>
  <c r="G155" i="4"/>
  <c r="F155" i="4" s="1"/>
  <c r="U155" i="4" l="1"/>
  <c r="H72" i="4"/>
  <c r="BE250" i="1"/>
  <c r="M248" i="1"/>
  <c r="M250" i="1"/>
  <c r="M254" i="1"/>
  <c r="M247" i="1"/>
  <c r="AJ155" i="4" l="1"/>
  <c r="M268" i="1"/>
  <c r="M269" i="1"/>
  <c r="AI122" i="4"/>
  <c r="V122" i="4"/>
  <c r="U122" i="4" s="1"/>
  <c r="G122" i="4"/>
  <c r="F122" i="4" s="1"/>
  <c r="AJ122" i="4" l="1"/>
  <c r="AK255" i="1" l="1"/>
  <c r="H90" i="4"/>
  <c r="M91" i="1" l="1"/>
  <c r="M74" i="1"/>
  <c r="M213" i="1" l="1"/>
  <c r="BE43" i="1" l="1"/>
  <c r="BE249" i="1"/>
  <c r="H69" i="4"/>
  <c r="M249" i="1"/>
  <c r="M253" i="1"/>
  <c r="AK39" i="1"/>
  <c r="H100" i="4"/>
  <c r="H99" i="4"/>
  <c r="H103" i="4" l="1"/>
  <c r="H102" i="4"/>
  <c r="H101" i="4"/>
  <c r="F247" i="1" l="1"/>
  <c r="AI104" i="4" l="1"/>
  <c r="V104" i="4"/>
  <c r="U104" i="4" s="1"/>
  <c r="G104" i="4"/>
  <c r="F104" i="4" s="1"/>
  <c r="AJ104" i="4" l="1"/>
  <c r="AK256" i="1"/>
  <c r="BE256" i="1"/>
  <c r="BE247" i="1"/>
  <c r="E102" i="4" l="1"/>
  <c r="H251" i="1"/>
  <c r="G251" i="1" s="1"/>
  <c r="E251" i="1" s="1"/>
  <c r="BD258" i="1"/>
  <c r="BC258" i="1" s="1"/>
  <c r="AW258" i="1"/>
  <c r="AV258" i="1" s="1"/>
  <c r="AJ258" i="1"/>
  <c r="AI258" i="1" s="1"/>
  <c r="W258" i="1"/>
  <c r="V258" i="1" s="1"/>
  <c r="H258" i="1"/>
  <c r="G258" i="1" s="1"/>
  <c r="X23" i="1"/>
  <c r="E258" i="1" l="1"/>
  <c r="H68" i="4" l="1"/>
  <c r="H114" i="4"/>
  <c r="F255" i="1" l="1"/>
  <c r="E101" i="4"/>
  <c r="E100" i="4"/>
  <c r="E99" i="4"/>
  <c r="BD175" i="1" l="1"/>
  <c r="BC175" i="1" s="1"/>
  <c r="AW175" i="1"/>
  <c r="AV175" i="1" s="1"/>
  <c r="AJ175" i="1"/>
  <c r="AI175" i="1" s="1"/>
  <c r="W175" i="1"/>
  <c r="V175" i="1" s="1"/>
  <c r="H175" i="1"/>
  <c r="G175" i="1" s="1"/>
  <c r="E175" i="1" l="1"/>
  <c r="H109" i="4" l="1"/>
  <c r="X263" i="1" l="1"/>
  <c r="X264" i="1"/>
  <c r="X262" i="1"/>
  <c r="X308" i="1" s="1"/>
  <c r="H110" i="4"/>
  <c r="H107" i="4"/>
  <c r="H106" i="4"/>
  <c r="BD145" i="1" l="1"/>
  <c r="BC145" i="1" s="1"/>
  <c r="BD146" i="1"/>
  <c r="BC146" i="1" s="1"/>
  <c r="AW145" i="1"/>
  <c r="AV145" i="1" s="1"/>
  <c r="AW146" i="1"/>
  <c r="AV146" i="1" s="1"/>
  <c r="AJ145" i="1"/>
  <c r="AI145" i="1" s="1"/>
  <c r="AJ146" i="1"/>
  <c r="AI146" i="1" s="1"/>
  <c r="W145" i="1"/>
  <c r="V145" i="1" s="1"/>
  <c r="W146" i="1"/>
  <c r="V146" i="1" s="1"/>
  <c r="H145" i="1"/>
  <c r="G145" i="1" s="1"/>
  <c r="H146" i="1"/>
  <c r="G146" i="1" s="1"/>
  <c r="E146" i="1" l="1"/>
  <c r="E145" i="1"/>
  <c r="H76" i="4" l="1"/>
  <c r="H85" i="4" l="1"/>
  <c r="H94" i="4" l="1"/>
  <c r="H117" i="4" l="1"/>
  <c r="BE248" i="1" l="1"/>
  <c r="AK31" i="1"/>
  <c r="AK308" i="1" s="1"/>
  <c r="H111" i="4" l="1"/>
  <c r="M193" i="1" l="1"/>
  <c r="M308" i="1" s="1"/>
  <c r="BE138" i="1" l="1"/>
  <c r="BE308" i="1" s="1"/>
  <c r="W94" i="4"/>
  <c r="BD64" i="1" l="1"/>
  <c r="BC64" i="1" s="1"/>
  <c r="AW64" i="1"/>
  <c r="AV64" i="1" s="1"/>
  <c r="AJ64" i="1"/>
  <c r="AI64" i="1" s="1"/>
  <c r="W64" i="1"/>
  <c r="V64" i="1" s="1"/>
  <c r="H64" i="1"/>
  <c r="G64" i="1" s="1"/>
  <c r="E64" i="1" l="1"/>
  <c r="AI48" i="4" l="1"/>
  <c r="E47" i="4" l="1"/>
  <c r="E45" i="4" s="1"/>
  <c r="AI47" i="4"/>
  <c r="AH47" i="4"/>
  <c r="AH45" i="4" s="1"/>
  <c r="AG47" i="4"/>
  <c r="AG45" i="4" s="1"/>
  <c r="AF47" i="4"/>
  <c r="AF45" i="4" s="1"/>
  <c r="AE47" i="4"/>
  <c r="AE45" i="4" s="1"/>
  <c r="AD47" i="4"/>
  <c r="AD45" i="4" s="1"/>
  <c r="AC47" i="4"/>
  <c r="AC45" i="4" s="1"/>
  <c r="AB47" i="4"/>
  <c r="AB45" i="4" s="1"/>
  <c r="AA47" i="4"/>
  <c r="AA45" i="4" s="1"/>
  <c r="Z47" i="4"/>
  <c r="Z45" i="4" s="1"/>
  <c r="Y47" i="4"/>
  <c r="Y45" i="4" s="1"/>
  <c r="X47" i="4"/>
  <c r="X45" i="4" s="1"/>
  <c r="W47" i="4"/>
  <c r="W45" i="4" s="1"/>
  <c r="V47" i="4"/>
  <c r="U47" i="4"/>
  <c r="T47" i="4"/>
  <c r="T45" i="4" s="1"/>
  <c r="S47" i="4"/>
  <c r="S45" i="4" s="1"/>
  <c r="R47" i="4"/>
  <c r="R45" i="4" s="1"/>
  <c r="Q47" i="4"/>
  <c r="Q45" i="4" s="1"/>
  <c r="P47" i="4"/>
  <c r="P45" i="4" s="1"/>
  <c r="O47" i="4"/>
  <c r="O45" i="4" s="1"/>
  <c r="N47" i="4"/>
  <c r="N45" i="4" s="1"/>
  <c r="M47" i="4"/>
  <c r="M45" i="4" s="1"/>
  <c r="L47" i="4"/>
  <c r="L45" i="4" s="1"/>
  <c r="K47" i="4"/>
  <c r="K45" i="4" s="1"/>
  <c r="J47" i="4"/>
  <c r="J45" i="4" s="1"/>
  <c r="I47" i="4"/>
  <c r="I45" i="4" s="1"/>
  <c r="H47" i="4"/>
  <c r="H45" i="4" s="1"/>
  <c r="G48" i="4"/>
  <c r="F48" i="4" s="1"/>
  <c r="G47" i="4" l="1"/>
  <c r="F47" i="4"/>
  <c r="AJ48" i="4"/>
  <c r="AJ47" i="4" s="1"/>
  <c r="H65" i="4"/>
  <c r="BD203" i="1" l="1"/>
  <c r="BC203" i="1" s="1"/>
  <c r="AW203" i="1"/>
  <c r="AV203" i="1" s="1"/>
  <c r="AJ203" i="1"/>
  <c r="AI203" i="1" s="1"/>
  <c r="W203" i="1"/>
  <c r="V203" i="1" s="1"/>
  <c r="H203" i="1"/>
  <c r="G203" i="1" s="1"/>
  <c r="E203" i="1" l="1"/>
  <c r="BD144" i="1" l="1"/>
  <c r="BC144" i="1" s="1"/>
  <c r="AW144" i="1"/>
  <c r="AV144" i="1" s="1"/>
  <c r="AJ144" i="1"/>
  <c r="AI144" i="1" s="1"/>
  <c r="W144" i="1"/>
  <c r="V144" i="1" s="1"/>
  <c r="H144" i="1"/>
  <c r="G144" i="1" s="1"/>
  <c r="E144" i="1" l="1"/>
  <c r="BD218" i="1" l="1"/>
  <c r="BC218" i="1" s="1"/>
  <c r="AW218" i="1"/>
  <c r="AV218" i="1" s="1"/>
  <c r="AJ218" i="1"/>
  <c r="AI218" i="1" s="1"/>
  <c r="W218" i="1"/>
  <c r="V218" i="1" s="1"/>
  <c r="H218" i="1"/>
  <c r="G218" i="1" s="1"/>
  <c r="E218" i="1" l="1"/>
  <c r="BD217" i="1" l="1"/>
  <c r="BC217" i="1" s="1"/>
  <c r="AW217" i="1"/>
  <c r="AV217" i="1" s="1"/>
  <c r="AJ217" i="1"/>
  <c r="AI217" i="1" s="1"/>
  <c r="W217" i="1"/>
  <c r="V217" i="1" s="1"/>
  <c r="H217" i="1"/>
  <c r="G217" i="1" s="1"/>
  <c r="E217" i="1" l="1"/>
  <c r="BD223" i="1" l="1"/>
  <c r="BC223" i="1" s="1"/>
  <c r="AW223" i="1"/>
  <c r="AV223" i="1" s="1"/>
  <c r="AJ223" i="1"/>
  <c r="AI223" i="1" s="1"/>
  <c r="W223" i="1"/>
  <c r="V223" i="1" s="1"/>
  <c r="H223" i="1"/>
  <c r="G223" i="1" s="1"/>
  <c r="E223" i="1" l="1"/>
  <c r="BD24" i="1" l="1"/>
  <c r="BC24" i="1" s="1"/>
  <c r="AW24" i="1"/>
  <c r="AV24" i="1" s="1"/>
  <c r="AJ24" i="1"/>
  <c r="AI24" i="1" s="1"/>
  <c r="W24" i="1"/>
  <c r="V24" i="1" s="1"/>
  <c r="H24" i="1"/>
  <c r="G24" i="1" s="1"/>
  <c r="D24" i="1"/>
  <c r="E24" i="1" l="1"/>
  <c r="AJ153" i="4" l="1"/>
  <c r="AI149" i="4"/>
  <c r="AI148" i="4"/>
  <c r="AI143" i="4"/>
  <c r="AI142" i="4"/>
  <c r="AI141" i="4"/>
  <c r="AI140" i="4"/>
  <c r="AI139" i="4"/>
  <c r="AI135" i="4"/>
  <c r="AI134" i="4"/>
  <c r="AI128" i="4"/>
  <c r="AI127" i="4"/>
  <c r="AI126" i="4"/>
  <c r="AI125" i="4"/>
  <c r="AI124" i="4"/>
  <c r="AI123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3" i="4"/>
  <c r="AI102" i="4"/>
  <c r="AI101" i="4"/>
  <c r="AI100" i="4"/>
  <c r="AI94" i="4"/>
  <c r="AI93" i="4"/>
  <c r="AI92" i="4" s="1"/>
  <c r="AI90" i="4"/>
  <c r="AI89" i="4"/>
  <c r="AI88" i="4"/>
  <c r="AI86" i="4"/>
  <c r="AI85" i="4"/>
  <c r="AI83" i="4"/>
  <c r="AI82" i="4" s="1"/>
  <c r="AI81" i="4"/>
  <c r="AI80" i="4"/>
  <c r="AI79" i="4"/>
  <c r="AI76" i="4"/>
  <c r="AI75" i="4"/>
  <c r="AI71" i="4"/>
  <c r="AI69" i="4"/>
  <c r="AI68" i="4"/>
  <c r="AI65" i="4"/>
  <c r="AI64" i="4" s="1"/>
  <c r="AI56" i="4"/>
  <c r="AI63" i="4"/>
  <c r="AI62" i="4"/>
  <c r="AI61" i="4"/>
  <c r="AI59" i="4"/>
  <c r="AI54" i="4"/>
  <c r="AI53" i="4" s="1"/>
  <c r="AI52" i="4" s="1"/>
  <c r="AI46" i="4"/>
  <c r="AI45" i="4" s="1"/>
  <c r="AI44" i="4" s="1"/>
  <c r="AI43" i="4"/>
  <c r="AI42" i="4"/>
  <c r="AI41" i="4"/>
  <c r="AI40" i="4"/>
  <c r="AI38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54" i="4"/>
  <c r="V149" i="4"/>
  <c r="U149" i="4" s="1"/>
  <c r="V148" i="4"/>
  <c r="U148" i="4" s="1"/>
  <c r="V143" i="4"/>
  <c r="U143" i="4" s="1"/>
  <c r="V142" i="4"/>
  <c r="U142" i="4" s="1"/>
  <c r="V141" i="4"/>
  <c r="U141" i="4" s="1"/>
  <c r="V140" i="4"/>
  <c r="U140" i="4" s="1"/>
  <c r="V139" i="4"/>
  <c r="U139" i="4" s="1"/>
  <c r="V135" i="4"/>
  <c r="U135" i="4" s="1"/>
  <c r="V134" i="4"/>
  <c r="U134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103" i="4"/>
  <c r="U103" i="4" s="1"/>
  <c r="V102" i="4"/>
  <c r="U102" i="4" s="1"/>
  <c r="V101" i="4"/>
  <c r="V100" i="4"/>
  <c r="U100" i="4" s="1"/>
  <c r="V99" i="4"/>
  <c r="U99" i="4" s="1"/>
  <c r="V94" i="4"/>
  <c r="U94" i="4" s="1"/>
  <c r="V93" i="4"/>
  <c r="V90" i="4"/>
  <c r="U90" i="4" s="1"/>
  <c r="V89" i="4"/>
  <c r="U89" i="4" s="1"/>
  <c r="V88" i="4"/>
  <c r="U88" i="4" s="1"/>
  <c r="V86" i="4"/>
  <c r="V85" i="4"/>
  <c r="U85" i="4" s="1"/>
  <c r="V83" i="4"/>
  <c r="U83" i="4" s="1"/>
  <c r="U82" i="4" s="1"/>
  <c r="V81" i="4"/>
  <c r="U81" i="4" s="1"/>
  <c r="V80" i="4"/>
  <c r="V79" i="4"/>
  <c r="U79" i="4" s="1"/>
  <c r="V76" i="4"/>
  <c r="U76" i="4" s="1"/>
  <c r="V75" i="4"/>
  <c r="U75" i="4" s="1"/>
  <c r="V72" i="4"/>
  <c r="V71" i="4"/>
  <c r="U71" i="4" s="1"/>
  <c r="V69" i="4"/>
  <c r="U69" i="4" s="1"/>
  <c r="V68" i="4"/>
  <c r="U68" i="4" s="1"/>
  <c r="V65" i="4"/>
  <c r="V56" i="4"/>
  <c r="U56" i="4" s="1"/>
  <c r="V63" i="4"/>
  <c r="U63" i="4" s="1"/>
  <c r="V62" i="4"/>
  <c r="U62" i="4" s="1"/>
  <c r="V61" i="4"/>
  <c r="V59" i="4"/>
  <c r="U59" i="4" s="1"/>
  <c r="V54" i="4"/>
  <c r="V53" i="4" s="1"/>
  <c r="V52" i="4" s="1"/>
  <c r="V51" i="4"/>
  <c r="U51" i="4" s="1"/>
  <c r="U50" i="4" s="1"/>
  <c r="V46" i="4"/>
  <c r="V45" i="4" s="1"/>
  <c r="V43" i="4"/>
  <c r="U43" i="4" s="1"/>
  <c r="V42" i="4"/>
  <c r="U42" i="4" s="1"/>
  <c r="V41" i="4"/>
  <c r="U41" i="4" s="1"/>
  <c r="V40" i="4"/>
  <c r="U40" i="4" s="1"/>
  <c r="V38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G154" i="4"/>
  <c r="G152" i="4" s="1"/>
  <c r="G149" i="4"/>
  <c r="F149" i="4" s="1"/>
  <c r="G148" i="4"/>
  <c r="F148" i="4" s="1"/>
  <c r="G143" i="4"/>
  <c r="F143" i="4" s="1"/>
  <c r="G142" i="4"/>
  <c r="F142" i="4" s="1"/>
  <c r="G141" i="4"/>
  <c r="F141" i="4" s="1"/>
  <c r="G140" i="4"/>
  <c r="F140" i="4" s="1"/>
  <c r="G139" i="4"/>
  <c r="F139" i="4" s="1"/>
  <c r="G135" i="4"/>
  <c r="G134" i="4"/>
  <c r="F134" i="4" s="1"/>
  <c r="G128" i="4"/>
  <c r="F128" i="4" s="1"/>
  <c r="G127" i="4"/>
  <c r="G126" i="4"/>
  <c r="F126" i="4" s="1"/>
  <c r="G125" i="4"/>
  <c r="F125" i="4" s="1"/>
  <c r="G124" i="4"/>
  <c r="F124" i="4" s="1"/>
  <c r="G123" i="4"/>
  <c r="F123" i="4" s="1"/>
  <c r="G121" i="4"/>
  <c r="F121" i="4" s="1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F114" i="4" s="1"/>
  <c r="G113" i="4"/>
  <c r="F113" i="4" s="1"/>
  <c r="G112" i="4"/>
  <c r="F112" i="4" s="1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103" i="4"/>
  <c r="F103" i="4" s="1"/>
  <c r="G102" i="4"/>
  <c r="F102" i="4" s="1"/>
  <c r="G101" i="4"/>
  <c r="F101" i="4" s="1"/>
  <c r="G100" i="4"/>
  <c r="F100" i="4" s="1"/>
  <c r="G99" i="4"/>
  <c r="G94" i="4"/>
  <c r="F94" i="4" s="1"/>
  <c r="G93" i="4"/>
  <c r="F93" i="4" s="1"/>
  <c r="F92" i="4" s="1"/>
  <c r="G90" i="4"/>
  <c r="F90" i="4" s="1"/>
  <c r="G89" i="4"/>
  <c r="F89" i="4" s="1"/>
  <c r="G88" i="4"/>
  <c r="F88" i="4" s="1"/>
  <c r="G86" i="4"/>
  <c r="F86" i="4" s="1"/>
  <c r="G85" i="4"/>
  <c r="F85" i="4" s="1"/>
  <c r="G83" i="4"/>
  <c r="F83" i="4" s="1"/>
  <c r="F82" i="4" s="1"/>
  <c r="G81" i="4"/>
  <c r="F81" i="4" s="1"/>
  <c r="G80" i="4"/>
  <c r="F80" i="4" s="1"/>
  <c r="G79" i="4"/>
  <c r="G76" i="4"/>
  <c r="F76" i="4" s="1"/>
  <c r="G75" i="4"/>
  <c r="F75" i="4" s="1"/>
  <c r="G72" i="4"/>
  <c r="G71" i="4"/>
  <c r="G69" i="4"/>
  <c r="F69" i="4" s="1"/>
  <c r="G68" i="4"/>
  <c r="F68" i="4" s="1"/>
  <c r="G65" i="4"/>
  <c r="F65" i="4" s="1"/>
  <c r="F64" i="4" s="1"/>
  <c r="G63" i="4"/>
  <c r="F63" i="4" s="1"/>
  <c r="G62" i="4"/>
  <c r="F62" i="4" s="1"/>
  <c r="G61" i="4"/>
  <c r="F61" i="4" s="1"/>
  <c r="G59" i="4"/>
  <c r="F59" i="4" s="1"/>
  <c r="G58" i="4"/>
  <c r="G57" i="4" s="1"/>
  <c r="G56" i="4"/>
  <c r="F56" i="4" s="1"/>
  <c r="G54" i="4"/>
  <c r="F54" i="4" s="1"/>
  <c r="F53" i="4" s="1"/>
  <c r="F52" i="4" s="1"/>
  <c r="G51" i="4"/>
  <c r="G46" i="4"/>
  <c r="G43" i="4"/>
  <c r="F43" i="4" s="1"/>
  <c r="G42" i="4"/>
  <c r="F42" i="4" s="1"/>
  <c r="G41" i="4"/>
  <c r="F41" i="4" s="1"/>
  <c r="G40" i="4"/>
  <c r="G38" i="4"/>
  <c r="F38" i="4" s="1"/>
  <c r="G37" i="4"/>
  <c r="F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27" i="4"/>
  <c r="AG151" i="4"/>
  <c r="AF151" i="4"/>
  <c r="AE151" i="4"/>
  <c r="AD151" i="4"/>
  <c r="AC151" i="4"/>
  <c r="AB151" i="4"/>
  <c r="AA151" i="4"/>
  <c r="Z151" i="4"/>
  <c r="Y151" i="4"/>
  <c r="X151" i="4"/>
  <c r="W151" i="4"/>
  <c r="AG147" i="4"/>
  <c r="AF147" i="4"/>
  <c r="AE147" i="4"/>
  <c r="AD147" i="4"/>
  <c r="AC147" i="4"/>
  <c r="AB147" i="4"/>
  <c r="AA147" i="4"/>
  <c r="Z147" i="4"/>
  <c r="Y147" i="4"/>
  <c r="X147" i="4"/>
  <c r="W147" i="4"/>
  <c r="AG137" i="4"/>
  <c r="AF137" i="4"/>
  <c r="AE137" i="4"/>
  <c r="AD137" i="4"/>
  <c r="AC137" i="4"/>
  <c r="AB137" i="4"/>
  <c r="AA137" i="4"/>
  <c r="Z137" i="4"/>
  <c r="Y137" i="4"/>
  <c r="X137" i="4"/>
  <c r="W137" i="4"/>
  <c r="AG132" i="4"/>
  <c r="AF132" i="4"/>
  <c r="AE132" i="4"/>
  <c r="AD132" i="4"/>
  <c r="AC132" i="4"/>
  <c r="AB132" i="4"/>
  <c r="AA132" i="4"/>
  <c r="Z132" i="4"/>
  <c r="Y132" i="4"/>
  <c r="X132" i="4"/>
  <c r="W132" i="4"/>
  <c r="AG98" i="4"/>
  <c r="AF98" i="4"/>
  <c r="AE98" i="4"/>
  <c r="AD98" i="4"/>
  <c r="AC98" i="4"/>
  <c r="AB98" i="4"/>
  <c r="AA98" i="4"/>
  <c r="Z98" i="4"/>
  <c r="Y98" i="4"/>
  <c r="X98" i="4"/>
  <c r="W98" i="4"/>
  <c r="AG92" i="4"/>
  <c r="AG91" i="4" s="1"/>
  <c r="AF92" i="4"/>
  <c r="AF91" i="4" s="1"/>
  <c r="AE92" i="4"/>
  <c r="AE91" i="4" s="1"/>
  <c r="AD92" i="4"/>
  <c r="AD91" i="4" s="1"/>
  <c r="AC92" i="4"/>
  <c r="AC91" i="4" s="1"/>
  <c r="AB92" i="4"/>
  <c r="AB91" i="4" s="1"/>
  <c r="AA92" i="4"/>
  <c r="AA91" i="4" s="1"/>
  <c r="Z92" i="4"/>
  <c r="Z91" i="4" s="1"/>
  <c r="Y92" i="4"/>
  <c r="Y91" i="4" s="1"/>
  <c r="X92" i="4"/>
  <c r="X91" i="4" s="1"/>
  <c r="W92" i="4"/>
  <c r="W91" i="4" s="1"/>
  <c r="AG87" i="4"/>
  <c r="AF87" i="4"/>
  <c r="AE87" i="4"/>
  <c r="AD87" i="4"/>
  <c r="AC87" i="4"/>
  <c r="AB87" i="4"/>
  <c r="AA87" i="4"/>
  <c r="Z87" i="4"/>
  <c r="Y87" i="4"/>
  <c r="X87" i="4"/>
  <c r="W87" i="4"/>
  <c r="AG84" i="4"/>
  <c r="AF84" i="4"/>
  <c r="AE84" i="4"/>
  <c r="AD84" i="4"/>
  <c r="AC84" i="4"/>
  <c r="AB84" i="4"/>
  <c r="AA84" i="4"/>
  <c r="Z84" i="4"/>
  <c r="Y84" i="4"/>
  <c r="X84" i="4"/>
  <c r="W84" i="4"/>
  <c r="AG82" i="4"/>
  <c r="AF82" i="4"/>
  <c r="AE82" i="4"/>
  <c r="AD82" i="4"/>
  <c r="AC82" i="4"/>
  <c r="AB82" i="4"/>
  <c r="AA82" i="4"/>
  <c r="Z82" i="4"/>
  <c r="Y82" i="4"/>
  <c r="X82" i="4"/>
  <c r="W82" i="4"/>
  <c r="AG78" i="4"/>
  <c r="AF78" i="4"/>
  <c r="AE78" i="4"/>
  <c r="AD78" i="4"/>
  <c r="AC78" i="4"/>
  <c r="AB78" i="4"/>
  <c r="AA78" i="4"/>
  <c r="Z78" i="4"/>
  <c r="Y78" i="4"/>
  <c r="X78" i="4"/>
  <c r="W78" i="4"/>
  <c r="AG74" i="4"/>
  <c r="AF74" i="4"/>
  <c r="AE74" i="4"/>
  <c r="AD74" i="4"/>
  <c r="AC74" i="4"/>
  <c r="AB74" i="4"/>
  <c r="AA74" i="4"/>
  <c r="Z74" i="4"/>
  <c r="Y74" i="4"/>
  <c r="X74" i="4"/>
  <c r="W74" i="4"/>
  <c r="AG70" i="4"/>
  <c r="AF70" i="4"/>
  <c r="AE70" i="4"/>
  <c r="AD70" i="4"/>
  <c r="AC70" i="4"/>
  <c r="AB70" i="4"/>
  <c r="AA70" i="4"/>
  <c r="Z70" i="4"/>
  <c r="Y70" i="4"/>
  <c r="X70" i="4"/>
  <c r="W70" i="4"/>
  <c r="AG67" i="4"/>
  <c r="AG66" i="4" s="1"/>
  <c r="AF67" i="4"/>
  <c r="AF66" i="4" s="1"/>
  <c r="AE67" i="4"/>
  <c r="AE66" i="4" s="1"/>
  <c r="AD67" i="4"/>
  <c r="AD66" i="4" s="1"/>
  <c r="AC67" i="4"/>
  <c r="AC66" i="4" s="1"/>
  <c r="AB67" i="4"/>
  <c r="AB66" i="4" s="1"/>
  <c r="AA67" i="4"/>
  <c r="AA66" i="4" s="1"/>
  <c r="Z67" i="4"/>
  <c r="Z66" i="4" s="1"/>
  <c r="Y67" i="4"/>
  <c r="Y66" i="4" s="1"/>
  <c r="X67" i="4"/>
  <c r="X66" i="4" s="1"/>
  <c r="W67" i="4"/>
  <c r="W66" i="4" s="1"/>
  <c r="AG64" i="4"/>
  <c r="AF64" i="4"/>
  <c r="AE64" i="4"/>
  <c r="AD64" i="4"/>
  <c r="AC64" i="4"/>
  <c r="AB64" i="4"/>
  <c r="AA64" i="4"/>
  <c r="Z64" i="4"/>
  <c r="Y64" i="4"/>
  <c r="X64" i="4"/>
  <c r="W64" i="4"/>
  <c r="AG60" i="4"/>
  <c r="AF60" i="4"/>
  <c r="AE60" i="4"/>
  <c r="AD60" i="4"/>
  <c r="AC60" i="4"/>
  <c r="AB60" i="4"/>
  <c r="AA60" i="4"/>
  <c r="Z60" i="4"/>
  <c r="Y60" i="4"/>
  <c r="X60" i="4"/>
  <c r="W60" i="4"/>
  <c r="AG57" i="4"/>
  <c r="AF57" i="4"/>
  <c r="AE57" i="4"/>
  <c r="AD57" i="4"/>
  <c r="AC57" i="4"/>
  <c r="AB57" i="4"/>
  <c r="AA57" i="4"/>
  <c r="Z57" i="4"/>
  <c r="Y57" i="4"/>
  <c r="X57" i="4"/>
  <c r="W57" i="4"/>
  <c r="AG53" i="4"/>
  <c r="AG52" i="4" s="1"/>
  <c r="AF53" i="4"/>
  <c r="AF52" i="4" s="1"/>
  <c r="AE53" i="4"/>
  <c r="AE52" i="4" s="1"/>
  <c r="AD53" i="4"/>
  <c r="AD52" i="4" s="1"/>
  <c r="AC53" i="4"/>
  <c r="AC52" i="4" s="1"/>
  <c r="AB53" i="4"/>
  <c r="AB52" i="4" s="1"/>
  <c r="AA53" i="4"/>
  <c r="AA52" i="4" s="1"/>
  <c r="Z53" i="4"/>
  <c r="Z52" i="4" s="1"/>
  <c r="Y53" i="4"/>
  <c r="Y52" i="4" s="1"/>
  <c r="X53" i="4"/>
  <c r="X52" i="4" s="1"/>
  <c r="W53" i="4"/>
  <c r="W52" i="4" s="1"/>
  <c r="AG50" i="4"/>
  <c r="AF50" i="4"/>
  <c r="AE50" i="4"/>
  <c r="AD50" i="4"/>
  <c r="AC50" i="4"/>
  <c r="AB50" i="4"/>
  <c r="AA50" i="4"/>
  <c r="Z50" i="4"/>
  <c r="Y50" i="4"/>
  <c r="X50" i="4"/>
  <c r="W50" i="4"/>
  <c r="AF44" i="4"/>
  <c r="AE44" i="4"/>
  <c r="AD44" i="4"/>
  <c r="AA44" i="4"/>
  <c r="Z44" i="4"/>
  <c r="X44" i="4"/>
  <c r="W44" i="4"/>
  <c r="AG44" i="4"/>
  <c r="AC44" i="4"/>
  <c r="AB44" i="4"/>
  <c r="Y44" i="4"/>
  <c r="AG39" i="4"/>
  <c r="AF39" i="4"/>
  <c r="AE39" i="4"/>
  <c r="AD39" i="4"/>
  <c r="AC39" i="4"/>
  <c r="AB39" i="4"/>
  <c r="AA39" i="4"/>
  <c r="Z39" i="4"/>
  <c r="Y39" i="4"/>
  <c r="X39" i="4"/>
  <c r="W39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G27" i="4"/>
  <c r="AF27" i="4"/>
  <c r="AE27" i="4"/>
  <c r="AD27" i="4"/>
  <c r="AC27" i="4"/>
  <c r="AB27" i="4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H151" i="4"/>
  <c r="AH147" i="4"/>
  <c r="AH137" i="4"/>
  <c r="AH132" i="4"/>
  <c r="AH98" i="4"/>
  <c r="AH92" i="4"/>
  <c r="AH91" i="4" s="1"/>
  <c r="AH87" i="4"/>
  <c r="AH84" i="4"/>
  <c r="AH82" i="4"/>
  <c r="AH78" i="4"/>
  <c r="AH74" i="4"/>
  <c r="AH70" i="4"/>
  <c r="AH67" i="4"/>
  <c r="AH66" i="4" s="1"/>
  <c r="AH64" i="4"/>
  <c r="AH60" i="4"/>
  <c r="AH57" i="4"/>
  <c r="V57" i="4"/>
  <c r="U57" i="4"/>
  <c r="AH53" i="4"/>
  <c r="AH52" i="4" s="1"/>
  <c r="AH50" i="4"/>
  <c r="AH44" i="4"/>
  <c r="AH39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1" i="4"/>
  <c r="Q151" i="4"/>
  <c r="P151" i="4"/>
  <c r="O151" i="4"/>
  <c r="M151" i="4"/>
  <c r="L151" i="4"/>
  <c r="K151" i="4"/>
  <c r="J151" i="4"/>
  <c r="I151" i="4"/>
  <c r="H151" i="4"/>
  <c r="N151" i="4"/>
  <c r="R147" i="4"/>
  <c r="Q147" i="4"/>
  <c r="P147" i="4"/>
  <c r="O147" i="4"/>
  <c r="N147" i="4"/>
  <c r="M147" i="4"/>
  <c r="L147" i="4"/>
  <c r="K147" i="4"/>
  <c r="J147" i="4"/>
  <c r="I147" i="4"/>
  <c r="H147" i="4"/>
  <c r="R137" i="4"/>
  <c r="Q137" i="4"/>
  <c r="P137" i="4"/>
  <c r="O137" i="4"/>
  <c r="N137" i="4"/>
  <c r="M137" i="4"/>
  <c r="L137" i="4"/>
  <c r="K137" i="4"/>
  <c r="J137" i="4"/>
  <c r="I137" i="4"/>
  <c r="H137" i="4"/>
  <c r="R132" i="4"/>
  <c r="Q132" i="4"/>
  <c r="P132" i="4"/>
  <c r="O132" i="4"/>
  <c r="N132" i="4"/>
  <c r="M132" i="4"/>
  <c r="L132" i="4"/>
  <c r="K132" i="4"/>
  <c r="J132" i="4"/>
  <c r="I132" i="4"/>
  <c r="H132" i="4"/>
  <c r="R98" i="4"/>
  <c r="Q98" i="4"/>
  <c r="P98" i="4"/>
  <c r="O98" i="4"/>
  <c r="N98" i="4"/>
  <c r="M98" i="4"/>
  <c r="L98" i="4"/>
  <c r="K98" i="4"/>
  <c r="J98" i="4"/>
  <c r="I98" i="4"/>
  <c r="H98" i="4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R87" i="4"/>
  <c r="Q87" i="4"/>
  <c r="P87" i="4"/>
  <c r="O87" i="4"/>
  <c r="N87" i="4"/>
  <c r="M87" i="4"/>
  <c r="L87" i="4"/>
  <c r="K87" i="4"/>
  <c r="J87" i="4"/>
  <c r="I87" i="4"/>
  <c r="H87" i="4"/>
  <c r="R84" i="4"/>
  <c r="Q84" i="4"/>
  <c r="P84" i="4"/>
  <c r="O84" i="4"/>
  <c r="N84" i="4"/>
  <c r="M84" i="4"/>
  <c r="L84" i="4"/>
  <c r="K84" i="4"/>
  <c r="J84" i="4"/>
  <c r="I84" i="4"/>
  <c r="H84" i="4"/>
  <c r="R82" i="4"/>
  <c r="Q82" i="4"/>
  <c r="P82" i="4"/>
  <c r="O82" i="4"/>
  <c r="N82" i="4"/>
  <c r="M82" i="4"/>
  <c r="L82" i="4"/>
  <c r="K82" i="4"/>
  <c r="J82" i="4"/>
  <c r="I82" i="4"/>
  <c r="H82" i="4"/>
  <c r="R78" i="4"/>
  <c r="Q78" i="4"/>
  <c r="P78" i="4"/>
  <c r="O78" i="4"/>
  <c r="N78" i="4"/>
  <c r="M78" i="4"/>
  <c r="L78" i="4"/>
  <c r="K78" i="4"/>
  <c r="J78" i="4"/>
  <c r="I78" i="4"/>
  <c r="H78" i="4"/>
  <c r="R74" i="4"/>
  <c r="Q74" i="4"/>
  <c r="P74" i="4"/>
  <c r="O74" i="4"/>
  <c r="N74" i="4"/>
  <c r="M74" i="4"/>
  <c r="L74" i="4"/>
  <c r="K74" i="4"/>
  <c r="J74" i="4"/>
  <c r="I74" i="4"/>
  <c r="H74" i="4"/>
  <c r="R70" i="4"/>
  <c r="Q70" i="4"/>
  <c r="P70" i="4"/>
  <c r="O70" i="4"/>
  <c r="N70" i="4"/>
  <c r="M70" i="4"/>
  <c r="L70" i="4"/>
  <c r="K70" i="4"/>
  <c r="J70" i="4"/>
  <c r="I70" i="4"/>
  <c r="H70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R64" i="4"/>
  <c r="Q64" i="4"/>
  <c r="P64" i="4"/>
  <c r="O64" i="4"/>
  <c r="N64" i="4"/>
  <c r="M64" i="4"/>
  <c r="L64" i="4"/>
  <c r="K64" i="4"/>
  <c r="J64" i="4"/>
  <c r="I64" i="4"/>
  <c r="H64" i="4"/>
  <c r="R60" i="4"/>
  <c r="Q60" i="4"/>
  <c r="P60" i="4"/>
  <c r="O60" i="4"/>
  <c r="N60" i="4"/>
  <c r="M60" i="4"/>
  <c r="L60" i="4"/>
  <c r="K60" i="4"/>
  <c r="J60" i="4"/>
  <c r="I60" i="4"/>
  <c r="H60" i="4"/>
  <c r="R57" i="4"/>
  <c r="Q57" i="4"/>
  <c r="P57" i="4"/>
  <c r="O57" i="4"/>
  <c r="N57" i="4"/>
  <c r="M57" i="4"/>
  <c r="L57" i="4"/>
  <c r="K57" i="4"/>
  <c r="J57" i="4"/>
  <c r="I57" i="4"/>
  <c r="H57" i="4"/>
  <c r="R53" i="4"/>
  <c r="R52" i="4" s="1"/>
  <c r="Q53" i="4"/>
  <c r="Q52" i="4" s="1"/>
  <c r="P53" i="4"/>
  <c r="P52" i="4" s="1"/>
  <c r="O53" i="4"/>
  <c r="O52" i="4" s="1"/>
  <c r="N53" i="4"/>
  <c r="N52" i="4" s="1"/>
  <c r="M53" i="4"/>
  <c r="M52" i="4" s="1"/>
  <c r="L53" i="4"/>
  <c r="L52" i="4" s="1"/>
  <c r="K53" i="4"/>
  <c r="K52" i="4" s="1"/>
  <c r="J53" i="4"/>
  <c r="J52" i="4" s="1"/>
  <c r="I53" i="4"/>
  <c r="I52" i="4" s="1"/>
  <c r="H53" i="4"/>
  <c r="H52" i="4" s="1"/>
  <c r="R50" i="4"/>
  <c r="Q50" i="4"/>
  <c r="P50" i="4"/>
  <c r="O50" i="4"/>
  <c r="N50" i="4"/>
  <c r="M50" i="4"/>
  <c r="L50" i="4"/>
  <c r="K50" i="4"/>
  <c r="J50" i="4"/>
  <c r="I50" i="4"/>
  <c r="H50" i="4"/>
  <c r="R44" i="4"/>
  <c r="Q44" i="4"/>
  <c r="P44" i="4"/>
  <c r="O44" i="4"/>
  <c r="N44" i="4"/>
  <c r="M44" i="4"/>
  <c r="L44" i="4"/>
  <c r="K44" i="4"/>
  <c r="J44" i="4"/>
  <c r="I44" i="4"/>
  <c r="H44" i="4"/>
  <c r="R39" i="4"/>
  <c r="Q39" i="4"/>
  <c r="P39" i="4"/>
  <c r="O39" i="4"/>
  <c r="N39" i="4"/>
  <c r="M39" i="4"/>
  <c r="L39" i="4"/>
  <c r="K39" i="4"/>
  <c r="J39" i="4"/>
  <c r="I39" i="4"/>
  <c r="H39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J37" i="4" l="1"/>
  <c r="V82" i="4"/>
  <c r="AJ116" i="4"/>
  <c r="AJ103" i="4"/>
  <c r="AJ134" i="4"/>
  <c r="AC26" i="4"/>
  <c r="AJ42" i="4"/>
  <c r="AJ89" i="4"/>
  <c r="AJ108" i="4"/>
  <c r="AJ120" i="4"/>
  <c r="AB26" i="4"/>
  <c r="U154" i="4"/>
  <c r="V152" i="4"/>
  <c r="V151" i="4" s="1"/>
  <c r="AJ112" i="4"/>
  <c r="AJ125" i="4"/>
  <c r="AJ149" i="4"/>
  <c r="V50" i="4"/>
  <c r="V147" i="4"/>
  <c r="AJ148" i="4"/>
  <c r="AJ68" i="4"/>
  <c r="AJ75" i="4"/>
  <c r="AJ140" i="4"/>
  <c r="AJ88" i="4"/>
  <c r="U34" i="4"/>
  <c r="U33" i="4" s="1"/>
  <c r="U32" i="4" s="1"/>
  <c r="AJ82" i="4"/>
  <c r="AJ102" i="4"/>
  <c r="AJ119" i="4"/>
  <c r="AI20" i="4"/>
  <c r="AI84" i="4"/>
  <c r="AJ76" i="4"/>
  <c r="V67" i="4"/>
  <c r="V66" i="4" s="1"/>
  <c r="V17" i="4"/>
  <c r="V36" i="4"/>
  <c r="AJ69" i="4"/>
  <c r="V23" i="4"/>
  <c r="V74" i="4"/>
  <c r="AJ18" i="4"/>
  <c r="AJ81" i="4"/>
  <c r="AJ107" i="4"/>
  <c r="AJ124" i="4"/>
  <c r="G64" i="4"/>
  <c r="AJ123" i="4"/>
  <c r="AJ14" i="4"/>
  <c r="U54" i="4"/>
  <c r="U53" i="4" s="1"/>
  <c r="U52" i="4" s="1"/>
  <c r="U49" i="4" s="1"/>
  <c r="H49" i="4"/>
  <c r="L49" i="4"/>
  <c r="P49" i="4"/>
  <c r="AJ62" i="4"/>
  <c r="Z131" i="4"/>
  <c r="Z130" i="4" s="1"/>
  <c r="W35" i="4"/>
  <c r="W55" i="4"/>
  <c r="AE55" i="4"/>
  <c r="W131" i="4"/>
  <c r="W130" i="4" s="1"/>
  <c r="AA131" i="4"/>
  <c r="AA130" i="4" s="1"/>
  <c r="AE131" i="4"/>
  <c r="AE130" i="4" s="1"/>
  <c r="AJ106" i="4"/>
  <c r="AJ114" i="4"/>
  <c r="AA55" i="4"/>
  <c r="AB77" i="4"/>
  <c r="AB73" i="4" s="1"/>
  <c r="Z35" i="4"/>
  <c r="AI78" i="4"/>
  <c r="X49" i="4"/>
  <c r="AB49" i="4"/>
  <c r="G23" i="4"/>
  <c r="N35" i="4"/>
  <c r="O35" i="4"/>
  <c r="AD131" i="4"/>
  <c r="AD130" i="4" s="1"/>
  <c r="AJ115" i="4"/>
  <c r="G82" i="4"/>
  <c r="AI12" i="4"/>
  <c r="AI11" i="4" s="1"/>
  <c r="AI10" i="4" s="1"/>
  <c r="AI132" i="4"/>
  <c r="V27" i="4"/>
  <c r="V26" i="4" s="1"/>
  <c r="AJ143" i="4"/>
  <c r="G27" i="4"/>
  <c r="AJ111" i="4"/>
  <c r="AJ128" i="4"/>
  <c r="G147" i="4"/>
  <c r="W49" i="4"/>
  <c r="G92" i="4"/>
  <c r="G91" i="4" s="1"/>
  <c r="F46" i="4"/>
  <c r="G45" i="4"/>
  <c r="G44" i="4" s="1"/>
  <c r="AJ41" i="4"/>
  <c r="AJ94" i="4"/>
  <c r="AI91" i="4"/>
  <c r="Z16" i="4"/>
  <c r="Z15" i="4" s="1"/>
  <c r="AD16" i="4"/>
  <c r="AD15" i="4" s="1"/>
  <c r="AE26" i="4"/>
  <c r="AD35" i="4"/>
  <c r="AJ21" i="4"/>
  <c r="AJ13" i="4"/>
  <c r="AJ43" i="4"/>
  <c r="AJ56" i="4"/>
  <c r="U38" i="4"/>
  <c r="AJ38" i="4" s="1"/>
  <c r="U12" i="4"/>
  <c r="U11" i="4" s="1"/>
  <c r="U10" i="4" s="1"/>
  <c r="AI36" i="4"/>
  <c r="AI67" i="4"/>
  <c r="AI66" i="4" s="1"/>
  <c r="AI74" i="4"/>
  <c r="AI87" i="4"/>
  <c r="AI147" i="4"/>
  <c r="V132" i="4"/>
  <c r="AA35" i="4"/>
  <c r="Z55" i="4"/>
  <c r="Y145" i="4"/>
  <c r="AC145" i="4"/>
  <c r="AG145" i="4"/>
  <c r="G36" i="4"/>
  <c r="AJ90" i="4"/>
  <c r="AJ85" i="4"/>
  <c r="AJ100" i="4"/>
  <c r="AJ105" i="4"/>
  <c r="AJ109" i="4"/>
  <c r="AJ113" i="4"/>
  <c r="AJ117" i="4"/>
  <c r="AJ121" i="4"/>
  <c r="AJ126" i="4"/>
  <c r="AJ142" i="4"/>
  <c r="G17" i="4"/>
  <c r="G53" i="4"/>
  <c r="G52" i="4" s="1"/>
  <c r="AJ141" i="4"/>
  <c r="AJ59" i="4"/>
  <c r="U87" i="4"/>
  <c r="AE35" i="4"/>
  <c r="AJ110" i="4"/>
  <c r="AJ118" i="4"/>
  <c r="AJ127" i="4"/>
  <c r="AJ139" i="4"/>
  <c r="AI137" i="4"/>
  <c r="Y35" i="4"/>
  <c r="AC35" i="4"/>
  <c r="AD55" i="4"/>
  <c r="G12" i="4"/>
  <c r="G11" i="4" s="1"/>
  <c r="G10" i="4" s="1"/>
  <c r="O131" i="4"/>
  <c r="O130" i="4" s="1"/>
  <c r="Y16" i="4"/>
  <c r="Y15" i="4" s="1"/>
  <c r="AC16" i="4"/>
  <c r="AC15" i="4" s="1"/>
  <c r="AG16" i="4"/>
  <c r="AG15" i="4" s="1"/>
  <c r="X77" i="4"/>
  <c r="X73" i="4" s="1"/>
  <c r="G67" i="4"/>
  <c r="G66" i="4" s="1"/>
  <c r="G74" i="4"/>
  <c r="F31" i="4"/>
  <c r="G30" i="4"/>
  <c r="G29" i="4" s="1"/>
  <c r="F40" i="4"/>
  <c r="G39" i="4"/>
  <c r="AJ63" i="4"/>
  <c r="F60" i="4"/>
  <c r="F79" i="4"/>
  <c r="AJ79" i="4" s="1"/>
  <c r="G78" i="4"/>
  <c r="U61" i="4"/>
  <c r="U60" i="4" s="1"/>
  <c r="U55" i="4" s="1"/>
  <c r="V60" i="4"/>
  <c r="V55" i="4" s="1"/>
  <c r="U80" i="4"/>
  <c r="AJ80" i="4" s="1"/>
  <c r="V78" i="4"/>
  <c r="U101" i="4"/>
  <c r="AJ101" i="4" s="1"/>
  <c r="V98" i="4"/>
  <c r="N131" i="4"/>
  <c r="N130" i="4" s="1"/>
  <c r="G151" i="4"/>
  <c r="F71" i="4"/>
  <c r="AJ71" i="4" s="1"/>
  <c r="G70" i="4"/>
  <c r="U22" i="4"/>
  <c r="U20" i="4" s="1"/>
  <c r="V20" i="4"/>
  <c r="V44" i="4"/>
  <c r="U46" i="4"/>
  <c r="V70" i="4"/>
  <c r="U93" i="4"/>
  <c r="V92" i="4"/>
  <c r="V91" i="4" s="1"/>
  <c r="V12" i="4"/>
  <c r="V11" i="4" s="1"/>
  <c r="V10" i="4" s="1"/>
  <c r="G84" i="4"/>
  <c r="U31" i="4"/>
  <c r="U30" i="4" s="1"/>
  <c r="U29" i="4" s="1"/>
  <c r="U26" i="4" s="1"/>
  <c r="R49" i="4"/>
  <c r="F135" i="4"/>
  <c r="AJ135" i="4" s="1"/>
  <c r="G132" i="4"/>
  <c r="U65" i="4"/>
  <c r="V64" i="4"/>
  <c r="U86" i="4"/>
  <c r="V84" i="4"/>
  <c r="K131" i="4"/>
  <c r="K130" i="4" s="1"/>
  <c r="AJ24" i="4"/>
  <c r="Y26" i="4"/>
  <c r="AG26" i="4"/>
  <c r="AA26" i="4"/>
  <c r="X35" i="4"/>
  <c r="AB35" i="4"/>
  <c r="AF35" i="4"/>
  <c r="AG35" i="4"/>
  <c r="Z49" i="4"/>
  <c r="AD49" i="4"/>
  <c r="X55" i="4"/>
  <c r="AB55" i="4"/>
  <c r="AF55" i="4"/>
  <c r="X131" i="4"/>
  <c r="X130" i="4" s="1"/>
  <c r="AB131" i="4"/>
  <c r="AB130" i="4" s="1"/>
  <c r="AF131" i="4"/>
  <c r="AF130" i="4" s="1"/>
  <c r="Y131" i="4"/>
  <c r="Y130" i="4" s="1"/>
  <c r="AC131" i="4"/>
  <c r="AC130" i="4" s="1"/>
  <c r="AG131" i="4"/>
  <c r="AG130" i="4" s="1"/>
  <c r="U17" i="4"/>
  <c r="U23" i="4"/>
  <c r="U67" i="4"/>
  <c r="U66" i="4" s="1"/>
  <c r="U74" i="4"/>
  <c r="U147" i="4"/>
  <c r="AI39" i="4"/>
  <c r="W26" i="4"/>
  <c r="AF49" i="4"/>
  <c r="AA49" i="4"/>
  <c r="AE49" i="4"/>
  <c r="X145" i="4"/>
  <c r="AB145" i="4"/>
  <c r="AF145" i="4"/>
  <c r="F87" i="4"/>
  <c r="F137" i="4"/>
  <c r="U132" i="4"/>
  <c r="AI60" i="4"/>
  <c r="AJ28" i="4"/>
  <c r="AJ83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49" i="4"/>
  <c r="Y77" i="4"/>
  <c r="Y73" i="4" s="1"/>
  <c r="AC77" i="4"/>
  <c r="AC73" i="4" s="1"/>
  <c r="AG77" i="4"/>
  <c r="AG73" i="4" s="1"/>
  <c r="AF77" i="4"/>
  <c r="AF73" i="4" s="1"/>
  <c r="G20" i="4"/>
  <c r="G60" i="4"/>
  <c r="G55" i="4" s="1"/>
  <c r="F74" i="4"/>
  <c r="U137" i="4"/>
  <c r="V137" i="4"/>
  <c r="V87" i="4"/>
  <c r="U39" i="4"/>
  <c r="V39" i="4"/>
  <c r="F147" i="4"/>
  <c r="G137" i="4"/>
  <c r="G98" i="4"/>
  <c r="F91" i="4"/>
  <c r="G87" i="4"/>
  <c r="F84" i="4"/>
  <c r="F67" i="4"/>
  <c r="F66" i="4" s="1"/>
  <c r="G50" i="4"/>
  <c r="F36" i="4"/>
  <c r="G33" i="4"/>
  <c r="G32" i="4" s="1"/>
  <c r="F20" i="4"/>
  <c r="F12" i="4"/>
  <c r="F11" i="4" s="1"/>
  <c r="F10" i="4" s="1"/>
  <c r="Y55" i="4"/>
  <c r="AC55" i="4"/>
  <c r="AG55" i="4"/>
  <c r="Y49" i="4"/>
  <c r="AG49" i="4"/>
  <c r="Z77" i="4"/>
  <c r="Z73" i="4" s="1"/>
  <c r="AD77" i="4"/>
  <c r="AD73" i="4" s="1"/>
  <c r="W77" i="4"/>
  <c r="W73" i="4" s="1"/>
  <c r="AA77" i="4"/>
  <c r="AA73" i="4" s="1"/>
  <c r="AE77" i="4"/>
  <c r="AE73" i="4" s="1"/>
  <c r="Z26" i="4"/>
  <c r="AD26" i="4"/>
  <c r="Z145" i="4"/>
  <c r="AD145" i="4"/>
  <c r="W145" i="4"/>
  <c r="AA145" i="4"/>
  <c r="AE145" i="4"/>
  <c r="AI26" i="4"/>
  <c r="M26" i="4"/>
  <c r="H145" i="4"/>
  <c r="L145" i="4"/>
  <c r="P145" i="4"/>
  <c r="I26" i="4"/>
  <c r="J131" i="4"/>
  <c r="J130" i="4" s="1"/>
  <c r="R131" i="4"/>
  <c r="R130" i="4" s="1"/>
  <c r="AH26" i="4"/>
  <c r="AH49" i="4"/>
  <c r="J49" i="4"/>
  <c r="AH55" i="4"/>
  <c r="M49" i="4"/>
  <c r="H55" i="4"/>
  <c r="P55" i="4"/>
  <c r="K35" i="4"/>
  <c r="J55" i="4"/>
  <c r="Q77" i="4"/>
  <c r="Q73" i="4" s="1"/>
  <c r="J35" i="4"/>
  <c r="R35" i="4"/>
  <c r="L55" i="4"/>
  <c r="Q16" i="4"/>
  <c r="Q15" i="4" s="1"/>
  <c r="K55" i="4"/>
  <c r="J145" i="4"/>
  <c r="R145" i="4"/>
  <c r="K26" i="4"/>
  <c r="N16" i="4"/>
  <c r="N15" i="4" s="1"/>
  <c r="H26" i="4"/>
  <c r="N145" i="4"/>
  <c r="AH35" i="4"/>
  <c r="J16" i="4"/>
  <c r="J15" i="4" s="1"/>
  <c r="L26" i="4"/>
  <c r="M16" i="4"/>
  <c r="M15" i="4" s="1"/>
  <c r="Q26" i="4"/>
  <c r="H35" i="4"/>
  <c r="L35" i="4"/>
  <c r="P35" i="4"/>
  <c r="N49" i="4"/>
  <c r="I77" i="4"/>
  <c r="I73" i="4" s="1"/>
  <c r="M77" i="4"/>
  <c r="M73" i="4" s="1"/>
  <c r="O26" i="4"/>
  <c r="R16" i="4"/>
  <c r="R15" i="4" s="1"/>
  <c r="P26" i="4"/>
  <c r="I16" i="4"/>
  <c r="I15" i="4" s="1"/>
  <c r="J26" i="4"/>
  <c r="R26" i="4"/>
  <c r="O55" i="4"/>
  <c r="H131" i="4"/>
  <c r="H130" i="4" s="1"/>
  <c r="L131" i="4"/>
  <c r="L130" i="4" s="1"/>
  <c r="P131" i="4"/>
  <c r="P130" i="4" s="1"/>
  <c r="I131" i="4"/>
  <c r="I130" i="4" s="1"/>
  <c r="M131" i="4"/>
  <c r="M130" i="4" s="1"/>
  <c r="Q131" i="4"/>
  <c r="Q130" i="4" s="1"/>
  <c r="AH16" i="4"/>
  <c r="AH15" i="4" s="1"/>
  <c r="AH145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49" i="4"/>
  <c r="O49" i="4"/>
  <c r="J77" i="4"/>
  <c r="J73" i="4" s="1"/>
  <c r="N77" i="4"/>
  <c r="N73" i="4" s="1"/>
  <c r="R77" i="4"/>
  <c r="R73" i="4" s="1"/>
  <c r="K77" i="4"/>
  <c r="K73" i="4" s="1"/>
  <c r="O77" i="4"/>
  <c r="O73" i="4" s="1"/>
  <c r="H77" i="4"/>
  <c r="H73" i="4" s="1"/>
  <c r="L77" i="4"/>
  <c r="L73" i="4" s="1"/>
  <c r="P77" i="4"/>
  <c r="P73" i="4" s="1"/>
  <c r="V49" i="4"/>
  <c r="I49" i="4"/>
  <c r="Q49" i="4"/>
  <c r="I55" i="4"/>
  <c r="M55" i="4"/>
  <c r="Q55" i="4"/>
  <c r="N55" i="4"/>
  <c r="R55" i="4"/>
  <c r="I145" i="4"/>
  <c r="M145" i="4"/>
  <c r="Q145" i="4"/>
  <c r="AH77" i="4"/>
  <c r="AH73" i="4" s="1"/>
  <c r="AH131" i="4"/>
  <c r="AH130" i="4" s="1"/>
  <c r="K145" i="4"/>
  <c r="O145" i="4"/>
  <c r="V145" i="4" l="1"/>
  <c r="G26" i="4"/>
  <c r="U152" i="4"/>
  <c r="U151" i="4" s="1"/>
  <c r="U145" i="4" s="1"/>
  <c r="AJ34" i="4"/>
  <c r="V35" i="4"/>
  <c r="AJ87" i="4"/>
  <c r="AJ61" i="4"/>
  <c r="V16" i="4"/>
  <c r="V15" i="4" s="1"/>
  <c r="AJ54" i="4"/>
  <c r="U36" i="4"/>
  <c r="U35" i="4" s="1"/>
  <c r="U98" i="4"/>
  <c r="AI35" i="4"/>
  <c r="AI131" i="4"/>
  <c r="AI130" i="4" s="1"/>
  <c r="G131" i="4"/>
  <c r="G130" i="4" s="1"/>
  <c r="U78" i="4"/>
  <c r="G16" i="4"/>
  <c r="G15" i="4" s="1"/>
  <c r="AJ53" i="4"/>
  <c r="AI77" i="4"/>
  <c r="AI73" i="4" s="1"/>
  <c r="G145" i="4"/>
  <c r="AC96" i="4"/>
  <c r="AC8" i="4" s="1"/>
  <c r="AC158" i="4" s="1"/>
  <c r="G49" i="4"/>
  <c r="V131" i="4"/>
  <c r="V130" i="4" s="1"/>
  <c r="AF96" i="4"/>
  <c r="AF8" i="4" s="1"/>
  <c r="AF158" i="4" s="1"/>
  <c r="F45" i="4"/>
  <c r="F44" i="4" s="1"/>
  <c r="AJ46" i="4"/>
  <c r="AJ45" i="4" s="1"/>
  <c r="U45" i="4"/>
  <c r="U44" i="4" s="1"/>
  <c r="AA96" i="4"/>
  <c r="AA8" i="4" s="1"/>
  <c r="AA158" i="4" s="1"/>
  <c r="G35" i="4"/>
  <c r="AE96" i="4"/>
  <c r="AE157" i="4" s="1"/>
  <c r="W96" i="4"/>
  <c r="W8" i="4" s="1"/>
  <c r="W158" i="4" s="1"/>
  <c r="AB96" i="4"/>
  <c r="AB8" i="4" s="1"/>
  <c r="AB158" i="4" s="1"/>
  <c r="AG96" i="4"/>
  <c r="AG8" i="4" s="1"/>
  <c r="AG158" i="4" s="1"/>
  <c r="U16" i="4"/>
  <c r="U15" i="4" s="1"/>
  <c r="J96" i="4"/>
  <c r="J8" i="4" s="1"/>
  <c r="J158" i="4" s="1"/>
  <c r="V77" i="4"/>
  <c r="V73" i="4" s="1"/>
  <c r="Z96" i="4"/>
  <c r="Z157" i="4" s="1"/>
  <c r="X96" i="4"/>
  <c r="X157" i="4" s="1"/>
  <c r="AJ22" i="4"/>
  <c r="F39" i="4"/>
  <c r="F35" i="4" s="1"/>
  <c r="AJ40" i="4"/>
  <c r="Y96" i="4"/>
  <c r="Y157" i="4" s="1"/>
  <c r="F132" i="4"/>
  <c r="F131" i="4" s="1"/>
  <c r="F130" i="4" s="1"/>
  <c r="U64" i="4"/>
  <c r="AJ65" i="4"/>
  <c r="U92" i="4"/>
  <c r="U91" i="4" s="1"/>
  <c r="AJ93" i="4"/>
  <c r="F78" i="4"/>
  <c r="U84" i="4"/>
  <c r="AJ84" i="4" s="1"/>
  <c r="AJ86" i="4"/>
  <c r="AD96" i="4"/>
  <c r="AD157" i="4" s="1"/>
  <c r="G77" i="4"/>
  <c r="G73" i="4" s="1"/>
  <c r="U131" i="4"/>
  <c r="U130" i="4" s="1"/>
  <c r="F30" i="4"/>
  <c r="F29" i="4" s="1"/>
  <c r="F26" i="4" s="1"/>
  <c r="AJ31" i="4"/>
  <c r="AH96" i="4"/>
  <c r="AH8" i="4" s="1"/>
  <c r="AH158" i="4" s="1"/>
  <c r="N96" i="4"/>
  <c r="N157" i="4" s="1"/>
  <c r="R96" i="4"/>
  <c r="R157" i="4" s="1"/>
  <c r="K96" i="4"/>
  <c r="K8" i="4" s="1"/>
  <c r="K158" i="4" s="1"/>
  <c r="Q96" i="4"/>
  <c r="Q8" i="4" s="1"/>
  <c r="Q158" i="4" s="1"/>
  <c r="O96" i="4"/>
  <c r="O8" i="4" s="1"/>
  <c r="O158" i="4" s="1"/>
  <c r="M96" i="4"/>
  <c r="M8" i="4" s="1"/>
  <c r="M158" i="4" s="1"/>
  <c r="I96" i="4"/>
  <c r="I8" i="4" s="1"/>
  <c r="I158" i="4" s="1"/>
  <c r="H96" i="4"/>
  <c r="P96" i="4"/>
  <c r="L96" i="4"/>
  <c r="V96" i="4" l="1"/>
  <c r="V8" i="4" s="1"/>
  <c r="V158" i="4" s="1"/>
  <c r="F77" i="4"/>
  <c r="F73" i="4" s="1"/>
  <c r="AJ78" i="4"/>
  <c r="AC157" i="4"/>
  <c r="J157" i="4"/>
  <c r="AF157" i="4"/>
  <c r="G96" i="4"/>
  <c r="G8" i="4" s="1"/>
  <c r="G158" i="4" s="1"/>
  <c r="U77" i="4"/>
  <c r="U73" i="4" s="1"/>
  <c r="AG157" i="4"/>
  <c r="Y8" i="4"/>
  <c r="Y158" i="4" s="1"/>
  <c r="K157" i="4"/>
  <c r="N8" i="4"/>
  <c r="N158" i="4" s="1"/>
  <c r="X8" i="4"/>
  <c r="X158" i="4" s="1"/>
  <c r="AA157" i="4"/>
  <c r="AB157" i="4"/>
  <c r="W157" i="4"/>
  <c r="AE8" i="4"/>
  <c r="AE158" i="4" s="1"/>
  <c r="Z8" i="4"/>
  <c r="Z158" i="4" s="1"/>
  <c r="AH157" i="4"/>
  <c r="AD8" i="4"/>
  <c r="AD158" i="4" s="1"/>
  <c r="O157" i="4"/>
  <c r="R8" i="4"/>
  <c r="R158" i="4" s="1"/>
  <c r="M157" i="4"/>
  <c r="Q157" i="4"/>
  <c r="I157" i="4"/>
  <c r="L8" i="4"/>
  <c r="L158" i="4" s="1"/>
  <c r="L157" i="4"/>
  <c r="P8" i="4"/>
  <c r="P158" i="4" s="1"/>
  <c r="P157" i="4"/>
  <c r="H8" i="4"/>
  <c r="H158" i="4" s="1"/>
  <c r="H157" i="4"/>
  <c r="V157" i="4" l="1"/>
  <c r="G157" i="4"/>
  <c r="S151" i="4" l="1"/>
  <c r="S147" i="4"/>
  <c r="S137" i="4"/>
  <c r="S132" i="4"/>
  <c r="S98" i="4"/>
  <c r="S92" i="4"/>
  <c r="S91" i="4" s="1"/>
  <c r="S87" i="4"/>
  <c r="S84" i="4"/>
  <c r="S82" i="4"/>
  <c r="S78" i="4"/>
  <c r="S74" i="4"/>
  <c r="S70" i="4"/>
  <c r="S67" i="4"/>
  <c r="S66" i="4" s="1"/>
  <c r="S64" i="4"/>
  <c r="S60" i="4"/>
  <c r="S57" i="4"/>
  <c r="S53" i="4"/>
  <c r="S52" i="4" s="1"/>
  <c r="S50" i="4"/>
  <c r="S44" i="4"/>
  <c r="S39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BD305" i="1"/>
  <c r="BC305" i="1" s="1"/>
  <c r="BD304" i="1"/>
  <c r="BC304" i="1" s="1"/>
  <c r="BD300" i="1"/>
  <c r="BC300" i="1" s="1"/>
  <c r="BD299" i="1"/>
  <c r="BD296" i="1"/>
  <c r="BC296" i="1" s="1"/>
  <c r="BD295" i="1"/>
  <c r="BC295" i="1" s="1"/>
  <c r="BD293" i="1"/>
  <c r="BC293" i="1" s="1"/>
  <c r="BD292" i="1"/>
  <c r="BC292" i="1" s="1"/>
  <c r="BD291" i="1"/>
  <c r="BC291" i="1" s="1"/>
  <c r="BD290" i="1"/>
  <c r="BC290" i="1" s="1"/>
  <c r="BD288" i="1"/>
  <c r="BC288" i="1" s="1"/>
  <c r="BD287" i="1"/>
  <c r="BD286" i="1"/>
  <c r="BC286" i="1" s="1"/>
  <c r="BD284" i="1"/>
  <c r="BC284" i="1" s="1"/>
  <c r="BD283" i="1"/>
  <c r="BC283" i="1" s="1"/>
  <c r="BD282" i="1"/>
  <c r="BC282" i="1" s="1"/>
  <c r="BD281" i="1"/>
  <c r="BC281" i="1" s="1"/>
  <c r="BD279" i="1"/>
  <c r="BC279" i="1" s="1"/>
  <c r="BC278" i="1" s="1"/>
  <c r="BD276" i="1"/>
  <c r="BC276" i="1" s="1"/>
  <c r="BD275" i="1"/>
  <c r="BC275" i="1" s="1"/>
  <c r="BD274" i="1"/>
  <c r="BC274" i="1" s="1"/>
  <c r="BD273" i="1"/>
  <c r="BC273" i="1" s="1"/>
  <c r="BD272" i="1"/>
  <c r="BC272" i="1" s="1"/>
  <c r="BD271" i="1"/>
  <c r="BC271" i="1" s="1"/>
  <c r="BD270" i="1"/>
  <c r="BC270" i="1" s="1"/>
  <c r="BD269" i="1"/>
  <c r="BC269" i="1" s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61" i="1"/>
  <c r="BC261" i="1" s="1"/>
  <c r="BD260" i="1"/>
  <c r="BC260" i="1" s="1"/>
  <c r="BD259" i="1"/>
  <c r="BC259" i="1" s="1"/>
  <c r="BD257" i="1"/>
  <c r="BC257" i="1" s="1"/>
  <c r="BD256" i="1"/>
  <c r="BC256" i="1" s="1"/>
  <c r="BD255" i="1"/>
  <c r="BC255" i="1" s="1"/>
  <c r="BD254" i="1"/>
  <c r="BC254" i="1" s="1"/>
  <c r="BD253" i="1"/>
  <c r="BC253" i="1" s="1"/>
  <c r="BD252" i="1"/>
  <c r="BC252" i="1" s="1"/>
  <c r="BD250" i="1"/>
  <c r="BD249" i="1"/>
  <c r="BC249" i="1" s="1"/>
  <c r="BD248" i="1"/>
  <c r="BC248" i="1" s="1"/>
  <c r="BD247" i="1"/>
  <c r="BC247" i="1" s="1"/>
  <c r="BD246" i="1"/>
  <c r="BC246" i="1" s="1"/>
  <c r="BD242" i="1"/>
  <c r="BC242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2" i="1"/>
  <c r="BC232" i="1" s="1"/>
  <c r="BD231" i="1"/>
  <c r="BC231" i="1" s="1"/>
  <c r="BD230" i="1"/>
  <c r="BC230" i="1" s="1"/>
  <c r="BD229" i="1"/>
  <c r="BC229" i="1" s="1"/>
  <c r="BD228" i="1"/>
  <c r="BC228" i="1" s="1"/>
  <c r="BD227" i="1"/>
  <c r="BC227" i="1" s="1"/>
  <c r="BD226" i="1"/>
  <c r="BC226" i="1" s="1"/>
  <c r="BD225" i="1"/>
  <c r="BC225" i="1" s="1"/>
  <c r="BD224" i="1"/>
  <c r="BC224" i="1" s="1"/>
  <c r="BD222" i="1"/>
  <c r="BC222" i="1" s="1"/>
  <c r="BD219" i="1"/>
  <c r="BC219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5" i="1"/>
  <c r="BC185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9" i="1"/>
  <c r="BC179" i="1" s="1"/>
  <c r="BD178" i="1"/>
  <c r="BC178" i="1" s="1"/>
  <c r="BD177" i="1"/>
  <c r="BC177" i="1" s="1"/>
  <c r="BD176" i="1"/>
  <c r="BC176" i="1" s="1"/>
  <c r="BD174" i="1"/>
  <c r="BC174" i="1" s="1"/>
  <c r="BD173" i="1"/>
  <c r="BC173" i="1" s="1"/>
  <c r="BD172" i="1"/>
  <c r="BC172" i="1" s="1"/>
  <c r="BD171" i="1"/>
  <c r="BC171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2" i="1"/>
  <c r="BC162" i="1" s="1"/>
  <c r="BD161" i="1"/>
  <c r="BC161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5" i="1"/>
  <c r="BC155" i="1" s="1"/>
  <c r="BD154" i="1"/>
  <c r="BC154" i="1" s="1"/>
  <c r="BD153" i="1"/>
  <c r="BC153" i="1" s="1"/>
  <c r="BD152" i="1"/>
  <c r="BC152" i="1" s="1"/>
  <c r="BD151" i="1"/>
  <c r="BC151" i="1" s="1"/>
  <c r="BD150" i="1"/>
  <c r="BC150" i="1" s="1"/>
  <c r="BD149" i="1"/>
  <c r="BC149" i="1" s="1"/>
  <c r="BD148" i="1"/>
  <c r="BC148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31" i="1"/>
  <c r="BC131" i="1" s="1"/>
  <c r="BD130" i="1"/>
  <c r="BC130" i="1" s="1"/>
  <c r="BD129" i="1"/>
  <c r="BC129" i="1" s="1"/>
  <c r="BD128" i="1"/>
  <c r="BC128" i="1" s="1"/>
  <c r="BD127" i="1"/>
  <c r="BC127" i="1" s="1"/>
  <c r="BD126" i="1"/>
  <c r="BD123" i="1"/>
  <c r="BC123" i="1" s="1"/>
  <c r="BD122" i="1"/>
  <c r="BC122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8" i="1"/>
  <c r="BC108" i="1" s="1"/>
  <c r="BD107" i="1"/>
  <c r="BC107" i="1" s="1"/>
  <c r="BD106" i="1"/>
  <c r="BC106" i="1" s="1"/>
  <c r="BD105" i="1"/>
  <c r="BC105" i="1" s="1"/>
  <c r="BD104" i="1"/>
  <c r="BC104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3" i="1"/>
  <c r="BC93" i="1" s="1"/>
  <c r="BD92" i="1"/>
  <c r="BC92" i="1" s="1"/>
  <c r="BD91" i="1"/>
  <c r="BC91" i="1" s="1"/>
  <c r="BD90" i="1"/>
  <c r="BD86" i="1"/>
  <c r="BC86" i="1" s="1"/>
  <c r="BD84" i="1"/>
  <c r="BC84" i="1" s="1"/>
  <c r="BD83" i="1"/>
  <c r="BC83" i="1" s="1"/>
  <c r="BD82" i="1"/>
  <c r="BD81" i="1"/>
  <c r="BC81" i="1" s="1"/>
  <c r="BD78" i="1"/>
  <c r="BC78" i="1" s="1"/>
  <c r="BD77" i="1"/>
  <c r="BC77" i="1" s="1"/>
  <c r="BD76" i="1"/>
  <c r="BC76" i="1" s="1"/>
  <c r="BD75" i="1"/>
  <c r="BC75" i="1" s="1"/>
  <c r="BD74" i="1"/>
  <c r="BC74" i="1" s="1"/>
  <c r="BD73" i="1"/>
  <c r="BC73" i="1" s="1"/>
  <c r="BD72" i="1"/>
  <c r="BC72" i="1" s="1"/>
  <c r="BD71" i="1"/>
  <c r="BC71" i="1" s="1"/>
  <c r="BD70" i="1"/>
  <c r="BC70" i="1" s="1"/>
  <c r="BD69" i="1"/>
  <c r="BC69" i="1" s="1"/>
  <c r="BD66" i="1"/>
  <c r="BC66" i="1" s="1"/>
  <c r="BD65" i="1"/>
  <c r="BC65" i="1" s="1"/>
  <c r="BD63" i="1"/>
  <c r="BC63" i="1" s="1"/>
  <c r="BD62" i="1"/>
  <c r="BD61" i="1"/>
  <c r="BC61" i="1" s="1"/>
  <c r="BD60" i="1"/>
  <c r="BC60" i="1" s="1"/>
  <c r="BD56" i="1"/>
  <c r="BC56" i="1" s="1"/>
  <c r="BD55" i="1"/>
  <c r="BC55" i="1" s="1"/>
  <c r="BD54" i="1"/>
  <c r="BC54" i="1" s="1"/>
  <c r="BD53" i="1"/>
  <c r="BC53" i="1" s="1"/>
  <c r="BD52" i="1"/>
  <c r="BC52" i="1" s="1"/>
  <c r="BD51" i="1"/>
  <c r="BC51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6" i="1"/>
  <c r="BC36" i="1" s="1"/>
  <c r="BD35" i="1"/>
  <c r="BC35" i="1" s="1"/>
  <c r="BD32" i="1"/>
  <c r="BC32" i="1" s="1"/>
  <c r="BD31" i="1"/>
  <c r="BC31" i="1" s="1"/>
  <c r="BD30" i="1"/>
  <c r="BC30" i="1" s="1"/>
  <c r="BD29" i="1"/>
  <c r="BC29" i="1" s="1"/>
  <c r="BD28" i="1"/>
  <c r="BC28" i="1" s="1"/>
  <c r="BD27" i="1"/>
  <c r="BC27" i="1" s="1"/>
  <c r="BD23" i="1"/>
  <c r="BC23" i="1" s="1"/>
  <c r="BD22" i="1"/>
  <c r="BC22" i="1" s="1"/>
  <c r="BD21" i="1"/>
  <c r="BC21" i="1" s="1"/>
  <c r="BD20" i="1"/>
  <c r="BC20" i="1" s="1"/>
  <c r="BD19" i="1"/>
  <c r="BC19" i="1" s="1"/>
  <c r="BD18" i="1"/>
  <c r="BC18" i="1" s="1"/>
  <c r="BD17" i="1"/>
  <c r="BC17" i="1" s="1"/>
  <c r="BD16" i="1"/>
  <c r="BD15" i="1"/>
  <c r="BC15" i="1" s="1"/>
  <c r="BD14" i="1"/>
  <c r="BC14" i="1" s="1"/>
  <c r="BD13" i="1"/>
  <c r="BD12" i="1"/>
  <c r="AW305" i="1"/>
  <c r="AV305" i="1" s="1"/>
  <c r="AW304" i="1"/>
  <c r="AW300" i="1"/>
  <c r="AV300" i="1" s="1"/>
  <c r="AW299" i="1"/>
  <c r="AW298" i="1" s="1"/>
  <c r="AW296" i="1"/>
  <c r="AV296" i="1" s="1"/>
  <c r="AW295" i="1"/>
  <c r="AV295" i="1" s="1"/>
  <c r="AW293" i="1"/>
  <c r="AV293" i="1" s="1"/>
  <c r="AW292" i="1"/>
  <c r="AV292" i="1" s="1"/>
  <c r="AW291" i="1"/>
  <c r="AV291" i="1" s="1"/>
  <c r="AW290" i="1"/>
  <c r="AW288" i="1"/>
  <c r="AV288" i="1" s="1"/>
  <c r="AW287" i="1"/>
  <c r="AV287" i="1" s="1"/>
  <c r="AW286" i="1"/>
  <c r="AV286" i="1" s="1"/>
  <c r="AW284" i="1"/>
  <c r="AV284" i="1" s="1"/>
  <c r="AW283" i="1"/>
  <c r="AV283" i="1" s="1"/>
  <c r="AW282" i="1"/>
  <c r="AV282" i="1" s="1"/>
  <c r="AW281" i="1"/>
  <c r="AV281" i="1" s="1"/>
  <c r="AW279" i="1"/>
  <c r="AV279" i="1" s="1"/>
  <c r="AV278" i="1" s="1"/>
  <c r="AW276" i="1"/>
  <c r="AV276" i="1" s="1"/>
  <c r="AW275" i="1"/>
  <c r="AV275" i="1" s="1"/>
  <c r="AW274" i="1"/>
  <c r="AV274" i="1" s="1"/>
  <c r="AW273" i="1"/>
  <c r="AV273" i="1" s="1"/>
  <c r="AW272" i="1"/>
  <c r="AV272" i="1" s="1"/>
  <c r="AW271" i="1"/>
  <c r="AV271" i="1" s="1"/>
  <c r="AW270" i="1"/>
  <c r="AV270" i="1" s="1"/>
  <c r="AW269" i="1"/>
  <c r="AV269" i="1" s="1"/>
  <c r="AW268" i="1"/>
  <c r="AV268" i="1" s="1"/>
  <c r="AW267" i="1"/>
  <c r="AV267" i="1" s="1"/>
  <c r="AW266" i="1"/>
  <c r="AV266" i="1" s="1"/>
  <c r="AW265" i="1"/>
  <c r="AV265" i="1" s="1"/>
  <c r="AW264" i="1"/>
  <c r="AV264" i="1" s="1"/>
  <c r="AW263" i="1"/>
  <c r="AV263" i="1" s="1"/>
  <c r="AW262" i="1"/>
  <c r="AV262" i="1" s="1"/>
  <c r="AW261" i="1"/>
  <c r="AV261" i="1" s="1"/>
  <c r="AW260" i="1"/>
  <c r="AV260" i="1" s="1"/>
  <c r="AW259" i="1"/>
  <c r="AV259" i="1" s="1"/>
  <c r="AW257" i="1"/>
  <c r="AV257" i="1" s="1"/>
  <c r="AW256" i="1"/>
  <c r="AV256" i="1" s="1"/>
  <c r="AW255" i="1"/>
  <c r="AV255" i="1" s="1"/>
  <c r="AW254" i="1"/>
  <c r="AV254" i="1" s="1"/>
  <c r="AW253" i="1"/>
  <c r="AV253" i="1" s="1"/>
  <c r="AW252" i="1"/>
  <c r="AV252" i="1" s="1"/>
  <c r="AW250" i="1"/>
  <c r="AV250" i="1" s="1"/>
  <c r="AW249" i="1"/>
  <c r="AV249" i="1" s="1"/>
  <c r="AW248" i="1"/>
  <c r="AV248" i="1" s="1"/>
  <c r="AW247" i="1"/>
  <c r="AW246" i="1"/>
  <c r="AV246" i="1" s="1"/>
  <c r="AW242" i="1"/>
  <c r="AV242" i="1" s="1"/>
  <c r="AW241" i="1"/>
  <c r="AV241" i="1" s="1"/>
  <c r="AW240" i="1"/>
  <c r="AV240" i="1" s="1"/>
  <c r="AW239" i="1"/>
  <c r="AV239" i="1" s="1"/>
  <c r="AW238" i="1"/>
  <c r="AV238" i="1" s="1"/>
  <c r="AW237" i="1"/>
  <c r="AV237" i="1" s="1"/>
  <c r="AW236" i="1"/>
  <c r="AV236" i="1" s="1"/>
  <c r="AW235" i="1"/>
  <c r="AV235" i="1" s="1"/>
  <c r="AW234" i="1"/>
  <c r="AV234" i="1" s="1"/>
  <c r="AW233" i="1"/>
  <c r="AV233" i="1" s="1"/>
  <c r="AW232" i="1"/>
  <c r="AV232" i="1" s="1"/>
  <c r="AW231" i="1"/>
  <c r="AV231" i="1" s="1"/>
  <c r="AW230" i="1"/>
  <c r="AV230" i="1" s="1"/>
  <c r="AW229" i="1"/>
  <c r="AV229" i="1" s="1"/>
  <c r="AW228" i="1"/>
  <c r="AV228" i="1" s="1"/>
  <c r="AW227" i="1"/>
  <c r="AV227" i="1" s="1"/>
  <c r="AW226" i="1"/>
  <c r="AV226" i="1" s="1"/>
  <c r="AW225" i="1"/>
  <c r="AV225" i="1" s="1"/>
  <c r="AW224" i="1"/>
  <c r="AW222" i="1"/>
  <c r="AV222" i="1" s="1"/>
  <c r="AW219" i="1"/>
  <c r="AV219" i="1" s="1"/>
  <c r="AW216" i="1"/>
  <c r="AV216" i="1" s="1"/>
  <c r="AW215" i="1"/>
  <c r="AV215" i="1" s="1"/>
  <c r="AW214" i="1"/>
  <c r="AV214" i="1" s="1"/>
  <c r="AW213" i="1"/>
  <c r="AV213" i="1" s="1"/>
  <c r="AW212" i="1"/>
  <c r="AV212" i="1" s="1"/>
  <c r="AW211" i="1"/>
  <c r="AV211" i="1" s="1"/>
  <c r="AW210" i="1"/>
  <c r="AV210" i="1" s="1"/>
  <c r="AW209" i="1"/>
  <c r="AV209" i="1" s="1"/>
  <c r="AW208" i="1"/>
  <c r="AV208" i="1" s="1"/>
  <c r="AW207" i="1"/>
  <c r="AV207" i="1" s="1"/>
  <c r="AW206" i="1"/>
  <c r="AV206" i="1" s="1"/>
  <c r="AW205" i="1"/>
  <c r="AV205" i="1" s="1"/>
  <c r="AW204" i="1"/>
  <c r="AV204" i="1" s="1"/>
  <c r="AW202" i="1"/>
  <c r="AV202" i="1" s="1"/>
  <c r="AW201" i="1"/>
  <c r="AV201" i="1" s="1"/>
  <c r="AW200" i="1"/>
  <c r="AV200" i="1" s="1"/>
  <c r="AW199" i="1"/>
  <c r="AV199" i="1" s="1"/>
  <c r="AW198" i="1"/>
  <c r="AV198" i="1" s="1"/>
  <c r="AW197" i="1"/>
  <c r="AV197" i="1" s="1"/>
  <c r="AW196" i="1"/>
  <c r="AV196" i="1" s="1"/>
  <c r="AW195" i="1"/>
  <c r="AV195" i="1" s="1"/>
  <c r="AW194" i="1"/>
  <c r="AV194" i="1" s="1"/>
  <c r="AW193" i="1"/>
  <c r="AV193" i="1" s="1"/>
  <c r="AW192" i="1"/>
  <c r="AV192" i="1" s="1"/>
  <c r="AW191" i="1"/>
  <c r="AV191" i="1" s="1"/>
  <c r="AW190" i="1"/>
  <c r="AV190" i="1" s="1"/>
  <c r="AW189" i="1"/>
  <c r="AV189" i="1" s="1"/>
  <c r="AW188" i="1"/>
  <c r="AV188" i="1" s="1"/>
  <c r="AW187" i="1"/>
  <c r="AV187" i="1" s="1"/>
  <c r="AW186" i="1"/>
  <c r="AV186" i="1" s="1"/>
  <c r="AW185" i="1"/>
  <c r="AV185" i="1" s="1"/>
  <c r="AW184" i="1"/>
  <c r="AV184" i="1" s="1"/>
  <c r="AW183" i="1"/>
  <c r="AV183" i="1" s="1"/>
  <c r="AW182" i="1"/>
  <c r="AV182" i="1" s="1"/>
  <c r="AW181" i="1"/>
  <c r="AV181" i="1" s="1"/>
  <c r="AW180" i="1"/>
  <c r="AV180" i="1" s="1"/>
  <c r="AW179" i="1"/>
  <c r="AV179" i="1" s="1"/>
  <c r="AW178" i="1"/>
  <c r="AV178" i="1" s="1"/>
  <c r="AW177" i="1"/>
  <c r="AV177" i="1" s="1"/>
  <c r="AW176" i="1"/>
  <c r="AV176" i="1" s="1"/>
  <c r="AW174" i="1"/>
  <c r="AV174" i="1" s="1"/>
  <c r="AW173" i="1"/>
  <c r="AV173" i="1" s="1"/>
  <c r="AW172" i="1"/>
  <c r="AV172" i="1" s="1"/>
  <c r="AW171" i="1"/>
  <c r="AV171" i="1" s="1"/>
  <c r="AW169" i="1"/>
  <c r="AV169" i="1" s="1"/>
  <c r="AW168" i="1"/>
  <c r="AV168" i="1" s="1"/>
  <c r="AW167" i="1"/>
  <c r="AV167" i="1" s="1"/>
  <c r="AW166" i="1"/>
  <c r="AV166" i="1" s="1"/>
  <c r="AW165" i="1"/>
  <c r="AV165" i="1" s="1"/>
  <c r="AW164" i="1"/>
  <c r="AV164" i="1" s="1"/>
  <c r="AW163" i="1"/>
  <c r="AV163" i="1" s="1"/>
  <c r="AW162" i="1"/>
  <c r="AV162" i="1" s="1"/>
  <c r="AW161" i="1"/>
  <c r="AV161" i="1" s="1"/>
  <c r="AW160" i="1"/>
  <c r="AV160" i="1" s="1"/>
  <c r="AW159" i="1"/>
  <c r="AV159" i="1" s="1"/>
  <c r="AW158" i="1"/>
  <c r="AV158" i="1" s="1"/>
  <c r="AW157" i="1"/>
  <c r="AV157" i="1" s="1"/>
  <c r="AW156" i="1"/>
  <c r="AV156" i="1" s="1"/>
  <c r="AW155" i="1"/>
  <c r="AV155" i="1" s="1"/>
  <c r="AW154" i="1"/>
  <c r="AV154" i="1" s="1"/>
  <c r="AW153" i="1"/>
  <c r="AV153" i="1" s="1"/>
  <c r="AW152" i="1"/>
  <c r="AV152" i="1" s="1"/>
  <c r="AW151" i="1"/>
  <c r="AV151" i="1" s="1"/>
  <c r="AW150" i="1"/>
  <c r="AV150" i="1" s="1"/>
  <c r="AW149" i="1"/>
  <c r="AV149" i="1" s="1"/>
  <c r="AW148" i="1"/>
  <c r="AV148" i="1" s="1"/>
  <c r="AW143" i="1"/>
  <c r="AV143" i="1" s="1"/>
  <c r="AW142" i="1"/>
  <c r="AV142" i="1" s="1"/>
  <c r="AW141" i="1"/>
  <c r="AV141" i="1" s="1"/>
  <c r="AW140" i="1"/>
  <c r="AV140" i="1" s="1"/>
  <c r="AW139" i="1"/>
  <c r="AV139" i="1" s="1"/>
  <c r="AW138" i="1"/>
  <c r="AV138" i="1" s="1"/>
  <c r="AW137" i="1"/>
  <c r="AV137" i="1" s="1"/>
  <c r="AW136" i="1"/>
  <c r="AV136" i="1" s="1"/>
  <c r="AW135" i="1"/>
  <c r="AV135" i="1" s="1"/>
  <c r="AW134" i="1"/>
  <c r="AV134" i="1" s="1"/>
  <c r="AW133" i="1"/>
  <c r="AV133" i="1" s="1"/>
  <c r="AW132" i="1"/>
  <c r="AV132" i="1" s="1"/>
  <c r="AW131" i="1"/>
  <c r="AV131" i="1" s="1"/>
  <c r="AW130" i="1"/>
  <c r="AV130" i="1" s="1"/>
  <c r="AW129" i="1"/>
  <c r="AV129" i="1" s="1"/>
  <c r="AW128" i="1"/>
  <c r="AV128" i="1" s="1"/>
  <c r="AW127" i="1"/>
  <c r="AV127" i="1" s="1"/>
  <c r="AW126" i="1"/>
  <c r="AV126" i="1" s="1"/>
  <c r="AW123" i="1"/>
  <c r="AV123" i="1" s="1"/>
  <c r="AW122" i="1"/>
  <c r="AV122" i="1" s="1"/>
  <c r="AW120" i="1"/>
  <c r="AV120" i="1" s="1"/>
  <c r="AW119" i="1"/>
  <c r="AV119" i="1" s="1"/>
  <c r="AW118" i="1"/>
  <c r="AV118" i="1" s="1"/>
  <c r="AW117" i="1"/>
  <c r="AV117" i="1" s="1"/>
  <c r="AW116" i="1"/>
  <c r="AV116" i="1" s="1"/>
  <c r="AW115" i="1"/>
  <c r="AV115" i="1" s="1"/>
  <c r="AW114" i="1"/>
  <c r="AV114" i="1" s="1"/>
  <c r="AW113" i="1"/>
  <c r="AV113" i="1" s="1"/>
  <c r="AW112" i="1"/>
  <c r="AV112" i="1" s="1"/>
  <c r="AW111" i="1"/>
  <c r="AV111" i="1" s="1"/>
  <c r="AW110" i="1"/>
  <c r="AV110" i="1" s="1"/>
  <c r="AW108" i="1"/>
  <c r="AV108" i="1" s="1"/>
  <c r="AW107" i="1"/>
  <c r="AV107" i="1" s="1"/>
  <c r="AW106" i="1"/>
  <c r="AV106" i="1" s="1"/>
  <c r="AW105" i="1"/>
  <c r="AV105" i="1" s="1"/>
  <c r="AW104" i="1"/>
  <c r="AV104" i="1" s="1"/>
  <c r="AW103" i="1"/>
  <c r="AV103" i="1" s="1"/>
  <c r="AW102" i="1"/>
  <c r="AV102" i="1" s="1"/>
  <c r="AW101" i="1"/>
  <c r="AV101" i="1" s="1"/>
  <c r="AW100" i="1"/>
  <c r="AV100" i="1" s="1"/>
  <c r="AW99" i="1"/>
  <c r="AV99" i="1" s="1"/>
  <c r="AW98" i="1"/>
  <c r="AV98" i="1" s="1"/>
  <c r="AW97" i="1"/>
  <c r="AV97" i="1" s="1"/>
  <c r="AW96" i="1"/>
  <c r="AV96" i="1" s="1"/>
  <c r="AW95" i="1"/>
  <c r="AV95" i="1" s="1"/>
  <c r="AW94" i="1"/>
  <c r="AV94" i="1" s="1"/>
  <c r="AW93" i="1"/>
  <c r="AV93" i="1" s="1"/>
  <c r="AW92" i="1"/>
  <c r="AV92" i="1" s="1"/>
  <c r="AW91" i="1"/>
  <c r="AV91" i="1" s="1"/>
  <c r="AW90" i="1"/>
  <c r="AW86" i="1"/>
  <c r="AV86" i="1" s="1"/>
  <c r="AW84" i="1"/>
  <c r="AV84" i="1" s="1"/>
  <c r="AW83" i="1"/>
  <c r="AV83" i="1" s="1"/>
  <c r="AW82" i="1"/>
  <c r="AV82" i="1" s="1"/>
  <c r="AW81" i="1"/>
  <c r="AV81" i="1" s="1"/>
  <c r="AW78" i="1"/>
  <c r="AV78" i="1" s="1"/>
  <c r="AW77" i="1"/>
  <c r="AV77" i="1" s="1"/>
  <c r="AW76" i="1"/>
  <c r="AV76" i="1" s="1"/>
  <c r="AW75" i="1"/>
  <c r="AV75" i="1" s="1"/>
  <c r="AW74" i="1"/>
  <c r="AV74" i="1" s="1"/>
  <c r="AW73" i="1"/>
  <c r="AV73" i="1" s="1"/>
  <c r="AW72" i="1"/>
  <c r="AV72" i="1" s="1"/>
  <c r="AW71" i="1"/>
  <c r="AV71" i="1" s="1"/>
  <c r="AW70" i="1"/>
  <c r="AV70" i="1" s="1"/>
  <c r="AW69" i="1"/>
  <c r="AV69" i="1" s="1"/>
  <c r="AW66" i="1"/>
  <c r="AV66" i="1" s="1"/>
  <c r="AW65" i="1"/>
  <c r="AV65" i="1" s="1"/>
  <c r="AW63" i="1"/>
  <c r="AV63" i="1" s="1"/>
  <c r="AW62" i="1"/>
  <c r="AW61" i="1"/>
  <c r="AV61" i="1" s="1"/>
  <c r="AW60" i="1"/>
  <c r="AV60" i="1" s="1"/>
  <c r="AW56" i="1"/>
  <c r="AV56" i="1" s="1"/>
  <c r="AW55" i="1"/>
  <c r="AV55" i="1" s="1"/>
  <c r="AW54" i="1"/>
  <c r="AV54" i="1" s="1"/>
  <c r="AW53" i="1"/>
  <c r="AV53" i="1" s="1"/>
  <c r="AW52" i="1"/>
  <c r="AV52" i="1" s="1"/>
  <c r="AW51" i="1"/>
  <c r="AV51" i="1" s="1"/>
  <c r="AW50" i="1"/>
  <c r="AV50" i="1" s="1"/>
  <c r="AW49" i="1"/>
  <c r="AV49" i="1" s="1"/>
  <c r="AW48" i="1"/>
  <c r="AV48" i="1" s="1"/>
  <c r="AW47" i="1"/>
  <c r="AV47" i="1" s="1"/>
  <c r="AW46" i="1"/>
  <c r="AV46" i="1" s="1"/>
  <c r="AW45" i="1"/>
  <c r="AV45" i="1" s="1"/>
  <c r="AW44" i="1"/>
  <c r="AV44" i="1" s="1"/>
  <c r="AW43" i="1"/>
  <c r="AV43" i="1" s="1"/>
  <c r="AW42" i="1"/>
  <c r="AV42" i="1" s="1"/>
  <c r="AW41" i="1"/>
  <c r="AV41" i="1" s="1"/>
  <c r="AW40" i="1"/>
  <c r="AV40" i="1" s="1"/>
  <c r="AW39" i="1"/>
  <c r="AV39" i="1" s="1"/>
  <c r="AW38" i="1"/>
  <c r="AV38" i="1" s="1"/>
  <c r="AW37" i="1"/>
  <c r="AV37" i="1" s="1"/>
  <c r="AW36" i="1"/>
  <c r="AV36" i="1" s="1"/>
  <c r="AW35" i="1"/>
  <c r="AV35" i="1" s="1"/>
  <c r="AW32" i="1"/>
  <c r="AV32" i="1" s="1"/>
  <c r="AW31" i="1"/>
  <c r="AV31" i="1" s="1"/>
  <c r="AW30" i="1"/>
  <c r="AV30" i="1" s="1"/>
  <c r="AW29" i="1"/>
  <c r="AW28" i="1"/>
  <c r="AV28" i="1" s="1"/>
  <c r="AW27" i="1"/>
  <c r="AV27" i="1" s="1"/>
  <c r="AW23" i="1"/>
  <c r="AV23" i="1" s="1"/>
  <c r="AW22" i="1"/>
  <c r="AV22" i="1" s="1"/>
  <c r="AW21" i="1"/>
  <c r="AV21" i="1" s="1"/>
  <c r="AW20" i="1"/>
  <c r="AV20" i="1" s="1"/>
  <c r="AW19" i="1"/>
  <c r="AV19" i="1" s="1"/>
  <c r="AW18" i="1"/>
  <c r="AV18" i="1" s="1"/>
  <c r="AW17" i="1"/>
  <c r="AV17" i="1" s="1"/>
  <c r="AW16" i="1"/>
  <c r="AW15" i="1"/>
  <c r="AV15" i="1" s="1"/>
  <c r="AW14" i="1"/>
  <c r="AV14" i="1" s="1"/>
  <c r="AW13" i="1"/>
  <c r="AW12" i="1"/>
  <c r="AJ305" i="1"/>
  <c r="AJ304" i="1"/>
  <c r="AI304" i="1" s="1"/>
  <c r="AJ300" i="1"/>
  <c r="AI300" i="1" s="1"/>
  <c r="AJ299" i="1"/>
  <c r="AJ296" i="1"/>
  <c r="AI296" i="1" s="1"/>
  <c r="AJ295" i="1"/>
  <c r="AJ293" i="1"/>
  <c r="AI293" i="1" s="1"/>
  <c r="AJ292" i="1"/>
  <c r="AI292" i="1" s="1"/>
  <c r="AJ291" i="1"/>
  <c r="AI291" i="1" s="1"/>
  <c r="AJ290" i="1"/>
  <c r="AI290" i="1" s="1"/>
  <c r="AJ288" i="1"/>
  <c r="AI288" i="1" s="1"/>
  <c r="AJ287" i="1"/>
  <c r="AJ286" i="1"/>
  <c r="AI286" i="1" s="1"/>
  <c r="AJ284" i="1"/>
  <c r="AI284" i="1" s="1"/>
  <c r="AJ283" i="1"/>
  <c r="AI283" i="1" s="1"/>
  <c r="AJ282" i="1"/>
  <c r="AI282" i="1" s="1"/>
  <c r="AJ281" i="1"/>
  <c r="AI281" i="1" s="1"/>
  <c r="AJ279" i="1"/>
  <c r="AJ276" i="1"/>
  <c r="AI276" i="1" s="1"/>
  <c r="AJ275" i="1"/>
  <c r="AI275" i="1" s="1"/>
  <c r="AJ274" i="1"/>
  <c r="AI274" i="1" s="1"/>
  <c r="AJ273" i="1"/>
  <c r="AI273" i="1" s="1"/>
  <c r="AJ272" i="1"/>
  <c r="AI272" i="1" s="1"/>
  <c r="AJ271" i="1"/>
  <c r="AI271" i="1" s="1"/>
  <c r="AJ270" i="1"/>
  <c r="AI270" i="1" s="1"/>
  <c r="AJ269" i="1"/>
  <c r="AI269" i="1" s="1"/>
  <c r="AJ268" i="1"/>
  <c r="AI268" i="1" s="1"/>
  <c r="AJ267" i="1"/>
  <c r="AI267" i="1" s="1"/>
  <c r="AJ266" i="1"/>
  <c r="AI266" i="1" s="1"/>
  <c r="AJ265" i="1"/>
  <c r="AI265" i="1" s="1"/>
  <c r="AJ264" i="1"/>
  <c r="AI264" i="1" s="1"/>
  <c r="AJ263" i="1"/>
  <c r="AI263" i="1" s="1"/>
  <c r="AJ262" i="1"/>
  <c r="AI262" i="1" s="1"/>
  <c r="AJ261" i="1"/>
  <c r="AI261" i="1" s="1"/>
  <c r="AJ260" i="1"/>
  <c r="AI260" i="1" s="1"/>
  <c r="AJ259" i="1"/>
  <c r="AI259" i="1" s="1"/>
  <c r="AJ257" i="1"/>
  <c r="AI257" i="1" s="1"/>
  <c r="AJ256" i="1"/>
  <c r="AI256" i="1" s="1"/>
  <c r="AJ255" i="1"/>
  <c r="AI255" i="1" s="1"/>
  <c r="AJ254" i="1"/>
  <c r="AI254" i="1" s="1"/>
  <c r="AJ253" i="1"/>
  <c r="AI253" i="1" s="1"/>
  <c r="AJ252" i="1"/>
  <c r="AI252" i="1" s="1"/>
  <c r="AJ250" i="1"/>
  <c r="AI250" i="1" s="1"/>
  <c r="AJ249" i="1"/>
  <c r="AI249" i="1" s="1"/>
  <c r="AJ248" i="1"/>
  <c r="AI248" i="1" s="1"/>
  <c r="AJ247" i="1"/>
  <c r="AJ246" i="1"/>
  <c r="AI246" i="1" s="1"/>
  <c r="AJ242" i="1"/>
  <c r="AI242" i="1" s="1"/>
  <c r="AJ241" i="1"/>
  <c r="AI241" i="1" s="1"/>
  <c r="AJ240" i="1"/>
  <c r="AI240" i="1" s="1"/>
  <c r="AJ239" i="1"/>
  <c r="AI239" i="1" s="1"/>
  <c r="AJ238" i="1"/>
  <c r="AI238" i="1" s="1"/>
  <c r="AJ237" i="1"/>
  <c r="AI237" i="1" s="1"/>
  <c r="AJ236" i="1"/>
  <c r="AI236" i="1" s="1"/>
  <c r="AJ235" i="1"/>
  <c r="AI235" i="1" s="1"/>
  <c r="AJ234" i="1"/>
  <c r="AI234" i="1" s="1"/>
  <c r="AJ233" i="1"/>
  <c r="AI233" i="1" s="1"/>
  <c r="AJ232" i="1"/>
  <c r="AI232" i="1" s="1"/>
  <c r="AJ231" i="1"/>
  <c r="AI231" i="1" s="1"/>
  <c r="AJ230" i="1"/>
  <c r="AI230" i="1" s="1"/>
  <c r="AJ229" i="1"/>
  <c r="AI229" i="1" s="1"/>
  <c r="AJ228" i="1"/>
  <c r="AI228" i="1" s="1"/>
  <c r="AJ227" i="1"/>
  <c r="AI227" i="1" s="1"/>
  <c r="AJ226" i="1"/>
  <c r="AI226" i="1" s="1"/>
  <c r="AJ225" i="1"/>
  <c r="AI225" i="1" s="1"/>
  <c r="AJ224" i="1"/>
  <c r="AI224" i="1" s="1"/>
  <c r="AJ222" i="1"/>
  <c r="AI222" i="1" s="1"/>
  <c r="AJ219" i="1"/>
  <c r="AI219" i="1" s="1"/>
  <c r="AJ216" i="1"/>
  <c r="AI216" i="1" s="1"/>
  <c r="AJ215" i="1"/>
  <c r="AI215" i="1" s="1"/>
  <c r="AJ214" i="1"/>
  <c r="AI214" i="1" s="1"/>
  <c r="AJ213" i="1"/>
  <c r="AI213" i="1" s="1"/>
  <c r="AJ212" i="1"/>
  <c r="AI212" i="1" s="1"/>
  <c r="AJ211" i="1"/>
  <c r="AI211" i="1" s="1"/>
  <c r="AJ210" i="1"/>
  <c r="AI210" i="1" s="1"/>
  <c r="AJ209" i="1"/>
  <c r="AI209" i="1" s="1"/>
  <c r="AJ208" i="1"/>
  <c r="AI208" i="1" s="1"/>
  <c r="AJ207" i="1"/>
  <c r="AI207" i="1" s="1"/>
  <c r="AJ206" i="1"/>
  <c r="AI206" i="1" s="1"/>
  <c r="AJ205" i="1"/>
  <c r="AI205" i="1" s="1"/>
  <c r="AJ204" i="1"/>
  <c r="AI204" i="1" s="1"/>
  <c r="AJ202" i="1"/>
  <c r="AI202" i="1" s="1"/>
  <c r="AJ201" i="1"/>
  <c r="AI201" i="1" s="1"/>
  <c r="AJ200" i="1"/>
  <c r="AI200" i="1" s="1"/>
  <c r="AJ199" i="1"/>
  <c r="AI199" i="1" s="1"/>
  <c r="AJ198" i="1"/>
  <c r="AI198" i="1" s="1"/>
  <c r="AJ197" i="1"/>
  <c r="AI197" i="1" s="1"/>
  <c r="AJ196" i="1"/>
  <c r="AI196" i="1" s="1"/>
  <c r="AJ195" i="1"/>
  <c r="AI195" i="1" s="1"/>
  <c r="AJ194" i="1"/>
  <c r="AI194" i="1" s="1"/>
  <c r="AJ193" i="1"/>
  <c r="AI193" i="1" s="1"/>
  <c r="AJ192" i="1"/>
  <c r="AI192" i="1" s="1"/>
  <c r="AJ191" i="1"/>
  <c r="AI191" i="1" s="1"/>
  <c r="AJ190" i="1"/>
  <c r="AI190" i="1" s="1"/>
  <c r="AJ189" i="1"/>
  <c r="AI189" i="1" s="1"/>
  <c r="AJ188" i="1"/>
  <c r="AI188" i="1" s="1"/>
  <c r="AJ187" i="1"/>
  <c r="AI187" i="1" s="1"/>
  <c r="AJ186" i="1"/>
  <c r="AI186" i="1" s="1"/>
  <c r="AJ185" i="1"/>
  <c r="AI185" i="1" s="1"/>
  <c r="AJ184" i="1"/>
  <c r="AI184" i="1" s="1"/>
  <c r="AJ183" i="1"/>
  <c r="AI183" i="1" s="1"/>
  <c r="AJ182" i="1"/>
  <c r="AI182" i="1" s="1"/>
  <c r="AJ181" i="1"/>
  <c r="AI181" i="1" s="1"/>
  <c r="AJ180" i="1"/>
  <c r="AI180" i="1" s="1"/>
  <c r="AJ179" i="1"/>
  <c r="AI179" i="1" s="1"/>
  <c r="AJ178" i="1"/>
  <c r="AI178" i="1" s="1"/>
  <c r="AJ177" i="1"/>
  <c r="AI177" i="1" s="1"/>
  <c r="AJ176" i="1"/>
  <c r="AI176" i="1" s="1"/>
  <c r="AJ174" i="1"/>
  <c r="AI174" i="1" s="1"/>
  <c r="AJ173" i="1"/>
  <c r="AI173" i="1" s="1"/>
  <c r="AJ172" i="1"/>
  <c r="AI172" i="1" s="1"/>
  <c r="AJ171" i="1"/>
  <c r="AI171" i="1" s="1"/>
  <c r="AJ169" i="1"/>
  <c r="AI169" i="1" s="1"/>
  <c r="AJ168" i="1"/>
  <c r="AI168" i="1" s="1"/>
  <c r="AJ167" i="1"/>
  <c r="AI167" i="1" s="1"/>
  <c r="AJ166" i="1"/>
  <c r="AI166" i="1" s="1"/>
  <c r="AJ165" i="1"/>
  <c r="AI165" i="1" s="1"/>
  <c r="AJ164" i="1"/>
  <c r="AI164" i="1" s="1"/>
  <c r="AJ163" i="1"/>
  <c r="AI163" i="1" s="1"/>
  <c r="AJ162" i="1"/>
  <c r="AI162" i="1" s="1"/>
  <c r="AJ161" i="1"/>
  <c r="AI161" i="1" s="1"/>
  <c r="AJ160" i="1"/>
  <c r="AI160" i="1" s="1"/>
  <c r="AJ159" i="1"/>
  <c r="AI159" i="1" s="1"/>
  <c r="AJ158" i="1"/>
  <c r="AI158" i="1" s="1"/>
  <c r="AJ157" i="1"/>
  <c r="AI157" i="1" s="1"/>
  <c r="AJ156" i="1"/>
  <c r="AI156" i="1" s="1"/>
  <c r="AJ155" i="1"/>
  <c r="AI155" i="1" s="1"/>
  <c r="AJ154" i="1"/>
  <c r="AI154" i="1" s="1"/>
  <c r="AJ153" i="1"/>
  <c r="AI153" i="1" s="1"/>
  <c r="AJ152" i="1"/>
  <c r="AI152" i="1" s="1"/>
  <c r="AJ151" i="1"/>
  <c r="AI151" i="1" s="1"/>
  <c r="AJ150" i="1"/>
  <c r="AI150" i="1" s="1"/>
  <c r="AJ149" i="1"/>
  <c r="AI149" i="1" s="1"/>
  <c r="AJ148" i="1"/>
  <c r="AI148" i="1" s="1"/>
  <c r="AJ143" i="1"/>
  <c r="AI143" i="1" s="1"/>
  <c r="AJ142" i="1"/>
  <c r="AI142" i="1" s="1"/>
  <c r="AJ141" i="1"/>
  <c r="AI141" i="1" s="1"/>
  <c r="AJ140" i="1"/>
  <c r="AI140" i="1" s="1"/>
  <c r="AJ139" i="1"/>
  <c r="AI139" i="1" s="1"/>
  <c r="AJ138" i="1"/>
  <c r="AI138" i="1" s="1"/>
  <c r="AJ137" i="1"/>
  <c r="AI137" i="1" s="1"/>
  <c r="AJ136" i="1"/>
  <c r="AI136" i="1" s="1"/>
  <c r="AJ135" i="1"/>
  <c r="AI135" i="1" s="1"/>
  <c r="AJ134" i="1"/>
  <c r="AI134" i="1" s="1"/>
  <c r="AJ133" i="1"/>
  <c r="AI133" i="1" s="1"/>
  <c r="AJ132" i="1"/>
  <c r="AI132" i="1" s="1"/>
  <c r="AJ131" i="1"/>
  <c r="AI131" i="1" s="1"/>
  <c r="AJ130" i="1"/>
  <c r="AI130" i="1" s="1"/>
  <c r="AJ129" i="1"/>
  <c r="AI129" i="1" s="1"/>
  <c r="AJ128" i="1"/>
  <c r="AI128" i="1" s="1"/>
  <c r="AJ127" i="1"/>
  <c r="AJ126" i="1"/>
  <c r="AI126" i="1" s="1"/>
  <c r="AJ123" i="1"/>
  <c r="AI123" i="1" s="1"/>
  <c r="AJ122" i="1"/>
  <c r="AI122" i="1" s="1"/>
  <c r="AJ120" i="1"/>
  <c r="AI120" i="1" s="1"/>
  <c r="AJ119" i="1"/>
  <c r="AI119" i="1" s="1"/>
  <c r="AJ118" i="1"/>
  <c r="AI118" i="1" s="1"/>
  <c r="AJ117" i="1"/>
  <c r="AI117" i="1" s="1"/>
  <c r="AJ116" i="1"/>
  <c r="AI116" i="1" s="1"/>
  <c r="AJ115" i="1"/>
  <c r="AI115" i="1" s="1"/>
  <c r="AJ114" i="1"/>
  <c r="AI114" i="1" s="1"/>
  <c r="AJ113" i="1"/>
  <c r="AI113" i="1" s="1"/>
  <c r="AJ112" i="1"/>
  <c r="AI112" i="1" s="1"/>
  <c r="AJ111" i="1"/>
  <c r="AI111" i="1" s="1"/>
  <c r="AJ110" i="1"/>
  <c r="AI110" i="1" s="1"/>
  <c r="AJ108" i="1"/>
  <c r="AI108" i="1" s="1"/>
  <c r="AJ107" i="1"/>
  <c r="AI107" i="1" s="1"/>
  <c r="AJ106" i="1"/>
  <c r="AI106" i="1" s="1"/>
  <c r="AJ105" i="1"/>
  <c r="AI105" i="1" s="1"/>
  <c r="AJ104" i="1"/>
  <c r="AI104" i="1" s="1"/>
  <c r="AJ103" i="1"/>
  <c r="AI103" i="1" s="1"/>
  <c r="AJ102" i="1"/>
  <c r="AI102" i="1" s="1"/>
  <c r="AJ101" i="1"/>
  <c r="AI101" i="1" s="1"/>
  <c r="AJ100" i="1"/>
  <c r="AI100" i="1" s="1"/>
  <c r="AJ99" i="1"/>
  <c r="AI99" i="1" s="1"/>
  <c r="AJ98" i="1"/>
  <c r="AI98" i="1" s="1"/>
  <c r="AJ97" i="1"/>
  <c r="AI97" i="1" s="1"/>
  <c r="AJ96" i="1"/>
  <c r="AI96" i="1" s="1"/>
  <c r="AJ95" i="1"/>
  <c r="AI95" i="1" s="1"/>
  <c r="AJ94" i="1"/>
  <c r="AI94" i="1" s="1"/>
  <c r="AJ93" i="1"/>
  <c r="AI93" i="1" s="1"/>
  <c r="AJ92" i="1"/>
  <c r="AI92" i="1" s="1"/>
  <c r="AJ91" i="1"/>
  <c r="AI91" i="1" s="1"/>
  <c r="AJ90" i="1"/>
  <c r="AI90" i="1" s="1"/>
  <c r="AJ86" i="1"/>
  <c r="AI86" i="1" s="1"/>
  <c r="AJ84" i="1"/>
  <c r="AI84" i="1" s="1"/>
  <c r="AJ83" i="1"/>
  <c r="AI83" i="1" s="1"/>
  <c r="AJ82" i="1"/>
  <c r="AJ81" i="1"/>
  <c r="AI81" i="1" s="1"/>
  <c r="AJ78" i="1"/>
  <c r="AI78" i="1" s="1"/>
  <c r="AJ77" i="1"/>
  <c r="AI77" i="1" s="1"/>
  <c r="AJ76" i="1"/>
  <c r="AI76" i="1" s="1"/>
  <c r="AJ75" i="1"/>
  <c r="AI75" i="1" s="1"/>
  <c r="AJ74" i="1"/>
  <c r="AI74" i="1" s="1"/>
  <c r="AJ73" i="1"/>
  <c r="AI73" i="1" s="1"/>
  <c r="AJ72" i="1"/>
  <c r="AI72" i="1" s="1"/>
  <c r="AJ71" i="1"/>
  <c r="AI71" i="1" s="1"/>
  <c r="AJ70" i="1"/>
  <c r="AI70" i="1" s="1"/>
  <c r="AJ69" i="1"/>
  <c r="AI69" i="1" s="1"/>
  <c r="AJ66" i="1"/>
  <c r="AI66" i="1" s="1"/>
  <c r="AJ65" i="1"/>
  <c r="AI65" i="1" s="1"/>
  <c r="AJ63" i="1"/>
  <c r="AI63" i="1" s="1"/>
  <c r="AJ62" i="1"/>
  <c r="AI62" i="1" s="1"/>
  <c r="AJ61" i="1"/>
  <c r="AI61" i="1" s="1"/>
  <c r="AJ60" i="1"/>
  <c r="AI60" i="1" s="1"/>
  <c r="AJ56" i="1"/>
  <c r="AI56" i="1" s="1"/>
  <c r="AJ55" i="1"/>
  <c r="AI55" i="1" s="1"/>
  <c r="AJ54" i="1"/>
  <c r="AI54" i="1" s="1"/>
  <c r="AJ53" i="1"/>
  <c r="AI53" i="1" s="1"/>
  <c r="AJ52" i="1"/>
  <c r="AI52" i="1" s="1"/>
  <c r="AJ51" i="1"/>
  <c r="AI51" i="1" s="1"/>
  <c r="AJ50" i="1"/>
  <c r="AI50" i="1" s="1"/>
  <c r="AJ49" i="1"/>
  <c r="AI49" i="1" s="1"/>
  <c r="AJ48" i="1"/>
  <c r="AI48" i="1" s="1"/>
  <c r="AJ47" i="1"/>
  <c r="AI47" i="1" s="1"/>
  <c r="AJ46" i="1"/>
  <c r="AI46" i="1" s="1"/>
  <c r="AJ45" i="1"/>
  <c r="AI45" i="1" s="1"/>
  <c r="AJ44" i="1"/>
  <c r="AI44" i="1" s="1"/>
  <c r="AJ43" i="1"/>
  <c r="AI43" i="1" s="1"/>
  <c r="AJ42" i="1"/>
  <c r="AI42" i="1" s="1"/>
  <c r="AJ41" i="1"/>
  <c r="AI41" i="1" s="1"/>
  <c r="AJ40" i="1"/>
  <c r="AI40" i="1" s="1"/>
  <c r="AJ39" i="1"/>
  <c r="AI39" i="1" s="1"/>
  <c r="AJ38" i="1"/>
  <c r="AI38" i="1" s="1"/>
  <c r="AJ37" i="1"/>
  <c r="AI37" i="1" s="1"/>
  <c r="AJ36" i="1"/>
  <c r="AI36" i="1" s="1"/>
  <c r="AJ35" i="1"/>
  <c r="AI35" i="1" s="1"/>
  <c r="AJ32" i="1"/>
  <c r="AI32" i="1" s="1"/>
  <c r="AJ31" i="1"/>
  <c r="AI31" i="1" s="1"/>
  <c r="AJ30" i="1"/>
  <c r="AI30" i="1" s="1"/>
  <c r="AJ29" i="1"/>
  <c r="AI29" i="1" s="1"/>
  <c r="AJ28" i="1"/>
  <c r="AI28" i="1" s="1"/>
  <c r="AJ27" i="1"/>
  <c r="AI27" i="1" s="1"/>
  <c r="AJ23" i="1"/>
  <c r="AI23" i="1" s="1"/>
  <c r="AJ22" i="1"/>
  <c r="AI22" i="1" s="1"/>
  <c r="AJ21" i="1"/>
  <c r="AI21" i="1" s="1"/>
  <c r="AJ20" i="1"/>
  <c r="AI20" i="1" s="1"/>
  <c r="AJ19" i="1"/>
  <c r="AI19" i="1" s="1"/>
  <c r="AJ18" i="1"/>
  <c r="AI18" i="1" s="1"/>
  <c r="AJ17" i="1"/>
  <c r="AI17" i="1" s="1"/>
  <c r="AJ16" i="1"/>
  <c r="AI16" i="1" s="1"/>
  <c r="AJ15" i="1"/>
  <c r="AI15" i="1" s="1"/>
  <c r="AJ14" i="1"/>
  <c r="AI14" i="1" s="1"/>
  <c r="AJ13" i="1"/>
  <c r="AJ12" i="1"/>
  <c r="W305" i="1"/>
  <c r="W304" i="1"/>
  <c r="V304" i="1" s="1"/>
  <c r="W300" i="1"/>
  <c r="V300" i="1" s="1"/>
  <c r="W299" i="1"/>
  <c r="W296" i="1"/>
  <c r="W295" i="1"/>
  <c r="V295" i="1" s="1"/>
  <c r="W293" i="1"/>
  <c r="V293" i="1" s="1"/>
  <c r="W292" i="1"/>
  <c r="V292" i="1" s="1"/>
  <c r="W291" i="1"/>
  <c r="W290" i="1"/>
  <c r="V290" i="1" s="1"/>
  <c r="W288" i="1"/>
  <c r="V288" i="1" s="1"/>
  <c r="W287" i="1"/>
  <c r="V287" i="1" s="1"/>
  <c r="W286" i="1"/>
  <c r="W284" i="1"/>
  <c r="V284" i="1" s="1"/>
  <c r="W283" i="1"/>
  <c r="V283" i="1" s="1"/>
  <c r="W282" i="1"/>
  <c r="V282" i="1" s="1"/>
  <c r="W281" i="1"/>
  <c r="W279" i="1"/>
  <c r="V279" i="1" s="1"/>
  <c r="V278" i="1" s="1"/>
  <c r="W276" i="1"/>
  <c r="V276" i="1" s="1"/>
  <c r="W275" i="1"/>
  <c r="V275" i="1" s="1"/>
  <c r="W274" i="1"/>
  <c r="V274" i="1" s="1"/>
  <c r="W273" i="1"/>
  <c r="V273" i="1" s="1"/>
  <c r="W272" i="1"/>
  <c r="V272" i="1" s="1"/>
  <c r="W271" i="1"/>
  <c r="V271" i="1" s="1"/>
  <c r="W270" i="1"/>
  <c r="V270" i="1" s="1"/>
  <c r="W269" i="1"/>
  <c r="V269" i="1" s="1"/>
  <c r="W268" i="1"/>
  <c r="V268" i="1" s="1"/>
  <c r="W267" i="1"/>
  <c r="V267" i="1" s="1"/>
  <c r="W266" i="1"/>
  <c r="V266" i="1" s="1"/>
  <c r="W265" i="1"/>
  <c r="V265" i="1" s="1"/>
  <c r="W264" i="1"/>
  <c r="V264" i="1" s="1"/>
  <c r="W263" i="1"/>
  <c r="V263" i="1" s="1"/>
  <c r="W262" i="1"/>
  <c r="V262" i="1" s="1"/>
  <c r="W261" i="1"/>
  <c r="V261" i="1" s="1"/>
  <c r="W260" i="1"/>
  <c r="V260" i="1" s="1"/>
  <c r="W259" i="1"/>
  <c r="V259" i="1" s="1"/>
  <c r="W257" i="1"/>
  <c r="V257" i="1" s="1"/>
  <c r="W256" i="1"/>
  <c r="V256" i="1" s="1"/>
  <c r="W255" i="1"/>
  <c r="V255" i="1" s="1"/>
  <c r="W254" i="1"/>
  <c r="V254" i="1" s="1"/>
  <c r="W253" i="1"/>
  <c r="V253" i="1" s="1"/>
  <c r="W252" i="1"/>
  <c r="V252" i="1" s="1"/>
  <c r="W250" i="1"/>
  <c r="V250" i="1" s="1"/>
  <c r="W249" i="1"/>
  <c r="V249" i="1" s="1"/>
  <c r="W248" i="1"/>
  <c r="W247" i="1"/>
  <c r="V247" i="1" s="1"/>
  <c r="W246" i="1"/>
  <c r="V246" i="1" s="1"/>
  <c r="W242" i="1"/>
  <c r="V242" i="1" s="1"/>
  <c r="W241" i="1"/>
  <c r="V241" i="1" s="1"/>
  <c r="W240" i="1"/>
  <c r="V240" i="1" s="1"/>
  <c r="W239" i="1"/>
  <c r="V239" i="1" s="1"/>
  <c r="W238" i="1"/>
  <c r="V238" i="1" s="1"/>
  <c r="W237" i="1"/>
  <c r="V237" i="1" s="1"/>
  <c r="W236" i="1"/>
  <c r="V236" i="1" s="1"/>
  <c r="W235" i="1"/>
  <c r="V235" i="1" s="1"/>
  <c r="W234" i="1"/>
  <c r="V234" i="1" s="1"/>
  <c r="W233" i="1"/>
  <c r="V233" i="1" s="1"/>
  <c r="W232" i="1"/>
  <c r="V232" i="1" s="1"/>
  <c r="W231" i="1"/>
  <c r="V231" i="1" s="1"/>
  <c r="W230" i="1"/>
  <c r="V230" i="1" s="1"/>
  <c r="W229" i="1"/>
  <c r="V229" i="1" s="1"/>
  <c r="W228" i="1"/>
  <c r="V228" i="1" s="1"/>
  <c r="W227" i="1"/>
  <c r="V227" i="1" s="1"/>
  <c r="W226" i="1"/>
  <c r="V226" i="1" s="1"/>
  <c r="W225" i="1"/>
  <c r="V225" i="1" s="1"/>
  <c r="W224" i="1"/>
  <c r="V224" i="1" s="1"/>
  <c r="W222" i="1"/>
  <c r="V222" i="1" s="1"/>
  <c r="W219" i="1"/>
  <c r="V219" i="1" s="1"/>
  <c r="W216" i="1"/>
  <c r="V216" i="1" s="1"/>
  <c r="W215" i="1"/>
  <c r="V215" i="1" s="1"/>
  <c r="W214" i="1"/>
  <c r="V214" i="1" s="1"/>
  <c r="W213" i="1"/>
  <c r="V213" i="1" s="1"/>
  <c r="W212" i="1"/>
  <c r="V212" i="1" s="1"/>
  <c r="W211" i="1"/>
  <c r="V211" i="1" s="1"/>
  <c r="W210" i="1"/>
  <c r="V210" i="1" s="1"/>
  <c r="W209" i="1"/>
  <c r="V209" i="1" s="1"/>
  <c r="W208" i="1"/>
  <c r="V208" i="1" s="1"/>
  <c r="W207" i="1"/>
  <c r="V207" i="1" s="1"/>
  <c r="W206" i="1"/>
  <c r="V206" i="1" s="1"/>
  <c r="W205" i="1"/>
  <c r="V205" i="1" s="1"/>
  <c r="W204" i="1"/>
  <c r="V204" i="1" s="1"/>
  <c r="W202" i="1"/>
  <c r="V202" i="1" s="1"/>
  <c r="W201" i="1"/>
  <c r="V201" i="1" s="1"/>
  <c r="W200" i="1"/>
  <c r="V200" i="1" s="1"/>
  <c r="W199" i="1"/>
  <c r="V199" i="1" s="1"/>
  <c r="W198" i="1"/>
  <c r="V198" i="1" s="1"/>
  <c r="W197" i="1"/>
  <c r="V197" i="1" s="1"/>
  <c r="W196" i="1"/>
  <c r="V196" i="1" s="1"/>
  <c r="W195" i="1"/>
  <c r="V195" i="1" s="1"/>
  <c r="W194" i="1"/>
  <c r="V194" i="1" s="1"/>
  <c r="W193" i="1"/>
  <c r="V193" i="1" s="1"/>
  <c r="W192" i="1"/>
  <c r="V192" i="1" s="1"/>
  <c r="W191" i="1"/>
  <c r="V191" i="1" s="1"/>
  <c r="W190" i="1"/>
  <c r="V190" i="1" s="1"/>
  <c r="W189" i="1"/>
  <c r="V189" i="1" s="1"/>
  <c r="W188" i="1"/>
  <c r="V188" i="1" s="1"/>
  <c r="W187" i="1"/>
  <c r="V187" i="1" s="1"/>
  <c r="W186" i="1"/>
  <c r="V186" i="1" s="1"/>
  <c r="W185" i="1"/>
  <c r="V185" i="1" s="1"/>
  <c r="W184" i="1"/>
  <c r="V184" i="1" s="1"/>
  <c r="W183" i="1"/>
  <c r="V183" i="1" s="1"/>
  <c r="W182" i="1"/>
  <c r="V182" i="1" s="1"/>
  <c r="W181" i="1"/>
  <c r="V181" i="1" s="1"/>
  <c r="W180" i="1"/>
  <c r="V180" i="1" s="1"/>
  <c r="W179" i="1"/>
  <c r="V179" i="1" s="1"/>
  <c r="W178" i="1"/>
  <c r="V178" i="1" s="1"/>
  <c r="W177" i="1"/>
  <c r="V177" i="1" s="1"/>
  <c r="W176" i="1"/>
  <c r="V176" i="1" s="1"/>
  <c r="W174" i="1"/>
  <c r="V174" i="1" s="1"/>
  <c r="W173" i="1"/>
  <c r="V173" i="1" s="1"/>
  <c r="W172" i="1"/>
  <c r="V172" i="1" s="1"/>
  <c r="W171" i="1"/>
  <c r="V171" i="1" s="1"/>
  <c r="W169" i="1"/>
  <c r="V169" i="1" s="1"/>
  <c r="W168" i="1"/>
  <c r="V168" i="1" s="1"/>
  <c r="W167" i="1"/>
  <c r="V167" i="1" s="1"/>
  <c r="W166" i="1"/>
  <c r="V166" i="1" s="1"/>
  <c r="W165" i="1"/>
  <c r="V165" i="1" s="1"/>
  <c r="W164" i="1"/>
  <c r="V164" i="1" s="1"/>
  <c r="W163" i="1"/>
  <c r="V163" i="1" s="1"/>
  <c r="W162" i="1"/>
  <c r="V162" i="1" s="1"/>
  <c r="W161" i="1"/>
  <c r="V161" i="1" s="1"/>
  <c r="W160" i="1"/>
  <c r="V160" i="1" s="1"/>
  <c r="W159" i="1"/>
  <c r="V159" i="1" s="1"/>
  <c r="W158" i="1"/>
  <c r="V158" i="1" s="1"/>
  <c r="W157" i="1"/>
  <c r="V157" i="1" s="1"/>
  <c r="W156" i="1"/>
  <c r="V156" i="1" s="1"/>
  <c r="W155" i="1"/>
  <c r="V155" i="1" s="1"/>
  <c r="W154" i="1"/>
  <c r="V154" i="1" s="1"/>
  <c r="W153" i="1"/>
  <c r="V153" i="1" s="1"/>
  <c r="W152" i="1"/>
  <c r="V152" i="1" s="1"/>
  <c r="W151" i="1"/>
  <c r="V151" i="1" s="1"/>
  <c r="W150" i="1"/>
  <c r="V150" i="1" s="1"/>
  <c r="W149" i="1"/>
  <c r="V149" i="1" s="1"/>
  <c r="W148" i="1"/>
  <c r="V148" i="1" s="1"/>
  <c r="W143" i="1"/>
  <c r="V143" i="1" s="1"/>
  <c r="W142" i="1"/>
  <c r="V142" i="1" s="1"/>
  <c r="W141" i="1"/>
  <c r="V141" i="1" s="1"/>
  <c r="W140" i="1"/>
  <c r="V140" i="1" s="1"/>
  <c r="W139" i="1"/>
  <c r="V139" i="1" s="1"/>
  <c r="W138" i="1"/>
  <c r="V138" i="1" s="1"/>
  <c r="W137" i="1"/>
  <c r="V137" i="1" s="1"/>
  <c r="W136" i="1"/>
  <c r="V136" i="1" s="1"/>
  <c r="W135" i="1"/>
  <c r="V135" i="1" s="1"/>
  <c r="W134" i="1"/>
  <c r="V134" i="1" s="1"/>
  <c r="W133" i="1"/>
  <c r="V133" i="1" s="1"/>
  <c r="W132" i="1"/>
  <c r="V132" i="1" s="1"/>
  <c r="W131" i="1"/>
  <c r="V131" i="1" s="1"/>
  <c r="W130" i="1"/>
  <c r="V130" i="1" s="1"/>
  <c r="W129" i="1"/>
  <c r="V129" i="1" s="1"/>
  <c r="W128" i="1"/>
  <c r="V128" i="1" s="1"/>
  <c r="W127" i="1"/>
  <c r="V127" i="1" s="1"/>
  <c r="W126" i="1"/>
  <c r="V126" i="1" s="1"/>
  <c r="W123" i="1"/>
  <c r="V123" i="1" s="1"/>
  <c r="W122" i="1"/>
  <c r="V122" i="1" s="1"/>
  <c r="W120" i="1"/>
  <c r="V120" i="1" s="1"/>
  <c r="W119" i="1"/>
  <c r="V119" i="1" s="1"/>
  <c r="W118" i="1"/>
  <c r="V118" i="1" s="1"/>
  <c r="W117" i="1"/>
  <c r="V117" i="1" s="1"/>
  <c r="W116" i="1"/>
  <c r="V116" i="1" s="1"/>
  <c r="W115" i="1"/>
  <c r="V115" i="1" s="1"/>
  <c r="W114" i="1"/>
  <c r="V114" i="1" s="1"/>
  <c r="W113" i="1"/>
  <c r="V113" i="1" s="1"/>
  <c r="W112" i="1"/>
  <c r="V112" i="1" s="1"/>
  <c r="W111" i="1"/>
  <c r="V111" i="1" s="1"/>
  <c r="W110" i="1"/>
  <c r="V110" i="1" s="1"/>
  <c r="W108" i="1"/>
  <c r="V108" i="1" s="1"/>
  <c r="W107" i="1"/>
  <c r="V107" i="1" s="1"/>
  <c r="W106" i="1"/>
  <c r="V106" i="1" s="1"/>
  <c r="W105" i="1"/>
  <c r="V105" i="1" s="1"/>
  <c r="W104" i="1"/>
  <c r="V104" i="1" s="1"/>
  <c r="W103" i="1"/>
  <c r="V103" i="1" s="1"/>
  <c r="W102" i="1"/>
  <c r="V102" i="1" s="1"/>
  <c r="W101" i="1"/>
  <c r="V101" i="1" s="1"/>
  <c r="W100" i="1"/>
  <c r="V100" i="1" s="1"/>
  <c r="W99" i="1"/>
  <c r="V99" i="1" s="1"/>
  <c r="W98" i="1"/>
  <c r="V98" i="1" s="1"/>
  <c r="W97" i="1"/>
  <c r="V97" i="1" s="1"/>
  <c r="W96" i="1"/>
  <c r="V96" i="1" s="1"/>
  <c r="W95" i="1"/>
  <c r="V95" i="1" s="1"/>
  <c r="W94" i="1"/>
  <c r="V94" i="1" s="1"/>
  <c r="W93" i="1"/>
  <c r="V93" i="1" s="1"/>
  <c r="W92" i="1"/>
  <c r="V92" i="1" s="1"/>
  <c r="W91" i="1"/>
  <c r="V91" i="1" s="1"/>
  <c r="W90" i="1"/>
  <c r="W86" i="1"/>
  <c r="V86" i="1" s="1"/>
  <c r="W84" i="1"/>
  <c r="V84" i="1" s="1"/>
  <c r="W83" i="1"/>
  <c r="V83" i="1" s="1"/>
  <c r="W82" i="1"/>
  <c r="V82" i="1" s="1"/>
  <c r="W81" i="1"/>
  <c r="V81" i="1" s="1"/>
  <c r="W78" i="1"/>
  <c r="V78" i="1" s="1"/>
  <c r="W77" i="1"/>
  <c r="V77" i="1" s="1"/>
  <c r="W76" i="1"/>
  <c r="V76" i="1" s="1"/>
  <c r="W75" i="1"/>
  <c r="V75" i="1" s="1"/>
  <c r="W74" i="1"/>
  <c r="V74" i="1" s="1"/>
  <c r="W73" i="1"/>
  <c r="V73" i="1" s="1"/>
  <c r="W72" i="1"/>
  <c r="V72" i="1" s="1"/>
  <c r="W71" i="1"/>
  <c r="V71" i="1" s="1"/>
  <c r="W70" i="1"/>
  <c r="V70" i="1" s="1"/>
  <c r="W69" i="1"/>
  <c r="V69" i="1" s="1"/>
  <c r="W66" i="1"/>
  <c r="V66" i="1" s="1"/>
  <c r="W65" i="1"/>
  <c r="V65" i="1" s="1"/>
  <c r="W63" i="1"/>
  <c r="V63" i="1" s="1"/>
  <c r="W62" i="1"/>
  <c r="V62" i="1" s="1"/>
  <c r="W61" i="1"/>
  <c r="V61" i="1" s="1"/>
  <c r="W60" i="1"/>
  <c r="V60" i="1" s="1"/>
  <c r="W56" i="1"/>
  <c r="V56" i="1" s="1"/>
  <c r="W55" i="1"/>
  <c r="V55" i="1" s="1"/>
  <c r="W54" i="1"/>
  <c r="V54" i="1" s="1"/>
  <c r="W53" i="1"/>
  <c r="V53" i="1" s="1"/>
  <c r="W52" i="1"/>
  <c r="V52" i="1" s="1"/>
  <c r="W51" i="1"/>
  <c r="V51" i="1" s="1"/>
  <c r="W50" i="1"/>
  <c r="V50" i="1" s="1"/>
  <c r="W49" i="1"/>
  <c r="V49" i="1" s="1"/>
  <c r="W48" i="1"/>
  <c r="V48" i="1" s="1"/>
  <c r="W47" i="1"/>
  <c r="V47" i="1" s="1"/>
  <c r="W46" i="1"/>
  <c r="V46" i="1" s="1"/>
  <c r="W45" i="1"/>
  <c r="V45" i="1" s="1"/>
  <c r="W44" i="1"/>
  <c r="V44" i="1" s="1"/>
  <c r="W43" i="1"/>
  <c r="V43" i="1" s="1"/>
  <c r="W42" i="1"/>
  <c r="V42" i="1" s="1"/>
  <c r="W41" i="1"/>
  <c r="V41" i="1" s="1"/>
  <c r="W40" i="1"/>
  <c r="V40" i="1" s="1"/>
  <c r="W39" i="1"/>
  <c r="V39" i="1" s="1"/>
  <c r="W38" i="1"/>
  <c r="V38" i="1" s="1"/>
  <c r="W37" i="1"/>
  <c r="V37" i="1" s="1"/>
  <c r="W36" i="1"/>
  <c r="V36" i="1" s="1"/>
  <c r="W35" i="1"/>
  <c r="V35" i="1" s="1"/>
  <c r="W32" i="1"/>
  <c r="V32" i="1" s="1"/>
  <c r="W31" i="1"/>
  <c r="V31" i="1" s="1"/>
  <c r="W30" i="1"/>
  <c r="V30" i="1" s="1"/>
  <c r="W29" i="1"/>
  <c r="W28" i="1"/>
  <c r="V28" i="1" s="1"/>
  <c r="W27" i="1"/>
  <c r="V27" i="1" s="1"/>
  <c r="W23" i="1"/>
  <c r="V23" i="1" s="1"/>
  <c r="W22" i="1"/>
  <c r="V22" i="1" s="1"/>
  <c r="W21" i="1"/>
  <c r="V21" i="1" s="1"/>
  <c r="W20" i="1"/>
  <c r="V20" i="1" s="1"/>
  <c r="W19" i="1"/>
  <c r="V19" i="1" s="1"/>
  <c r="W18" i="1"/>
  <c r="V18" i="1" s="1"/>
  <c r="W17" i="1"/>
  <c r="V17" i="1" s="1"/>
  <c r="W16" i="1"/>
  <c r="W15" i="1"/>
  <c r="V15" i="1" s="1"/>
  <c r="W14" i="1"/>
  <c r="V14" i="1" s="1"/>
  <c r="W13" i="1"/>
  <c r="W12" i="1"/>
  <c r="H305" i="1"/>
  <c r="H304" i="1"/>
  <c r="G304" i="1" s="1"/>
  <c r="H300" i="1"/>
  <c r="G300" i="1" s="1"/>
  <c r="H299" i="1"/>
  <c r="H296" i="1"/>
  <c r="H295" i="1"/>
  <c r="G295" i="1" s="1"/>
  <c r="H293" i="1"/>
  <c r="G293" i="1" s="1"/>
  <c r="H292" i="1"/>
  <c r="G292" i="1" s="1"/>
  <c r="H291" i="1"/>
  <c r="G291" i="1" s="1"/>
  <c r="H290" i="1"/>
  <c r="H288" i="1"/>
  <c r="H287" i="1"/>
  <c r="G287" i="1" s="1"/>
  <c r="H286" i="1"/>
  <c r="G286" i="1" s="1"/>
  <c r="H284" i="1"/>
  <c r="G284" i="1" s="1"/>
  <c r="H283" i="1"/>
  <c r="G283" i="1" s="1"/>
  <c r="H282" i="1"/>
  <c r="G282" i="1" s="1"/>
  <c r="H281" i="1"/>
  <c r="H279" i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0" i="1"/>
  <c r="H249" i="1"/>
  <c r="G249" i="1" s="1"/>
  <c r="H248" i="1"/>
  <c r="G248" i="1" s="1"/>
  <c r="H247" i="1"/>
  <c r="H246" i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2" i="1"/>
  <c r="G222" i="1" s="1"/>
  <c r="H219" i="1"/>
  <c r="G219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4" i="1"/>
  <c r="G174" i="1" s="1"/>
  <c r="H173" i="1"/>
  <c r="G173" i="1" s="1"/>
  <c r="H172" i="1"/>
  <c r="G172" i="1" s="1"/>
  <c r="H171" i="1"/>
  <c r="G171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H126" i="1"/>
  <c r="G126" i="1" s="1"/>
  <c r="H123" i="1"/>
  <c r="G123" i="1" s="1"/>
  <c r="H122" i="1"/>
  <c r="G122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H90" i="1"/>
  <c r="G90" i="1" s="1"/>
  <c r="H86" i="1"/>
  <c r="G86" i="1" s="1"/>
  <c r="H84" i="1"/>
  <c r="G84" i="1" s="1"/>
  <c r="H83" i="1"/>
  <c r="G83" i="1" s="1"/>
  <c r="H82" i="1"/>
  <c r="G82" i="1" s="1"/>
  <c r="H81" i="1"/>
  <c r="G81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H70" i="1"/>
  <c r="G70" i="1" s="1"/>
  <c r="H69" i="1"/>
  <c r="G69" i="1" s="1"/>
  <c r="H66" i="1"/>
  <c r="G66" i="1" s="1"/>
  <c r="H65" i="1"/>
  <c r="G65" i="1" s="1"/>
  <c r="H63" i="1"/>
  <c r="G63" i="1" s="1"/>
  <c r="H62" i="1"/>
  <c r="G62" i="1" s="1"/>
  <c r="H61" i="1"/>
  <c r="G61" i="1" s="1"/>
  <c r="H60" i="1"/>
  <c r="G60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H12" i="1"/>
  <c r="D305" i="1"/>
  <c r="D304" i="1"/>
  <c r="D300" i="1"/>
  <c r="D299" i="1"/>
  <c r="D298" i="1" s="1"/>
  <c r="D296" i="1"/>
  <c r="D295" i="1"/>
  <c r="D293" i="1"/>
  <c r="D292" i="1"/>
  <c r="D291" i="1"/>
  <c r="D290" i="1"/>
  <c r="D288" i="1"/>
  <c r="D287" i="1"/>
  <c r="D286" i="1"/>
  <c r="D284" i="1"/>
  <c r="D283" i="1"/>
  <c r="D282" i="1"/>
  <c r="D281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7" i="1"/>
  <c r="D256" i="1"/>
  <c r="D255" i="1"/>
  <c r="D254" i="1"/>
  <c r="D253" i="1"/>
  <c r="D252" i="1"/>
  <c r="D249" i="1"/>
  <c r="D248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2" i="1"/>
  <c r="D219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4" i="1"/>
  <c r="D173" i="1"/>
  <c r="D172" i="1"/>
  <c r="D171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3" i="1"/>
  <c r="D122" i="1"/>
  <c r="D120" i="1"/>
  <c r="D119" i="1"/>
  <c r="D118" i="1"/>
  <c r="D117" i="1"/>
  <c r="D116" i="1"/>
  <c r="D115" i="1"/>
  <c r="D114" i="1"/>
  <c r="D113" i="1"/>
  <c r="D112" i="1"/>
  <c r="D111" i="1"/>
  <c r="D110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6" i="1"/>
  <c r="D84" i="1"/>
  <c r="D83" i="1"/>
  <c r="D82" i="1"/>
  <c r="D81" i="1"/>
  <c r="D78" i="1"/>
  <c r="D77" i="1"/>
  <c r="D76" i="1"/>
  <c r="D75" i="1"/>
  <c r="D74" i="1"/>
  <c r="D73" i="1"/>
  <c r="D72" i="1"/>
  <c r="D71" i="1"/>
  <c r="D70" i="1"/>
  <c r="D69" i="1"/>
  <c r="D66" i="1"/>
  <c r="D65" i="1"/>
  <c r="D63" i="1"/>
  <c r="D62" i="1"/>
  <c r="D61" i="1"/>
  <c r="D60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BN303" i="1"/>
  <c r="BM303" i="1"/>
  <c r="BL303" i="1"/>
  <c r="BK303" i="1"/>
  <c r="BJ303" i="1"/>
  <c r="BI303" i="1"/>
  <c r="BH303" i="1"/>
  <c r="BG303" i="1"/>
  <c r="BF303" i="1"/>
  <c r="BE303" i="1"/>
  <c r="BB303" i="1"/>
  <c r="BA303" i="1"/>
  <c r="AZ303" i="1"/>
  <c r="AY303" i="1"/>
  <c r="AX303" i="1"/>
  <c r="AU303" i="1"/>
  <c r="AT303" i="1"/>
  <c r="AS303" i="1"/>
  <c r="AR303" i="1"/>
  <c r="AQ303" i="1"/>
  <c r="AP303" i="1"/>
  <c r="AO303" i="1"/>
  <c r="AN303" i="1"/>
  <c r="AM303" i="1"/>
  <c r="AL303" i="1"/>
  <c r="AK303" i="1"/>
  <c r="AH303" i="1"/>
  <c r="AG303" i="1"/>
  <c r="AF303" i="1"/>
  <c r="AE303" i="1"/>
  <c r="AD303" i="1"/>
  <c r="AC303" i="1"/>
  <c r="AB303" i="1"/>
  <c r="AA303" i="1"/>
  <c r="Z303" i="1"/>
  <c r="Y303" i="1"/>
  <c r="X303" i="1"/>
  <c r="U303" i="1"/>
  <c r="T303" i="1"/>
  <c r="Q303" i="1"/>
  <c r="P303" i="1"/>
  <c r="O303" i="1"/>
  <c r="N303" i="1"/>
  <c r="M303" i="1"/>
  <c r="L303" i="1"/>
  <c r="K303" i="1"/>
  <c r="J303" i="1"/>
  <c r="I303" i="1"/>
  <c r="BN294" i="1"/>
  <c r="BM294" i="1"/>
  <c r="BL294" i="1"/>
  <c r="BK294" i="1"/>
  <c r="BJ294" i="1"/>
  <c r="BI294" i="1"/>
  <c r="BH294" i="1"/>
  <c r="BG294" i="1"/>
  <c r="BF294" i="1"/>
  <c r="BE294" i="1"/>
  <c r="BB294" i="1"/>
  <c r="BA294" i="1"/>
  <c r="AZ294" i="1"/>
  <c r="AY294" i="1"/>
  <c r="AX294" i="1"/>
  <c r="AU294" i="1"/>
  <c r="AT294" i="1"/>
  <c r="AS294" i="1"/>
  <c r="AR294" i="1"/>
  <c r="AQ294" i="1"/>
  <c r="AP294" i="1"/>
  <c r="AO294" i="1"/>
  <c r="AN294" i="1"/>
  <c r="AM294" i="1"/>
  <c r="AL294" i="1"/>
  <c r="AK294" i="1"/>
  <c r="AH294" i="1"/>
  <c r="AG294" i="1"/>
  <c r="AF294" i="1"/>
  <c r="AE294" i="1"/>
  <c r="AD294" i="1"/>
  <c r="AC294" i="1"/>
  <c r="AB294" i="1"/>
  <c r="AA294" i="1"/>
  <c r="Z294" i="1"/>
  <c r="Y294" i="1"/>
  <c r="X294" i="1"/>
  <c r="U294" i="1"/>
  <c r="T294" i="1"/>
  <c r="Q294" i="1"/>
  <c r="P294" i="1"/>
  <c r="O294" i="1"/>
  <c r="N294" i="1"/>
  <c r="M294" i="1"/>
  <c r="L294" i="1"/>
  <c r="K294" i="1"/>
  <c r="J294" i="1"/>
  <c r="I294" i="1"/>
  <c r="BN289" i="1"/>
  <c r="BM289" i="1"/>
  <c r="BL289" i="1"/>
  <c r="BK289" i="1"/>
  <c r="BJ289" i="1"/>
  <c r="BI289" i="1"/>
  <c r="BH289" i="1"/>
  <c r="BG289" i="1"/>
  <c r="BF289" i="1"/>
  <c r="BE289" i="1"/>
  <c r="BB289" i="1"/>
  <c r="BA289" i="1"/>
  <c r="AZ289" i="1"/>
  <c r="AY289" i="1"/>
  <c r="AX289" i="1"/>
  <c r="AU289" i="1"/>
  <c r="AT289" i="1"/>
  <c r="AS289" i="1"/>
  <c r="AR289" i="1"/>
  <c r="AQ289" i="1"/>
  <c r="AP289" i="1"/>
  <c r="AO289" i="1"/>
  <c r="AN289" i="1"/>
  <c r="AM289" i="1"/>
  <c r="AL289" i="1"/>
  <c r="AK289" i="1"/>
  <c r="AH289" i="1"/>
  <c r="AG289" i="1"/>
  <c r="AF289" i="1"/>
  <c r="AE289" i="1"/>
  <c r="AD289" i="1"/>
  <c r="AC289" i="1"/>
  <c r="AB289" i="1"/>
  <c r="AA289" i="1"/>
  <c r="Z289" i="1"/>
  <c r="Y289" i="1"/>
  <c r="X289" i="1"/>
  <c r="U289" i="1"/>
  <c r="T289" i="1"/>
  <c r="Q289" i="1"/>
  <c r="P289" i="1"/>
  <c r="O289" i="1"/>
  <c r="N289" i="1"/>
  <c r="M289" i="1"/>
  <c r="L289" i="1"/>
  <c r="K289" i="1"/>
  <c r="J289" i="1"/>
  <c r="I289" i="1"/>
  <c r="BN285" i="1"/>
  <c r="BM285" i="1"/>
  <c r="BL285" i="1"/>
  <c r="BK285" i="1"/>
  <c r="BJ285" i="1"/>
  <c r="BI285" i="1"/>
  <c r="BH285" i="1"/>
  <c r="BG285" i="1"/>
  <c r="BF285" i="1"/>
  <c r="BE285" i="1"/>
  <c r="BB285" i="1"/>
  <c r="BA285" i="1"/>
  <c r="AZ285" i="1"/>
  <c r="AY285" i="1"/>
  <c r="AX285" i="1"/>
  <c r="AU285" i="1"/>
  <c r="AT285" i="1"/>
  <c r="AS285" i="1"/>
  <c r="AR285" i="1"/>
  <c r="AQ285" i="1"/>
  <c r="AP285" i="1"/>
  <c r="AO285" i="1"/>
  <c r="AN285" i="1"/>
  <c r="AM285" i="1"/>
  <c r="AL285" i="1"/>
  <c r="AK285" i="1"/>
  <c r="AH285" i="1"/>
  <c r="AG285" i="1"/>
  <c r="AF285" i="1"/>
  <c r="AE285" i="1"/>
  <c r="AD285" i="1"/>
  <c r="AC285" i="1"/>
  <c r="AB285" i="1"/>
  <c r="AA285" i="1"/>
  <c r="Z285" i="1"/>
  <c r="Y285" i="1"/>
  <c r="X285" i="1"/>
  <c r="U285" i="1"/>
  <c r="T285" i="1"/>
  <c r="Q285" i="1"/>
  <c r="P285" i="1"/>
  <c r="O285" i="1"/>
  <c r="N285" i="1"/>
  <c r="M285" i="1"/>
  <c r="L285" i="1"/>
  <c r="K285" i="1"/>
  <c r="J285" i="1"/>
  <c r="I285" i="1"/>
  <c r="BN280" i="1"/>
  <c r="BM280" i="1"/>
  <c r="BL280" i="1"/>
  <c r="BK280" i="1"/>
  <c r="BJ280" i="1"/>
  <c r="BI280" i="1"/>
  <c r="BH280" i="1"/>
  <c r="BG280" i="1"/>
  <c r="BF280" i="1"/>
  <c r="BE280" i="1"/>
  <c r="BB280" i="1"/>
  <c r="BA280" i="1"/>
  <c r="AZ280" i="1"/>
  <c r="AY280" i="1"/>
  <c r="AX280" i="1"/>
  <c r="AU280" i="1"/>
  <c r="AT280" i="1"/>
  <c r="AS280" i="1"/>
  <c r="AR280" i="1"/>
  <c r="AQ280" i="1"/>
  <c r="AP280" i="1"/>
  <c r="AO280" i="1"/>
  <c r="AN280" i="1"/>
  <c r="AM280" i="1"/>
  <c r="AL280" i="1"/>
  <c r="AK280" i="1"/>
  <c r="AH280" i="1"/>
  <c r="AG280" i="1"/>
  <c r="AF280" i="1"/>
  <c r="AE280" i="1"/>
  <c r="AD280" i="1"/>
  <c r="AC280" i="1"/>
  <c r="AB280" i="1"/>
  <c r="AA280" i="1"/>
  <c r="Z280" i="1"/>
  <c r="Y280" i="1"/>
  <c r="X280" i="1"/>
  <c r="U280" i="1"/>
  <c r="T280" i="1"/>
  <c r="Q280" i="1"/>
  <c r="P280" i="1"/>
  <c r="O280" i="1"/>
  <c r="N280" i="1"/>
  <c r="M280" i="1"/>
  <c r="L280" i="1"/>
  <c r="K280" i="1"/>
  <c r="J280" i="1"/>
  <c r="I280" i="1"/>
  <c r="BN278" i="1"/>
  <c r="BM278" i="1"/>
  <c r="BL278" i="1"/>
  <c r="BK278" i="1"/>
  <c r="BJ278" i="1"/>
  <c r="BI278" i="1"/>
  <c r="BH278" i="1"/>
  <c r="BG278" i="1"/>
  <c r="BF278" i="1"/>
  <c r="BE278" i="1"/>
  <c r="BB278" i="1"/>
  <c r="BA278" i="1"/>
  <c r="AZ278" i="1"/>
  <c r="AY278" i="1"/>
  <c r="AX278" i="1"/>
  <c r="AU278" i="1"/>
  <c r="AT278" i="1"/>
  <c r="AS278" i="1"/>
  <c r="AR278" i="1"/>
  <c r="AQ278" i="1"/>
  <c r="AP278" i="1"/>
  <c r="AO278" i="1"/>
  <c r="AN278" i="1"/>
  <c r="AM278" i="1"/>
  <c r="AL278" i="1"/>
  <c r="AK278" i="1"/>
  <c r="AH278" i="1"/>
  <c r="AG278" i="1"/>
  <c r="AF278" i="1"/>
  <c r="AE278" i="1"/>
  <c r="AD278" i="1"/>
  <c r="AC278" i="1"/>
  <c r="AB278" i="1"/>
  <c r="AA278" i="1"/>
  <c r="Z278" i="1"/>
  <c r="Y278" i="1"/>
  <c r="X278" i="1"/>
  <c r="U278" i="1"/>
  <c r="T278" i="1"/>
  <c r="Q278" i="1"/>
  <c r="P278" i="1"/>
  <c r="O278" i="1"/>
  <c r="N278" i="1"/>
  <c r="M278" i="1"/>
  <c r="L278" i="1"/>
  <c r="K278" i="1"/>
  <c r="J278" i="1"/>
  <c r="I278" i="1"/>
  <c r="BN245" i="1"/>
  <c r="BM245" i="1"/>
  <c r="BL245" i="1"/>
  <c r="BK245" i="1"/>
  <c r="BJ245" i="1"/>
  <c r="BI245" i="1"/>
  <c r="BH245" i="1"/>
  <c r="BG245" i="1"/>
  <c r="BF245" i="1"/>
  <c r="BE245" i="1"/>
  <c r="BA245" i="1"/>
  <c r="AZ245" i="1"/>
  <c r="AY245" i="1"/>
  <c r="AX245" i="1"/>
  <c r="AU245" i="1"/>
  <c r="AT245" i="1"/>
  <c r="AS245" i="1"/>
  <c r="AR245" i="1"/>
  <c r="AQ245" i="1"/>
  <c r="AP245" i="1"/>
  <c r="AO245" i="1"/>
  <c r="AN245" i="1"/>
  <c r="AM245" i="1"/>
  <c r="AL245" i="1"/>
  <c r="AK245" i="1"/>
  <c r="AH245" i="1"/>
  <c r="AG245" i="1"/>
  <c r="AF245" i="1"/>
  <c r="AE245" i="1"/>
  <c r="AD245" i="1"/>
  <c r="AC245" i="1"/>
  <c r="AB245" i="1"/>
  <c r="AA245" i="1"/>
  <c r="Z245" i="1"/>
  <c r="Y245" i="1"/>
  <c r="X245" i="1"/>
  <c r="U245" i="1"/>
  <c r="T245" i="1"/>
  <c r="Q245" i="1"/>
  <c r="P245" i="1"/>
  <c r="O245" i="1"/>
  <c r="N245" i="1"/>
  <c r="M245" i="1"/>
  <c r="L245" i="1"/>
  <c r="K245" i="1"/>
  <c r="J245" i="1"/>
  <c r="I245" i="1"/>
  <c r="BN221" i="1"/>
  <c r="BM221" i="1"/>
  <c r="BL221" i="1"/>
  <c r="BK221" i="1"/>
  <c r="BJ221" i="1"/>
  <c r="BI221" i="1"/>
  <c r="BH221" i="1"/>
  <c r="BG221" i="1"/>
  <c r="BF221" i="1"/>
  <c r="BE221" i="1"/>
  <c r="BB221" i="1"/>
  <c r="BA221" i="1"/>
  <c r="AZ221" i="1"/>
  <c r="AY221" i="1"/>
  <c r="AX221" i="1"/>
  <c r="AU221" i="1"/>
  <c r="AT221" i="1"/>
  <c r="AS221" i="1"/>
  <c r="AR221" i="1"/>
  <c r="AQ221" i="1"/>
  <c r="AP221" i="1"/>
  <c r="AO221" i="1"/>
  <c r="AN221" i="1"/>
  <c r="AM221" i="1"/>
  <c r="AL221" i="1"/>
  <c r="AK221" i="1"/>
  <c r="AH221" i="1"/>
  <c r="AG221" i="1"/>
  <c r="AF221" i="1"/>
  <c r="AE221" i="1"/>
  <c r="AD221" i="1"/>
  <c r="AC221" i="1"/>
  <c r="AB221" i="1"/>
  <c r="AA221" i="1"/>
  <c r="Z221" i="1"/>
  <c r="Y221" i="1"/>
  <c r="X221" i="1"/>
  <c r="U221" i="1"/>
  <c r="T221" i="1"/>
  <c r="Q221" i="1"/>
  <c r="P221" i="1"/>
  <c r="O221" i="1"/>
  <c r="N221" i="1"/>
  <c r="M221" i="1"/>
  <c r="L221" i="1"/>
  <c r="K221" i="1"/>
  <c r="J221" i="1"/>
  <c r="I221" i="1"/>
  <c r="BN125" i="1"/>
  <c r="BM125" i="1"/>
  <c r="BL125" i="1"/>
  <c r="BK125" i="1"/>
  <c r="BJ125" i="1"/>
  <c r="BI125" i="1"/>
  <c r="BH125" i="1"/>
  <c r="BG125" i="1"/>
  <c r="BF125" i="1"/>
  <c r="BE125" i="1"/>
  <c r="BB125" i="1"/>
  <c r="BA125" i="1"/>
  <c r="AZ125" i="1"/>
  <c r="AY125" i="1"/>
  <c r="AX125" i="1"/>
  <c r="AU125" i="1"/>
  <c r="AT125" i="1"/>
  <c r="AS125" i="1"/>
  <c r="AR125" i="1"/>
  <c r="AQ125" i="1"/>
  <c r="AP125" i="1"/>
  <c r="AO125" i="1"/>
  <c r="AN125" i="1"/>
  <c r="AM125" i="1"/>
  <c r="AL125" i="1"/>
  <c r="AK125" i="1"/>
  <c r="AH125" i="1"/>
  <c r="AG125" i="1"/>
  <c r="AF125" i="1"/>
  <c r="AE125" i="1"/>
  <c r="AD125" i="1"/>
  <c r="AC125" i="1"/>
  <c r="AB125" i="1"/>
  <c r="AA125" i="1"/>
  <c r="Z125" i="1"/>
  <c r="Y125" i="1"/>
  <c r="X125" i="1"/>
  <c r="U125" i="1"/>
  <c r="T125" i="1"/>
  <c r="Q125" i="1"/>
  <c r="P125" i="1"/>
  <c r="O125" i="1"/>
  <c r="N125" i="1"/>
  <c r="M125" i="1"/>
  <c r="L125" i="1"/>
  <c r="K125" i="1"/>
  <c r="J125" i="1"/>
  <c r="I125" i="1"/>
  <c r="BN89" i="1"/>
  <c r="BM89" i="1"/>
  <c r="BL89" i="1"/>
  <c r="BK89" i="1"/>
  <c r="BJ89" i="1"/>
  <c r="BI89" i="1"/>
  <c r="BH89" i="1"/>
  <c r="BG89" i="1"/>
  <c r="BF89" i="1"/>
  <c r="BE89" i="1"/>
  <c r="BB89" i="1"/>
  <c r="BA89" i="1"/>
  <c r="AZ89" i="1"/>
  <c r="AY89" i="1"/>
  <c r="AX89" i="1"/>
  <c r="AU89" i="1"/>
  <c r="AT89" i="1"/>
  <c r="AS89" i="1"/>
  <c r="AR89" i="1"/>
  <c r="AQ89" i="1"/>
  <c r="AP89" i="1"/>
  <c r="AO89" i="1"/>
  <c r="AN89" i="1"/>
  <c r="AM89" i="1"/>
  <c r="AL89" i="1"/>
  <c r="AK89" i="1"/>
  <c r="AH89" i="1"/>
  <c r="AG89" i="1"/>
  <c r="AF89" i="1"/>
  <c r="AE89" i="1"/>
  <c r="AD89" i="1"/>
  <c r="AC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K89" i="1"/>
  <c r="J89" i="1"/>
  <c r="I89" i="1"/>
  <c r="BN80" i="1"/>
  <c r="BM80" i="1"/>
  <c r="BL80" i="1"/>
  <c r="BK80" i="1"/>
  <c r="BJ80" i="1"/>
  <c r="BI80" i="1"/>
  <c r="BH80" i="1"/>
  <c r="BG80" i="1"/>
  <c r="BF80" i="1"/>
  <c r="BE80" i="1"/>
  <c r="BB80" i="1"/>
  <c r="BA80" i="1"/>
  <c r="AZ80" i="1"/>
  <c r="AY80" i="1"/>
  <c r="AX80" i="1"/>
  <c r="AU80" i="1"/>
  <c r="AT80" i="1"/>
  <c r="AS80" i="1"/>
  <c r="AR80" i="1"/>
  <c r="AQ80" i="1"/>
  <c r="AP80" i="1"/>
  <c r="AO80" i="1"/>
  <c r="AN80" i="1"/>
  <c r="AM80" i="1"/>
  <c r="AL80" i="1"/>
  <c r="AK80" i="1"/>
  <c r="AH80" i="1"/>
  <c r="AG80" i="1"/>
  <c r="AF80" i="1"/>
  <c r="AE80" i="1"/>
  <c r="AD80" i="1"/>
  <c r="AC80" i="1"/>
  <c r="AB80" i="1"/>
  <c r="AA80" i="1"/>
  <c r="Z80" i="1"/>
  <c r="Y80" i="1"/>
  <c r="X80" i="1"/>
  <c r="U80" i="1"/>
  <c r="T80" i="1"/>
  <c r="Q80" i="1"/>
  <c r="P80" i="1"/>
  <c r="O80" i="1"/>
  <c r="N80" i="1"/>
  <c r="M80" i="1"/>
  <c r="L80" i="1"/>
  <c r="K80" i="1"/>
  <c r="J80" i="1"/>
  <c r="I80" i="1"/>
  <c r="BN68" i="1"/>
  <c r="BM68" i="1"/>
  <c r="BL68" i="1"/>
  <c r="BK68" i="1"/>
  <c r="BJ68" i="1"/>
  <c r="BI68" i="1"/>
  <c r="BH68" i="1"/>
  <c r="BG68" i="1"/>
  <c r="BF68" i="1"/>
  <c r="BE68" i="1"/>
  <c r="BB68" i="1"/>
  <c r="BA68" i="1"/>
  <c r="AZ68" i="1"/>
  <c r="AY68" i="1"/>
  <c r="AX68" i="1"/>
  <c r="AU68" i="1"/>
  <c r="AT68" i="1"/>
  <c r="AS68" i="1"/>
  <c r="AR68" i="1"/>
  <c r="AQ68" i="1"/>
  <c r="AP68" i="1"/>
  <c r="AO68" i="1"/>
  <c r="AN68" i="1"/>
  <c r="AM68" i="1"/>
  <c r="AL68" i="1"/>
  <c r="AK68" i="1"/>
  <c r="AH68" i="1"/>
  <c r="AG68" i="1"/>
  <c r="AF68" i="1"/>
  <c r="AE68" i="1"/>
  <c r="AD68" i="1"/>
  <c r="AC68" i="1"/>
  <c r="AB68" i="1"/>
  <c r="AA68" i="1"/>
  <c r="Z68" i="1"/>
  <c r="Y68" i="1"/>
  <c r="X68" i="1"/>
  <c r="U68" i="1"/>
  <c r="T68" i="1"/>
  <c r="Q68" i="1"/>
  <c r="P68" i="1"/>
  <c r="O68" i="1"/>
  <c r="N68" i="1"/>
  <c r="M68" i="1"/>
  <c r="L68" i="1"/>
  <c r="K68" i="1"/>
  <c r="J68" i="1"/>
  <c r="I68" i="1"/>
  <c r="BN59" i="1"/>
  <c r="BM59" i="1"/>
  <c r="BL59" i="1"/>
  <c r="BK59" i="1"/>
  <c r="BJ59" i="1"/>
  <c r="BI59" i="1"/>
  <c r="BH59" i="1"/>
  <c r="BG59" i="1"/>
  <c r="BF59" i="1"/>
  <c r="BE59" i="1"/>
  <c r="BB59" i="1"/>
  <c r="BA59" i="1"/>
  <c r="AZ59" i="1"/>
  <c r="AY59" i="1"/>
  <c r="AX59" i="1"/>
  <c r="AU59" i="1"/>
  <c r="AT59" i="1"/>
  <c r="AS59" i="1"/>
  <c r="AR59" i="1"/>
  <c r="AQ59" i="1"/>
  <c r="AP59" i="1"/>
  <c r="AO59" i="1"/>
  <c r="AN59" i="1"/>
  <c r="AM59" i="1"/>
  <c r="AL59" i="1"/>
  <c r="AK59" i="1"/>
  <c r="AH59" i="1"/>
  <c r="AG59" i="1"/>
  <c r="AF59" i="1"/>
  <c r="AE59" i="1"/>
  <c r="AD59" i="1"/>
  <c r="AC59" i="1"/>
  <c r="AB59" i="1"/>
  <c r="AA59" i="1"/>
  <c r="Z59" i="1"/>
  <c r="Y59" i="1"/>
  <c r="X59" i="1"/>
  <c r="U59" i="1"/>
  <c r="T59" i="1"/>
  <c r="Q59" i="1"/>
  <c r="P59" i="1"/>
  <c r="O59" i="1"/>
  <c r="N59" i="1"/>
  <c r="M59" i="1"/>
  <c r="L59" i="1"/>
  <c r="K59" i="1"/>
  <c r="J59" i="1"/>
  <c r="I59" i="1"/>
  <c r="BN34" i="1"/>
  <c r="BM34" i="1"/>
  <c r="BL34" i="1"/>
  <c r="BK34" i="1"/>
  <c r="BJ34" i="1"/>
  <c r="BI34" i="1"/>
  <c r="BH34" i="1"/>
  <c r="BG34" i="1"/>
  <c r="BF34" i="1"/>
  <c r="BE34" i="1"/>
  <c r="BB34" i="1"/>
  <c r="BA34" i="1"/>
  <c r="AZ34" i="1"/>
  <c r="AY34" i="1"/>
  <c r="AX34" i="1"/>
  <c r="AU34" i="1"/>
  <c r="AT34" i="1"/>
  <c r="AS34" i="1"/>
  <c r="AR34" i="1"/>
  <c r="AQ34" i="1"/>
  <c r="AP34" i="1"/>
  <c r="AO34" i="1"/>
  <c r="AN34" i="1"/>
  <c r="AM34" i="1"/>
  <c r="AL34" i="1"/>
  <c r="AK34" i="1"/>
  <c r="AH34" i="1"/>
  <c r="AG34" i="1"/>
  <c r="AF34" i="1"/>
  <c r="AE34" i="1"/>
  <c r="AD34" i="1"/>
  <c r="AC34" i="1"/>
  <c r="AB34" i="1"/>
  <c r="AA34" i="1"/>
  <c r="Z34" i="1"/>
  <c r="Y34" i="1"/>
  <c r="X34" i="1"/>
  <c r="U34" i="1"/>
  <c r="T34" i="1"/>
  <c r="Q34" i="1"/>
  <c r="P34" i="1"/>
  <c r="O34" i="1"/>
  <c r="N34" i="1"/>
  <c r="M34" i="1"/>
  <c r="L34" i="1"/>
  <c r="K34" i="1"/>
  <c r="J34" i="1"/>
  <c r="I34" i="1"/>
  <c r="BN26" i="1"/>
  <c r="BM26" i="1"/>
  <c r="BL26" i="1"/>
  <c r="BK26" i="1"/>
  <c r="BJ26" i="1"/>
  <c r="BI26" i="1"/>
  <c r="BH26" i="1"/>
  <c r="BG26" i="1"/>
  <c r="BF26" i="1"/>
  <c r="BE26" i="1"/>
  <c r="BB26" i="1"/>
  <c r="BA26" i="1"/>
  <c r="AZ26" i="1"/>
  <c r="AY26" i="1"/>
  <c r="AX26" i="1"/>
  <c r="AU26" i="1"/>
  <c r="AT26" i="1"/>
  <c r="AS26" i="1"/>
  <c r="AR26" i="1"/>
  <c r="AQ26" i="1"/>
  <c r="AP26" i="1"/>
  <c r="AO26" i="1"/>
  <c r="AN26" i="1"/>
  <c r="AM26" i="1"/>
  <c r="AL26" i="1"/>
  <c r="AK26" i="1"/>
  <c r="AH26" i="1"/>
  <c r="AG26" i="1"/>
  <c r="AF26" i="1"/>
  <c r="AE26" i="1"/>
  <c r="AD26" i="1"/>
  <c r="AC26" i="1"/>
  <c r="AB26" i="1"/>
  <c r="AA26" i="1"/>
  <c r="Z26" i="1"/>
  <c r="Y26" i="1"/>
  <c r="X26" i="1"/>
  <c r="U26" i="1"/>
  <c r="T26" i="1"/>
  <c r="Q26" i="1"/>
  <c r="P26" i="1"/>
  <c r="O26" i="1"/>
  <c r="N26" i="1"/>
  <c r="M26" i="1"/>
  <c r="L26" i="1"/>
  <c r="K26" i="1"/>
  <c r="J26" i="1"/>
  <c r="I26" i="1"/>
  <c r="BN11" i="1"/>
  <c r="BM11" i="1"/>
  <c r="BL11" i="1"/>
  <c r="BK11" i="1"/>
  <c r="BJ11" i="1"/>
  <c r="BI11" i="1"/>
  <c r="BH11" i="1"/>
  <c r="BG11" i="1"/>
  <c r="BF11" i="1"/>
  <c r="BE11" i="1"/>
  <c r="BB11" i="1"/>
  <c r="BA11" i="1"/>
  <c r="AZ11" i="1"/>
  <c r="AY11" i="1"/>
  <c r="AX11" i="1"/>
  <c r="AU11" i="1"/>
  <c r="AT11" i="1"/>
  <c r="AS11" i="1"/>
  <c r="AR11" i="1"/>
  <c r="AQ11" i="1"/>
  <c r="AP11" i="1"/>
  <c r="AO11" i="1"/>
  <c r="AN11" i="1"/>
  <c r="AM11" i="1"/>
  <c r="AL11" i="1"/>
  <c r="AK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Q11" i="1"/>
  <c r="P11" i="1"/>
  <c r="O11" i="1"/>
  <c r="N11" i="1"/>
  <c r="M11" i="1"/>
  <c r="L11" i="1"/>
  <c r="K11" i="1"/>
  <c r="J11" i="1"/>
  <c r="I11" i="1"/>
  <c r="W298" i="1" l="1"/>
  <c r="AJ298" i="1"/>
  <c r="BD298" i="1"/>
  <c r="H298" i="1"/>
  <c r="V13" i="1"/>
  <c r="W308" i="1"/>
  <c r="BC13" i="1"/>
  <c r="BD308" i="1"/>
  <c r="AI13" i="1"/>
  <c r="AJ308" i="1"/>
  <c r="AV13" i="1"/>
  <c r="AW308" i="1"/>
  <c r="G13" i="1"/>
  <c r="H308" i="1"/>
  <c r="V299" i="1"/>
  <c r="V298" i="1" s="1"/>
  <c r="AI12" i="1"/>
  <c r="AV12" i="1"/>
  <c r="AV299" i="1"/>
  <c r="AV298" i="1" s="1"/>
  <c r="G299" i="1"/>
  <c r="G298" i="1" s="1"/>
  <c r="BC12" i="1"/>
  <c r="K244" i="1"/>
  <c r="AY244" i="1"/>
  <c r="O244" i="1"/>
  <c r="AO244" i="1"/>
  <c r="AA244" i="1"/>
  <c r="AE244" i="1"/>
  <c r="U244" i="1"/>
  <c r="AS244" i="1"/>
  <c r="BD303" i="1"/>
  <c r="BD278" i="1"/>
  <c r="BD294" i="1"/>
  <c r="W278" i="1"/>
  <c r="BF277" i="1"/>
  <c r="BF309" i="1" s="1"/>
  <c r="H278" i="1"/>
  <c r="AJ303" i="1"/>
  <c r="AI305" i="1"/>
  <c r="AI303" i="1" s="1"/>
  <c r="AJ294" i="1"/>
  <c r="AG277" i="1"/>
  <c r="AG309" i="1" s="1"/>
  <c r="AD277" i="1"/>
  <c r="AD309" i="1" s="1"/>
  <c r="AX277" i="1"/>
  <c r="AX309" i="1" s="1"/>
  <c r="D294" i="1"/>
  <c r="D303" i="1"/>
  <c r="E284" i="1"/>
  <c r="AW285" i="1"/>
  <c r="AK244" i="1"/>
  <c r="AJ11" i="1"/>
  <c r="Y277" i="1"/>
  <c r="Y309" i="1" s="1"/>
  <c r="W68" i="1"/>
  <c r="AJ68" i="1"/>
  <c r="K277" i="1"/>
  <c r="O277" i="1"/>
  <c r="U277" i="1"/>
  <c r="AO277" i="1"/>
  <c r="BN277" i="1"/>
  <c r="BN309" i="1" s="1"/>
  <c r="D285" i="1"/>
  <c r="AI295" i="1"/>
  <c r="E295" i="1" s="1"/>
  <c r="E30" i="1"/>
  <c r="AZ277" i="1"/>
  <c r="AZ309" i="1" s="1"/>
  <c r="AM244" i="1"/>
  <c r="AQ244" i="1"/>
  <c r="AU244" i="1"/>
  <c r="BA244" i="1"/>
  <c r="L277" i="1"/>
  <c r="L309" i="1" s="1"/>
  <c r="E232" i="1"/>
  <c r="V291" i="1"/>
  <c r="V289" i="1" s="1"/>
  <c r="W289" i="1"/>
  <c r="V305" i="1"/>
  <c r="V303" i="1" s="1"/>
  <c r="W303" i="1"/>
  <c r="AV247" i="1"/>
  <c r="AV245" i="1" s="1"/>
  <c r="D10" i="5" s="1"/>
  <c r="AW245" i="1"/>
  <c r="BC90" i="1"/>
  <c r="BC89" i="1" s="1"/>
  <c r="BD89" i="1"/>
  <c r="L244" i="1"/>
  <c r="P244" i="1"/>
  <c r="X244" i="1"/>
  <c r="AB244" i="1"/>
  <c r="AF244" i="1"/>
  <c r="BE244" i="1"/>
  <c r="BI244" i="1"/>
  <c r="BM244" i="1"/>
  <c r="BD26" i="1"/>
  <c r="Z277" i="1"/>
  <c r="Z309" i="1" s="1"/>
  <c r="AH277" i="1"/>
  <c r="AW278" i="1"/>
  <c r="BA277" i="1"/>
  <c r="BA309" i="1" s="1"/>
  <c r="BE277" i="1"/>
  <c r="BE309" i="1" s="1"/>
  <c r="BI277" i="1"/>
  <c r="BI309" i="1" s="1"/>
  <c r="BM277" i="1"/>
  <c r="BM309" i="1" s="1"/>
  <c r="AJ285" i="1"/>
  <c r="AI287" i="1"/>
  <c r="AI285" i="1" s="1"/>
  <c r="AI299" i="1"/>
  <c r="AI298" i="1" s="1"/>
  <c r="V248" i="1"/>
  <c r="E248" i="1" s="1"/>
  <c r="W245" i="1"/>
  <c r="V281" i="1"/>
  <c r="V280" i="1" s="1"/>
  <c r="W280" i="1"/>
  <c r="V286" i="1"/>
  <c r="E286" i="1" s="1"/>
  <c r="W285" i="1"/>
  <c r="V296" i="1"/>
  <c r="V294" i="1" s="1"/>
  <c r="W294" i="1"/>
  <c r="AV224" i="1"/>
  <c r="E224" i="1" s="1"/>
  <c r="AW221" i="1"/>
  <c r="AV290" i="1"/>
  <c r="AV289" i="1" s="1"/>
  <c r="AW289" i="1"/>
  <c r="AW303" i="1"/>
  <c r="AV304" i="1"/>
  <c r="AV303" i="1" s="1"/>
  <c r="BC82" i="1"/>
  <c r="BC80" i="1" s="1"/>
  <c r="BD80" i="1"/>
  <c r="BC126" i="1"/>
  <c r="BC125" i="1" s="1"/>
  <c r="BD125" i="1"/>
  <c r="BC287" i="1"/>
  <c r="BC285" i="1" s="1"/>
  <c r="BD285" i="1"/>
  <c r="BC299" i="1"/>
  <c r="BC298" i="1" s="1"/>
  <c r="AT244" i="1"/>
  <c r="BJ244" i="1"/>
  <c r="Z244" i="1"/>
  <c r="AD244" i="1"/>
  <c r="AH244" i="1"/>
  <c r="AN244" i="1"/>
  <c r="AR244" i="1"/>
  <c r="AX244" i="1"/>
  <c r="BB244" i="1"/>
  <c r="BH244" i="1"/>
  <c r="AW294" i="1"/>
  <c r="E17" i="1"/>
  <c r="E97" i="1"/>
  <c r="E101" i="1"/>
  <c r="E110" i="1"/>
  <c r="E118" i="1"/>
  <c r="G296" i="1"/>
  <c r="G294" i="1" s="1"/>
  <c r="H294" i="1"/>
  <c r="G305" i="1"/>
  <c r="H303" i="1"/>
  <c r="W34" i="1"/>
  <c r="BG244" i="1"/>
  <c r="BK244" i="1"/>
  <c r="AK277" i="1"/>
  <c r="AK309" i="1" s="1"/>
  <c r="AS277" i="1"/>
  <c r="BB277" i="1"/>
  <c r="BJ277" i="1"/>
  <c r="E19" i="1"/>
  <c r="E72" i="1"/>
  <c r="E234" i="1"/>
  <c r="E76" i="1"/>
  <c r="BL244" i="1"/>
  <c r="N244" i="1"/>
  <c r="T244" i="1"/>
  <c r="J277" i="1"/>
  <c r="J309" i="1" s="1"/>
  <c r="N277" i="1"/>
  <c r="N309" i="1" s="1"/>
  <c r="T277" i="1"/>
  <c r="T309" i="1" s="1"/>
  <c r="X277" i="1"/>
  <c r="X309" i="1" s="1"/>
  <c r="AB277" i="1"/>
  <c r="AB309" i="1" s="1"/>
  <c r="AF277" i="1"/>
  <c r="AF309" i="1" s="1"/>
  <c r="AP277" i="1"/>
  <c r="AP309" i="1" s="1"/>
  <c r="P277" i="1"/>
  <c r="P309" i="1" s="1"/>
  <c r="AL277" i="1"/>
  <c r="AL309" i="1" s="1"/>
  <c r="AT277" i="1"/>
  <c r="AT309" i="1" s="1"/>
  <c r="D26" i="1"/>
  <c r="D80" i="1"/>
  <c r="D89" i="1"/>
  <c r="D280" i="1"/>
  <c r="E15" i="1"/>
  <c r="E23" i="1"/>
  <c r="E83" i="1"/>
  <c r="H89" i="1"/>
  <c r="E276" i="1"/>
  <c r="H285" i="1"/>
  <c r="AJ245" i="1"/>
  <c r="AJ289" i="1"/>
  <c r="AW26" i="1"/>
  <c r="AW89" i="1"/>
  <c r="BC289" i="1"/>
  <c r="BC294" i="1"/>
  <c r="BC303" i="1"/>
  <c r="AC277" i="1"/>
  <c r="AC309" i="1" s="1"/>
  <c r="E226" i="1"/>
  <c r="E242" i="1"/>
  <c r="AI289" i="1"/>
  <c r="AJ80" i="1"/>
  <c r="J244" i="1"/>
  <c r="I244" i="1"/>
  <c r="M244" i="1"/>
  <c r="Q244" i="1"/>
  <c r="H125" i="1"/>
  <c r="H80" i="1"/>
  <c r="AY277" i="1"/>
  <c r="AY309" i="1" s="1"/>
  <c r="BK277" i="1"/>
  <c r="D59" i="1"/>
  <c r="D125" i="1"/>
  <c r="D221" i="1"/>
  <c r="G91" i="1"/>
  <c r="E91" i="1" s="1"/>
  <c r="G288" i="1"/>
  <c r="G285" i="1" s="1"/>
  <c r="E49" i="1"/>
  <c r="E228" i="1"/>
  <c r="AJ278" i="1"/>
  <c r="AI279" i="1"/>
  <c r="AI278" i="1" s="1"/>
  <c r="E255" i="1"/>
  <c r="E272" i="1"/>
  <c r="E93" i="1"/>
  <c r="AL244" i="1"/>
  <c r="AP244" i="1"/>
  <c r="AZ244" i="1"/>
  <c r="BF244" i="1"/>
  <c r="BN244" i="1"/>
  <c r="AM277" i="1"/>
  <c r="AM309" i="1" s="1"/>
  <c r="AQ277" i="1"/>
  <c r="AU277" i="1"/>
  <c r="BH277" i="1"/>
  <c r="BH309" i="1" s="1"/>
  <c r="BL277" i="1"/>
  <c r="BL309" i="1" s="1"/>
  <c r="D289" i="1"/>
  <c r="H68" i="1"/>
  <c r="H280" i="1"/>
  <c r="E41" i="1"/>
  <c r="E268" i="1"/>
  <c r="V68" i="1"/>
  <c r="AI26" i="1"/>
  <c r="Y244" i="1"/>
  <c r="AC244" i="1"/>
  <c r="AG244" i="1"/>
  <c r="H245" i="1"/>
  <c r="I277" i="1"/>
  <c r="I309" i="1" s="1"/>
  <c r="M277" i="1"/>
  <c r="M309" i="1" s="1"/>
  <c r="Q277" i="1"/>
  <c r="Q309" i="1" s="1"/>
  <c r="AA277" i="1"/>
  <c r="AE277" i="1"/>
  <c r="AN277" i="1"/>
  <c r="AR277" i="1"/>
  <c r="AR309" i="1" s="1"/>
  <c r="D34" i="1"/>
  <c r="D68" i="1"/>
  <c r="W26" i="1"/>
  <c r="V80" i="1"/>
  <c r="W89" i="1"/>
  <c r="AI89" i="1"/>
  <c r="E240" i="1"/>
  <c r="E260" i="1"/>
  <c r="V59" i="1"/>
  <c r="V125" i="1"/>
  <c r="V221" i="1"/>
  <c r="E56" i="1"/>
  <c r="BD11" i="1"/>
  <c r="G12" i="1"/>
  <c r="H289" i="1"/>
  <c r="V12" i="1"/>
  <c r="W11" i="1"/>
  <c r="E105" i="1"/>
  <c r="E114" i="1"/>
  <c r="E123" i="1"/>
  <c r="AI59" i="1"/>
  <c r="E95" i="1"/>
  <c r="E99" i="1"/>
  <c r="E103" i="1"/>
  <c r="E107" i="1"/>
  <c r="E112" i="1"/>
  <c r="E120" i="1"/>
  <c r="AJ125" i="1"/>
  <c r="AW59" i="1"/>
  <c r="AV125" i="1"/>
  <c r="E293" i="1"/>
  <c r="BC34" i="1"/>
  <c r="BC68" i="1"/>
  <c r="BC280" i="1"/>
  <c r="E264" i="1"/>
  <c r="AW11" i="1"/>
  <c r="E70" i="1"/>
  <c r="E74" i="1"/>
  <c r="E78" i="1"/>
  <c r="E128" i="1"/>
  <c r="E132" i="1"/>
  <c r="E148" i="1"/>
  <c r="E152" i="1"/>
  <c r="E160" i="1"/>
  <c r="E164" i="1"/>
  <c r="E178" i="1"/>
  <c r="E182" i="1"/>
  <c r="E194" i="1"/>
  <c r="E198" i="1"/>
  <c r="E211" i="1"/>
  <c r="E215" i="1"/>
  <c r="BC26" i="1"/>
  <c r="AV280" i="1"/>
  <c r="BD59" i="1"/>
  <c r="BC221" i="1"/>
  <c r="S55" i="4"/>
  <c r="S145" i="4"/>
  <c r="S49" i="4"/>
  <c r="S77" i="4"/>
  <c r="S73" i="4" s="1"/>
  <c r="S35" i="4"/>
  <c r="S16" i="4"/>
  <c r="S15" i="4" s="1"/>
  <c r="S131" i="4"/>
  <c r="S130" i="4" s="1"/>
  <c r="S26" i="4"/>
  <c r="BD289" i="1"/>
  <c r="BD280" i="1"/>
  <c r="BD245" i="1"/>
  <c r="BD221" i="1"/>
  <c r="E130" i="1"/>
  <c r="E150" i="1"/>
  <c r="E166" i="1"/>
  <c r="E184" i="1"/>
  <c r="E200" i="1"/>
  <c r="E219" i="1"/>
  <c r="E142" i="1"/>
  <c r="E162" i="1"/>
  <c r="E180" i="1"/>
  <c r="E196" i="1"/>
  <c r="E213" i="1"/>
  <c r="E100" i="1"/>
  <c r="E86" i="1"/>
  <c r="BD68" i="1"/>
  <c r="BC62" i="1"/>
  <c r="BC59" i="1" s="1"/>
  <c r="BD34" i="1"/>
  <c r="E28" i="1"/>
  <c r="E32" i="1"/>
  <c r="BC16" i="1"/>
  <c r="E300" i="1"/>
  <c r="AV294" i="1"/>
  <c r="AV285" i="1"/>
  <c r="E282" i="1"/>
  <c r="AW280" i="1"/>
  <c r="E263" i="1"/>
  <c r="AW125" i="1"/>
  <c r="E138" i="1"/>
  <c r="E158" i="1"/>
  <c r="E176" i="1"/>
  <c r="E192" i="1"/>
  <c r="E209" i="1"/>
  <c r="E136" i="1"/>
  <c r="E156" i="1"/>
  <c r="E173" i="1"/>
  <c r="E190" i="1"/>
  <c r="E207" i="1"/>
  <c r="E140" i="1"/>
  <c r="E134" i="1"/>
  <c r="E154" i="1"/>
  <c r="E171" i="1"/>
  <c r="E188" i="1"/>
  <c r="E205" i="1"/>
  <c r="E157" i="1"/>
  <c r="E168" i="1"/>
  <c r="E186" i="1"/>
  <c r="E202" i="1"/>
  <c r="AV90" i="1"/>
  <c r="AV89" i="1" s="1"/>
  <c r="E81" i="1"/>
  <c r="AV80" i="1"/>
  <c r="AW80" i="1"/>
  <c r="AV68" i="1"/>
  <c r="AW68" i="1"/>
  <c r="E66" i="1"/>
  <c r="AV62" i="1"/>
  <c r="AV59" i="1" s="1"/>
  <c r="E61" i="1"/>
  <c r="AW34" i="1"/>
  <c r="AV34" i="1"/>
  <c r="AV29" i="1"/>
  <c r="E14" i="1"/>
  <c r="AV16" i="1"/>
  <c r="E266" i="1"/>
  <c r="E116" i="1"/>
  <c r="E63" i="1"/>
  <c r="AJ280" i="1"/>
  <c r="E283" i="1"/>
  <c r="AI247" i="1"/>
  <c r="AI245" i="1" s="1"/>
  <c r="E230" i="1"/>
  <c r="E236" i="1"/>
  <c r="E238" i="1"/>
  <c r="AI280" i="1"/>
  <c r="AI221" i="1"/>
  <c r="AJ221" i="1"/>
  <c r="E237" i="1"/>
  <c r="E257" i="1"/>
  <c r="E274" i="1"/>
  <c r="E141" i="1"/>
  <c r="E161" i="1"/>
  <c r="E179" i="1"/>
  <c r="E195" i="1"/>
  <c r="E212" i="1"/>
  <c r="AI127" i="1"/>
  <c r="AI125" i="1" s="1"/>
  <c r="E137" i="1"/>
  <c r="E174" i="1"/>
  <c r="E191" i="1"/>
  <c r="E208" i="1"/>
  <c r="AJ89" i="1"/>
  <c r="E117" i="1"/>
  <c r="AI82" i="1"/>
  <c r="AI80" i="1" s="1"/>
  <c r="AI68" i="1"/>
  <c r="E69" i="1"/>
  <c r="AJ59" i="1"/>
  <c r="AI34" i="1"/>
  <c r="E36" i="1"/>
  <c r="E44" i="1"/>
  <c r="E51" i="1"/>
  <c r="AJ34" i="1"/>
  <c r="E37" i="1"/>
  <c r="E45" i="1"/>
  <c r="E52" i="1"/>
  <c r="AJ26" i="1"/>
  <c r="E292" i="1"/>
  <c r="E259" i="1"/>
  <c r="E275" i="1"/>
  <c r="E254" i="1"/>
  <c r="E271" i="1"/>
  <c r="E249" i="1"/>
  <c r="E267" i="1"/>
  <c r="E252" i="1"/>
  <c r="E256" i="1"/>
  <c r="E261" i="1"/>
  <c r="E265" i="1"/>
  <c r="E269" i="1"/>
  <c r="E273" i="1"/>
  <c r="E233" i="1"/>
  <c r="W221" i="1"/>
  <c r="E229" i="1"/>
  <c r="E225" i="1"/>
  <c r="E241" i="1"/>
  <c r="W125" i="1"/>
  <c r="E133" i="1"/>
  <c r="E153" i="1"/>
  <c r="E169" i="1"/>
  <c r="E187" i="1"/>
  <c r="E204" i="1"/>
  <c r="E129" i="1"/>
  <c r="E149" i="1"/>
  <c r="E165" i="1"/>
  <c r="E183" i="1"/>
  <c r="E199" i="1"/>
  <c r="E216" i="1"/>
  <c r="V90" i="1"/>
  <c r="V89" i="1" s="1"/>
  <c r="E92" i="1"/>
  <c r="E108" i="1"/>
  <c r="W80" i="1"/>
  <c r="E84" i="1"/>
  <c r="E77" i="1"/>
  <c r="E73" i="1"/>
  <c r="E60" i="1"/>
  <c r="W59" i="1"/>
  <c r="E65" i="1"/>
  <c r="V34" i="1"/>
  <c r="E40" i="1"/>
  <c r="E48" i="1"/>
  <c r="E55" i="1"/>
  <c r="E35" i="1"/>
  <c r="E39" i="1"/>
  <c r="E43" i="1"/>
  <c r="E47" i="1"/>
  <c r="E54" i="1"/>
  <c r="E31" i="1"/>
  <c r="V29" i="1"/>
  <c r="V26" i="1" s="1"/>
  <c r="E27" i="1"/>
  <c r="V16" i="1"/>
  <c r="E253" i="1"/>
  <c r="E270" i="1"/>
  <c r="E262" i="1"/>
  <c r="E222" i="1"/>
  <c r="E227" i="1"/>
  <c r="E231" i="1"/>
  <c r="E235" i="1"/>
  <c r="E239" i="1"/>
  <c r="E131" i="1"/>
  <c r="E135" i="1"/>
  <c r="E139" i="1"/>
  <c r="E143" i="1"/>
  <c r="E151" i="1"/>
  <c r="E155" i="1"/>
  <c r="E159" i="1"/>
  <c r="E163" i="1"/>
  <c r="E167" i="1"/>
  <c r="E172" i="1"/>
  <c r="E177" i="1"/>
  <c r="E181" i="1"/>
  <c r="E185" i="1"/>
  <c r="E189" i="1"/>
  <c r="E193" i="1"/>
  <c r="E197" i="1"/>
  <c r="E201" i="1"/>
  <c r="E206" i="1"/>
  <c r="E210" i="1"/>
  <c r="E214" i="1"/>
  <c r="E104" i="1"/>
  <c r="E122" i="1"/>
  <c r="E94" i="1"/>
  <c r="E98" i="1"/>
  <c r="E102" i="1"/>
  <c r="E106" i="1"/>
  <c r="E111" i="1"/>
  <c r="E115" i="1"/>
  <c r="E119" i="1"/>
  <c r="E96" i="1"/>
  <c r="E113" i="1"/>
  <c r="E75" i="1"/>
  <c r="E38" i="1"/>
  <c r="E42" i="1"/>
  <c r="E46" i="1"/>
  <c r="E50" i="1"/>
  <c r="E53" i="1"/>
  <c r="E20" i="1"/>
  <c r="E18" i="1"/>
  <c r="G290" i="1"/>
  <c r="G289" i="1" s="1"/>
  <c r="G281" i="1"/>
  <c r="H221" i="1"/>
  <c r="G127" i="1"/>
  <c r="G71" i="1"/>
  <c r="E71" i="1" s="1"/>
  <c r="H59" i="1"/>
  <c r="H34" i="1"/>
  <c r="H26" i="1"/>
  <c r="H11" i="1"/>
  <c r="G221" i="1"/>
  <c r="G80" i="1"/>
  <c r="G59" i="1"/>
  <c r="G34" i="1"/>
  <c r="G26" i="1"/>
  <c r="BG277" i="1"/>
  <c r="BG309" i="1" s="1"/>
  <c r="BX306" i="1"/>
  <c r="BX297" i="1"/>
  <c r="BX296" i="1"/>
  <c r="BX295" i="1"/>
  <c r="BX293" i="1"/>
  <c r="BX292" i="1"/>
  <c r="BX291" i="1"/>
  <c r="BX290" i="1"/>
  <c r="BX288" i="1"/>
  <c r="BX287" i="1"/>
  <c r="BX286" i="1"/>
  <c r="BX284" i="1"/>
  <c r="BX283" i="1"/>
  <c r="BX282" i="1"/>
  <c r="BX281" i="1"/>
  <c r="BX276" i="1"/>
  <c r="BX275" i="1"/>
  <c r="BX274" i="1"/>
  <c r="BX273" i="1"/>
  <c r="BX272" i="1"/>
  <c r="BX271" i="1"/>
  <c r="BX270" i="1"/>
  <c r="BX269" i="1"/>
  <c r="BX268" i="1"/>
  <c r="BX267" i="1"/>
  <c r="BX266" i="1"/>
  <c r="BX265" i="1"/>
  <c r="BX264" i="1"/>
  <c r="BX263" i="1"/>
  <c r="BX262" i="1"/>
  <c r="BX261" i="1"/>
  <c r="BX260" i="1"/>
  <c r="BX259" i="1"/>
  <c r="BX257" i="1"/>
  <c r="BX256" i="1"/>
  <c r="BX255" i="1"/>
  <c r="BX254" i="1"/>
  <c r="BX253" i="1"/>
  <c r="BX252" i="1"/>
  <c r="BX249" i="1"/>
  <c r="BX248" i="1"/>
  <c r="BX243" i="1"/>
  <c r="BX220" i="1"/>
  <c r="BX124" i="1"/>
  <c r="BX88" i="1"/>
  <c r="BX79" i="1"/>
  <c r="BX67" i="1"/>
  <c r="BX58" i="1"/>
  <c r="BX33" i="1"/>
  <c r="BX25" i="1"/>
  <c r="O307" i="1" l="1"/>
  <c r="E13" i="1"/>
  <c r="AV11" i="1"/>
  <c r="AI11" i="1"/>
  <c r="AV308" i="1"/>
  <c r="AI308" i="1"/>
  <c r="V308" i="1"/>
  <c r="AO307" i="1"/>
  <c r="K307" i="1"/>
  <c r="U307" i="1"/>
  <c r="AS307" i="1"/>
  <c r="AE307" i="1"/>
  <c r="AA307" i="1"/>
  <c r="E291" i="1"/>
  <c r="AG307" i="1"/>
  <c r="AG310" i="1" s="1"/>
  <c r="K309" i="1"/>
  <c r="AN307" i="1"/>
  <c r="BF307" i="1"/>
  <c r="BF310" i="1" s="1"/>
  <c r="AX307" i="1"/>
  <c r="AX310" i="1" s="1"/>
  <c r="E288" i="1"/>
  <c r="BN307" i="1"/>
  <c r="BN310" i="1" s="1"/>
  <c r="W277" i="1"/>
  <c r="W309" i="1" s="1"/>
  <c r="AU307" i="1"/>
  <c r="E12" i="1"/>
  <c r="AP307" i="1"/>
  <c r="AP310" i="1" s="1"/>
  <c r="L307" i="1"/>
  <c r="L310" i="1" s="1"/>
  <c r="V11" i="1"/>
  <c r="V244" i="1" s="1"/>
  <c r="E287" i="1"/>
  <c r="AO309" i="1"/>
  <c r="AV221" i="1"/>
  <c r="J307" i="1"/>
  <c r="J310" i="1" s="1"/>
  <c r="AD307" i="1"/>
  <c r="AD310" i="1" s="1"/>
  <c r="V285" i="1"/>
  <c r="V277" i="1" s="1"/>
  <c r="Y307" i="1"/>
  <c r="Y310" i="1" s="1"/>
  <c r="O309" i="1"/>
  <c r="O310" i="1" s="1"/>
  <c r="AC307" i="1"/>
  <c r="AC310" i="1" s="1"/>
  <c r="E281" i="1"/>
  <c r="E280" i="1" s="1"/>
  <c r="E299" i="1"/>
  <c r="E298" i="1" s="1"/>
  <c r="AK307" i="1"/>
  <c r="AK310" i="1" s="1"/>
  <c r="AI294" i="1"/>
  <c r="AI277" i="1" s="1"/>
  <c r="AI309" i="1" s="1"/>
  <c r="AS309" i="1"/>
  <c r="AZ307" i="1"/>
  <c r="AZ310" i="1" s="1"/>
  <c r="T307" i="1"/>
  <c r="T310" i="1" s="1"/>
  <c r="AH307" i="1"/>
  <c r="BA307" i="1"/>
  <c r="BA310" i="1" s="1"/>
  <c r="BI307" i="1"/>
  <c r="BI310" i="1" s="1"/>
  <c r="BG307" i="1"/>
  <c r="BG310" i="1" s="1"/>
  <c r="Z307" i="1"/>
  <c r="Z310" i="1" s="1"/>
  <c r="E126" i="1"/>
  <c r="G89" i="1"/>
  <c r="E29" i="1"/>
  <c r="E26" i="1" s="1"/>
  <c r="E296" i="1"/>
  <c r="E294" i="1" s="1"/>
  <c r="AQ307" i="1"/>
  <c r="AR307" i="1"/>
  <c r="AR310" i="1" s="1"/>
  <c r="X307" i="1"/>
  <c r="X310" i="1" s="1"/>
  <c r="E304" i="1"/>
  <c r="H277" i="1"/>
  <c r="H309" i="1" s="1"/>
  <c r="BJ307" i="1"/>
  <c r="BH307" i="1"/>
  <c r="BH310" i="1" s="1"/>
  <c r="AT307" i="1"/>
  <c r="AT310" i="1" s="1"/>
  <c r="BC277" i="1"/>
  <c r="V245" i="1"/>
  <c r="AJ277" i="1"/>
  <c r="AJ309" i="1" s="1"/>
  <c r="AW277" i="1"/>
  <c r="AW309" i="1" s="1"/>
  <c r="BJ309" i="1"/>
  <c r="AM307" i="1"/>
  <c r="AM310" i="1" s="1"/>
  <c r="E305" i="1"/>
  <c r="BM307" i="1"/>
  <c r="BM310" i="1" s="1"/>
  <c r="P307" i="1"/>
  <c r="P310" i="1" s="1"/>
  <c r="E290" i="1"/>
  <c r="AL307" i="1"/>
  <c r="AL310" i="1" s="1"/>
  <c r="BK307" i="1"/>
  <c r="BL307" i="1"/>
  <c r="BL310" i="1" s="1"/>
  <c r="N307" i="1"/>
  <c r="N310" i="1" s="1"/>
  <c r="AF307" i="1"/>
  <c r="AF310" i="1" s="1"/>
  <c r="G303" i="1"/>
  <c r="BC11" i="1"/>
  <c r="BE307" i="1"/>
  <c r="BE310" i="1" s="1"/>
  <c r="AB307" i="1"/>
  <c r="AB310" i="1" s="1"/>
  <c r="AY307" i="1"/>
  <c r="AY310" i="1" s="1"/>
  <c r="AE309" i="1"/>
  <c r="AQ309" i="1"/>
  <c r="AN309" i="1"/>
  <c r="G68" i="1"/>
  <c r="G280" i="1"/>
  <c r="AJ244" i="1"/>
  <c r="BD277" i="1"/>
  <c r="BD309" i="1" s="1"/>
  <c r="AA309" i="1"/>
  <c r="BK309" i="1"/>
  <c r="Q307" i="1"/>
  <c r="Q310" i="1" s="1"/>
  <c r="I307" i="1"/>
  <c r="I310" i="1" s="1"/>
  <c r="M307" i="1"/>
  <c r="M310" i="1" s="1"/>
  <c r="E90" i="1"/>
  <c r="E89" i="1" s="1"/>
  <c r="AV277" i="1"/>
  <c r="AW244" i="1"/>
  <c r="S96" i="4"/>
  <c r="S8" i="4" s="1"/>
  <c r="S158" i="4" s="1"/>
  <c r="BD244" i="1"/>
  <c r="E62" i="1"/>
  <c r="E59" i="1" s="1"/>
  <c r="AV26" i="1"/>
  <c r="E16" i="1"/>
  <c r="AI244" i="1"/>
  <c r="E221" i="1"/>
  <c r="E82" i="1"/>
  <c r="E80" i="1" s="1"/>
  <c r="E34" i="1"/>
  <c r="W244" i="1"/>
  <c r="E68" i="1"/>
  <c r="G125" i="1"/>
  <c r="E127" i="1"/>
  <c r="H244" i="1"/>
  <c r="T72" i="4"/>
  <c r="U72" i="4" s="1"/>
  <c r="E72" i="4"/>
  <c r="BB250" i="1"/>
  <c r="BB308" i="1" s="1"/>
  <c r="F250" i="1"/>
  <c r="K310" i="1" l="1"/>
  <c r="AO310" i="1"/>
  <c r="E285" i="1"/>
  <c r="AE310" i="1"/>
  <c r="AS310" i="1"/>
  <c r="AA310" i="1"/>
  <c r="E289" i="1"/>
  <c r="AN310" i="1"/>
  <c r="AW307" i="1"/>
  <c r="AW310" i="1" s="1"/>
  <c r="AV244" i="1"/>
  <c r="E125" i="1"/>
  <c r="W307" i="1"/>
  <c r="W310" i="1" s="1"/>
  <c r="BX250" i="1"/>
  <c r="D250" i="1"/>
  <c r="G250" i="1"/>
  <c r="BB245" i="1"/>
  <c r="BB307" i="1" s="1"/>
  <c r="BC250" i="1"/>
  <c r="BC308" i="1" s="1"/>
  <c r="U70" i="4"/>
  <c r="U96" i="4" s="1"/>
  <c r="AI72" i="4"/>
  <c r="AI70" i="4" s="1"/>
  <c r="F72" i="4"/>
  <c r="F70" i="4" s="1"/>
  <c r="AI99" i="4"/>
  <c r="AI98" i="4" s="1"/>
  <c r="F99" i="4"/>
  <c r="V309" i="1"/>
  <c r="H307" i="1"/>
  <c r="H310" i="1" s="1"/>
  <c r="BJ310" i="1"/>
  <c r="BK310" i="1"/>
  <c r="AI307" i="1"/>
  <c r="AI310" i="1" s="1"/>
  <c r="V307" i="1"/>
  <c r="E303" i="1"/>
  <c r="B13" i="5" s="1"/>
  <c r="BC244" i="1"/>
  <c r="AQ310" i="1"/>
  <c r="AJ307" i="1"/>
  <c r="AJ310" i="1" s="1"/>
  <c r="BD307" i="1"/>
  <c r="BD310" i="1" s="1"/>
  <c r="AV309" i="1"/>
  <c r="S157" i="4"/>
  <c r="BX155" i="1"/>
  <c r="AV307" i="1" l="1"/>
  <c r="AV310" i="1" s="1"/>
  <c r="D5" i="5"/>
  <c r="E250" i="1"/>
  <c r="BC245" i="1"/>
  <c r="BC309" i="1" s="1"/>
  <c r="AJ72" i="4"/>
  <c r="V310" i="1"/>
  <c r="AJ99" i="4"/>
  <c r="F98" i="4"/>
  <c r="U8" i="4"/>
  <c r="U158" i="4" s="1"/>
  <c r="U157" i="4"/>
  <c r="BV220" i="1"/>
  <c r="BV243" i="1"/>
  <c r="BV297" i="1"/>
  <c r="BV306" i="1"/>
  <c r="BV25" i="1"/>
  <c r="BV33" i="1"/>
  <c r="BV58" i="1"/>
  <c r="BV67" i="1"/>
  <c r="BV79" i="1"/>
  <c r="BV88" i="1"/>
  <c r="BV124" i="1"/>
  <c r="BW25" i="1"/>
  <c r="BW33" i="1"/>
  <c r="BW58" i="1"/>
  <c r="BW67" i="1"/>
  <c r="BW79" i="1"/>
  <c r="BW88" i="1"/>
  <c r="BW124" i="1"/>
  <c r="BW220" i="1"/>
  <c r="BW243" i="1"/>
  <c r="BW297" i="1"/>
  <c r="BW306" i="1"/>
  <c r="BC307" i="1" l="1"/>
  <c r="BC310" i="1" s="1"/>
  <c r="F246" i="1"/>
  <c r="BX246" i="1" l="1"/>
  <c r="D246" i="1"/>
  <c r="G246" i="1"/>
  <c r="BX247" i="1" l="1"/>
  <c r="D247" i="1"/>
  <c r="D245" i="1" s="1"/>
  <c r="G247" i="1"/>
  <c r="E247" i="1" s="1"/>
  <c r="E246" i="1"/>
  <c r="F21" i="1"/>
  <c r="F22" i="1"/>
  <c r="E19" i="4"/>
  <c r="E25" i="4"/>
  <c r="E245" i="1" l="1"/>
  <c r="B10" i="5" s="1"/>
  <c r="G245" i="1"/>
  <c r="BX22" i="1"/>
  <c r="D22" i="1"/>
  <c r="G22" i="1"/>
  <c r="E22" i="1" s="1"/>
  <c r="BX21" i="1"/>
  <c r="D21" i="1"/>
  <c r="G21" i="1"/>
  <c r="AI25" i="4"/>
  <c r="AI23" i="4" s="1"/>
  <c r="F25" i="4"/>
  <c r="AI19" i="4"/>
  <c r="AI17" i="4" s="1"/>
  <c r="F19" i="4"/>
  <c r="E58" i="4"/>
  <c r="AI16" i="4" l="1"/>
  <c r="AI15" i="4" s="1"/>
  <c r="E21" i="1"/>
  <c r="G11" i="1"/>
  <c r="D11" i="1"/>
  <c r="D244" i="1" s="1"/>
  <c r="AJ19" i="4"/>
  <c r="F17" i="4"/>
  <c r="AI58" i="4"/>
  <c r="AI57" i="4" s="1"/>
  <c r="AI55" i="4" s="1"/>
  <c r="F58" i="4"/>
  <c r="AJ25" i="4"/>
  <c r="F23" i="4"/>
  <c r="BV305" i="1"/>
  <c r="BX305" i="1"/>
  <c r="F57" i="4" l="1"/>
  <c r="F55" i="4" s="1"/>
  <c r="AJ58" i="4"/>
  <c r="G244" i="1"/>
  <c r="E11" i="1"/>
  <c r="F16" i="4"/>
  <c r="F15" i="4" s="1"/>
  <c r="BW305" i="1"/>
  <c r="F303" i="1"/>
  <c r="BX304" i="1"/>
  <c r="E244" i="1" l="1"/>
  <c r="BX123" i="1"/>
  <c r="BV123" i="1" l="1"/>
  <c r="BW123" i="1"/>
  <c r="BX300" i="1"/>
  <c r="BX299" i="1"/>
  <c r="F279" i="1" l="1"/>
  <c r="F308" i="1" s="1"/>
  <c r="BX279" i="1" l="1"/>
  <c r="D279" i="1"/>
  <c r="D308" i="1" s="1"/>
  <c r="G279" i="1"/>
  <c r="G308" i="1" s="1"/>
  <c r="BW292" i="1"/>
  <c r="BV292" i="1"/>
  <c r="BX54" i="1"/>
  <c r="BX53" i="1"/>
  <c r="D278" i="1" l="1"/>
  <c r="D277" i="1" s="1"/>
  <c r="D307" i="1" s="1"/>
  <c r="G278" i="1"/>
  <c r="G277" i="1" s="1"/>
  <c r="E279" i="1"/>
  <c r="E308" i="1" s="1"/>
  <c r="E51" i="4"/>
  <c r="E278" i="1" l="1"/>
  <c r="E277" i="1" s="1"/>
  <c r="G309" i="1"/>
  <c r="G307" i="1"/>
  <c r="AI51" i="4"/>
  <c r="AI50" i="4" s="1"/>
  <c r="AI49" i="4" s="1"/>
  <c r="AI96" i="4" s="1"/>
  <c r="F51" i="4"/>
  <c r="E154" i="4"/>
  <c r="E152" i="4" s="1"/>
  <c r="G310" i="1" l="1"/>
  <c r="B12" i="5"/>
  <c r="E309" i="1"/>
  <c r="E307" i="1"/>
  <c r="AI154" i="4"/>
  <c r="F154" i="4"/>
  <c r="F152" i="4" s="1"/>
  <c r="AI8" i="4"/>
  <c r="AI157" i="4"/>
  <c r="F50" i="4"/>
  <c r="F49" i="4" s="1"/>
  <c r="F96" i="4" s="1"/>
  <c r="AJ51" i="4"/>
  <c r="BX197" i="1"/>
  <c r="BX193" i="1"/>
  <c r="BX191" i="1"/>
  <c r="BX189" i="1"/>
  <c r="BX187" i="1"/>
  <c r="BX185" i="1"/>
  <c r="BX183" i="1"/>
  <c r="BX181" i="1"/>
  <c r="BX179" i="1"/>
  <c r="BX177" i="1"/>
  <c r="AI152" i="4" l="1"/>
  <c r="AI151" i="4" s="1"/>
  <c r="AI145" i="4" s="1"/>
  <c r="AI158" i="4" s="1"/>
  <c r="E310" i="1"/>
  <c r="F157" i="4"/>
  <c r="F8" i="4"/>
  <c r="AJ154" i="4"/>
  <c r="AJ152" i="4" s="1"/>
  <c r="BX215" i="1"/>
  <c r="BX209" i="1"/>
  <c r="BX207" i="1"/>
  <c r="BX205" i="1"/>
  <c r="BX200" i="1"/>
  <c r="BX198" i="1"/>
  <c r="BX194" i="1"/>
  <c r="BX192" i="1"/>
  <c r="BX190" i="1"/>
  <c r="BX188" i="1"/>
  <c r="BX186" i="1"/>
  <c r="BX184" i="1"/>
  <c r="BX182" i="1"/>
  <c r="BX180" i="1"/>
  <c r="BX178" i="1"/>
  <c r="BX172" i="1"/>
  <c r="BX169" i="1"/>
  <c r="BX167" i="1"/>
  <c r="BX165" i="1"/>
  <c r="BX163" i="1"/>
  <c r="BX161" i="1"/>
  <c r="BX157" i="1"/>
  <c r="BX152" i="1"/>
  <c r="BX149" i="1"/>
  <c r="F151" i="4" l="1"/>
  <c r="F145" i="4" s="1"/>
  <c r="F158" i="4" s="1"/>
  <c r="BX242" i="1"/>
  <c r="BX241" i="1"/>
  <c r="BX240" i="1"/>
  <c r="BX239" i="1"/>
  <c r="BX238" i="1"/>
  <c r="BX237" i="1"/>
  <c r="BX236" i="1"/>
  <c r="BX235" i="1"/>
  <c r="BX234" i="1"/>
  <c r="BX231" i="1"/>
  <c r="BX230" i="1"/>
  <c r="BX229" i="1"/>
  <c r="BX228" i="1"/>
  <c r="BX227" i="1"/>
  <c r="BX226" i="1"/>
  <c r="BX225" i="1"/>
  <c r="BX224" i="1"/>
  <c r="BX107" i="1"/>
  <c r="BX106" i="1"/>
  <c r="BX105" i="1"/>
  <c r="BX104" i="1"/>
  <c r="BX103" i="1"/>
  <c r="BX102" i="1"/>
  <c r="BX101" i="1"/>
  <c r="BX86" i="1"/>
  <c r="BX83" i="1"/>
  <c r="BX82" i="1"/>
  <c r="BX81" i="1"/>
  <c r="T67" i="4" l="1"/>
  <c r="BX213" i="1" l="1"/>
  <c r="BX212" i="1"/>
  <c r="BX176" i="1"/>
  <c r="BX168" i="1"/>
  <c r="BX153" i="1"/>
  <c r="BX119" i="1"/>
  <c r="BX118" i="1"/>
  <c r="BX117" i="1"/>
  <c r="BX116" i="1"/>
  <c r="BX115" i="1"/>
  <c r="BX114" i="1"/>
  <c r="BX113" i="1"/>
  <c r="BX112" i="1"/>
  <c r="BX111" i="1"/>
  <c r="BX110" i="1"/>
  <c r="BX108" i="1"/>
  <c r="BX31" i="1"/>
  <c r="BX233" i="1" l="1"/>
  <c r="BX232" i="1"/>
  <c r="BX216" i="1"/>
  <c r="BX210" i="1"/>
  <c r="BX202" i="1"/>
  <c r="BX201" i="1"/>
  <c r="BX196" i="1"/>
  <c r="BX195" i="1"/>
  <c r="BX174" i="1"/>
  <c r="BX173" i="1"/>
  <c r="BX159" i="1"/>
  <c r="BX158" i="1"/>
  <c r="BX154" i="1"/>
  <c r="BX150" i="1"/>
  <c r="BX143" i="1"/>
  <c r="BX142" i="1"/>
  <c r="BX141" i="1"/>
  <c r="BX140" i="1"/>
  <c r="BX139" i="1"/>
  <c r="BX138" i="1"/>
  <c r="BX137" i="1"/>
  <c r="BX136" i="1"/>
  <c r="BX120" i="1"/>
  <c r="BX100" i="1"/>
  <c r="BX84" i="1"/>
  <c r="BX76" i="1"/>
  <c r="BX75" i="1"/>
  <c r="BX50" i="1"/>
  <c r="BX49" i="1"/>
  <c r="BX48" i="1"/>
  <c r="BX47" i="1"/>
  <c r="BX46" i="1"/>
  <c r="BX45" i="1"/>
  <c r="BX44" i="1"/>
  <c r="BX43" i="1"/>
  <c r="BX17" i="1"/>
  <c r="BX214" i="1" l="1"/>
  <c r="BX211" i="1"/>
  <c r="BX208" i="1"/>
  <c r="BX206" i="1"/>
  <c r="BX204" i="1"/>
  <c r="BX199" i="1"/>
  <c r="BX171" i="1"/>
  <c r="BX166" i="1"/>
  <c r="BX164" i="1"/>
  <c r="BX162" i="1"/>
  <c r="BX160" i="1"/>
  <c r="BX156" i="1"/>
  <c r="BX151" i="1"/>
  <c r="BX148" i="1"/>
  <c r="BX219" i="1" l="1"/>
  <c r="BX122" i="1"/>
  <c r="BX78" i="1"/>
  <c r="BX77" i="1"/>
  <c r="BX66" i="1"/>
  <c r="BX65" i="1"/>
  <c r="BX51" i="1"/>
  <c r="BX126" i="1" l="1"/>
  <c r="BX90" i="1"/>
  <c r="BX70" i="1"/>
  <c r="BX69" i="1"/>
  <c r="BX56" i="1"/>
  <c r="BX55" i="1"/>
  <c r="BX52" i="1"/>
  <c r="BX35" i="1"/>
  <c r="BX32" i="1"/>
  <c r="BX27" i="1"/>
  <c r="BX23" i="1"/>
  <c r="BX20" i="1"/>
  <c r="BX19" i="1"/>
  <c r="BX14" i="1"/>
  <c r="BX13" i="1"/>
  <c r="BX12" i="1"/>
  <c r="BX222" i="1" l="1"/>
  <c r="BX135" i="1"/>
  <c r="BX134" i="1"/>
  <c r="BX133" i="1"/>
  <c r="BX132" i="1"/>
  <c r="BX131" i="1"/>
  <c r="BX130" i="1"/>
  <c r="BX129" i="1"/>
  <c r="BX127" i="1"/>
  <c r="BX99" i="1"/>
  <c r="BX98" i="1"/>
  <c r="BX97" i="1"/>
  <c r="BX96" i="1"/>
  <c r="BX95" i="1"/>
  <c r="BX94" i="1"/>
  <c r="BX93" i="1"/>
  <c r="BX92" i="1"/>
  <c r="BX91" i="1"/>
  <c r="BX74" i="1"/>
  <c r="BX73" i="1"/>
  <c r="BX72" i="1"/>
  <c r="BX63" i="1"/>
  <c r="BX62" i="1"/>
  <c r="BX61" i="1"/>
  <c r="BX60" i="1"/>
  <c r="BX42" i="1"/>
  <c r="BX40" i="1"/>
  <c r="BX39" i="1"/>
  <c r="BX38" i="1"/>
  <c r="BX37" i="1"/>
  <c r="BX36" i="1"/>
  <c r="BX30" i="1"/>
  <c r="BX29" i="1"/>
  <c r="BX28" i="1"/>
  <c r="BX16" i="1"/>
  <c r="BX18" i="1"/>
  <c r="BX15" i="1"/>
  <c r="BX303" i="1" l="1"/>
  <c r="BV32" i="1"/>
  <c r="BV31" i="1"/>
  <c r="BV27" i="1"/>
  <c r="F11" i="1"/>
  <c r="E70" i="4"/>
  <c r="T70" i="4"/>
  <c r="E53" i="4"/>
  <c r="E52" i="4" s="1"/>
  <c r="T53" i="4"/>
  <c r="T52" i="4" s="1"/>
  <c r="E39" i="4"/>
  <c r="T39" i="4"/>
  <c r="BW32" i="1" l="1"/>
  <c r="BW27" i="1"/>
  <c r="BW31" i="1"/>
  <c r="BV256" i="1"/>
  <c r="BW256" i="1"/>
  <c r="BV273" i="1"/>
  <c r="BW273" i="1"/>
  <c r="BW296" i="1"/>
  <c r="BV296" i="1"/>
  <c r="BW248" i="1"/>
  <c r="BV248" i="1"/>
  <c r="BV253" i="1"/>
  <c r="BW253" i="1"/>
  <c r="BW257" i="1"/>
  <c r="BV257" i="1"/>
  <c r="BV262" i="1"/>
  <c r="BW262" i="1"/>
  <c r="BV266" i="1"/>
  <c r="BW266" i="1"/>
  <c r="BW270" i="1"/>
  <c r="BV270" i="1"/>
  <c r="BV274" i="1"/>
  <c r="BW274" i="1"/>
  <c r="BV281" i="1"/>
  <c r="BW281" i="1"/>
  <c r="BV286" i="1"/>
  <c r="BW286" i="1"/>
  <c r="BW291" i="1"/>
  <c r="BV291" i="1"/>
  <c r="BV247" i="1"/>
  <c r="BW247" i="1"/>
  <c r="BV265" i="1"/>
  <c r="BW265" i="1"/>
  <c r="BW279" i="1"/>
  <c r="BV279" i="1"/>
  <c r="BV290" i="1"/>
  <c r="BW290" i="1"/>
  <c r="BX11" i="1"/>
  <c r="BW249" i="1"/>
  <c r="BV249" i="1"/>
  <c r="BW254" i="1"/>
  <c r="BV254" i="1"/>
  <c r="BW259" i="1"/>
  <c r="BV259" i="1"/>
  <c r="BW263" i="1"/>
  <c r="BV263" i="1"/>
  <c r="BW267" i="1"/>
  <c r="BV267" i="1"/>
  <c r="BW271" i="1"/>
  <c r="BV271" i="1"/>
  <c r="BW275" i="1"/>
  <c r="BV275" i="1"/>
  <c r="BW282" i="1"/>
  <c r="BV282" i="1"/>
  <c r="BW287" i="1"/>
  <c r="BV287" i="1"/>
  <c r="BV293" i="1"/>
  <c r="BW293" i="1"/>
  <c r="BV252" i="1"/>
  <c r="BW252" i="1"/>
  <c r="BV261" i="1"/>
  <c r="BW261" i="1"/>
  <c r="BV269" i="1"/>
  <c r="BW269" i="1"/>
  <c r="BV284" i="1"/>
  <c r="BW284" i="1"/>
  <c r="BV246" i="1"/>
  <c r="BW246" i="1"/>
  <c r="BV255" i="1"/>
  <c r="BW255" i="1"/>
  <c r="BW260" i="1"/>
  <c r="BV260" i="1"/>
  <c r="BV264" i="1"/>
  <c r="BW264" i="1"/>
  <c r="BW268" i="1"/>
  <c r="BV268" i="1"/>
  <c r="BV272" i="1"/>
  <c r="BW272" i="1"/>
  <c r="BW276" i="1"/>
  <c r="BV276" i="1"/>
  <c r="BW283" i="1"/>
  <c r="BV283" i="1"/>
  <c r="BW288" i="1"/>
  <c r="BV288" i="1"/>
  <c r="BW295" i="1"/>
  <c r="BV295" i="1"/>
  <c r="BV250" i="1"/>
  <c r="BW250" i="1"/>
  <c r="BW14" i="1"/>
  <c r="BV14" i="1"/>
  <c r="BV35" i="1"/>
  <c r="BW35" i="1"/>
  <c r="BV51" i="1"/>
  <c r="BW51" i="1"/>
  <c r="BV107" i="1"/>
  <c r="BW107" i="1"/>
  <c r="BV120" i="1"/>
  <c r="BW120" i="1"/>
  <c r="BV148" i="1"/>
  <c r="BW148" i="1"/>
  <c r="BW165" i="1"/>
  <c r="BV165" i="1"/>
  <c r="BW183" i="1"/>
  <c r="BV183" i="1"/>
  <c r="BW195" i="1"/>
  <c r="BV195" i="1"/>
  <c r="BW208" i="1"/>
  <c r="BV208" i="1"/>
  <c r="BW229" i="1"/>
  <c r="BV229" i="1"/>
  <c r="BV299" i="1"/>
  <c r="BW299" i="1"/>
  <c r="BW19" i="1"/>
  <c r="BV19" i="1"/>
  <c r="BW23" i="1"/>
  <c r="BV23" i="1"/>
  <c r="BV44" i="1"/>
  <c r="BW44" i="1"/>
  <c r="BV48" i="1"/>
  <c r="BW48" i="1"/>
  <c r="BV52" i="1"/>
  <c r="BW52" i="1"/>
  <c r="BV56" i="1"/>
  <c r="BW56" i="1"/>
  <c r="BV70" i="1"/>
  <c r="BW70" i="1"/>
  <c r="BV78" i="1"/>
  <c r="BW78" i="1"/>
  <c r="BV84" i="1"/>
  <c r="BW84" i="1"/>
  <c r="BV100" i="1"/>
  <c r="BW100" i="1"/>
  <c r="BV104" i="1"/>
  <c r="BW104" i="1"/>
  <c r="BV108" i="1"/>
  <c r="BW108" i="1"/>
  <c r="BV113" i="1"/>
  <c r="BW113" i="1"/>
  <c r="BV117" i="1"/>
  <c r="BW117" i="1"/>
  <c r="BV122" i="1"/>
  <c r="BW122" i="1"/>
  <c r="BV137" i="1"/>
  <c r="BW137" i="1"/>
  <c r="BV141" i="1"/>
  <c r="BW141" i="1"/>
  <c r="BV149" i="1"/>
  <c r="BW149" i="1"/>
  <c r="BV153" i="1"/>
  <c r="BW153" i="1"/>
  <c r="BV158" i="1"/>
  <c r="BW158" i="1"/>
  <c r="BV162" i="1"/>
  <c r="BW162" i="1"/>
  <c r="BV166" i="1"/>
  <c r="BW166" i="1"/>
  <c r="BV171" i="1"/>
  <c r="BW171" i="1"/>
  <c r="BV176" i="1"/>
  <c r="BW176" i="1"/>
  <c r="BV180" i="1"/>
  <c r="BW180" i="1"/>
  <c r="BV184" i="1"/>
  <c r="BW184" i="1"/>
  <c r="BV188" i="1"/>
  <c r="BW188" i="1"/>
  <c r="BV192" i="1"/>
  <c r="BW192" i="1"/>
  <c r="BV196" i="1"/>
  <c r="BW196" i="1"/>
  <c r="BV200" i="1"/>
  <c r="BW200" i="1"/>
  <c r="BV205" i="1"/>
  <c r="BW205" i="1"/>
  <c r="BV209" i="1"/>
  <c r="BW209" i="1"/>
  <c r="BV213" i="1"/>
  <c r="BW213" i="1"/>
  <c r="BV219" i="1"/>
  <c r="BW219" i="1"/>
  <c r="BV226" i="1"/>
  <c r="BW226" i="1"/>
  <c r="BV230" i="1"/>
  <c r="BW230" i="1"/>
  <c r="BV234" i="1"/>
  <c r="BW234" i="1"/>
  <c r="BV238" i="1"/>
  <c r="BW238" i="1"/>
  <c r="BV242" i="1"/>
  <c r="BW242" i="1"/>
  <c r="BW300" i="1"/>
  <c r="BV300" i="1"/>
  <c r="BV17" i="1"/>
  <c r="BW17" i="1"/>
  <c r="BV47" i="1"/>
  <c r="BW47" i="1"/>
  <c r="BV69" i="1"/>
  <c r="BW69" i="1"/>
  <c r="BW83" i="1"/>
  <c r="BV83" i="1"/>
  <c r="BV112" i="1"/>
  <c r="BW112" i="1"/>
  <c r="BV136" i="1"/>
  <c r="BW136" i="1"/>
  <c r="BW152" i="1"/>
  <c r="BV152" i="1"/>
  <c r="BW161" i="1"/>
  <c r="BV161" i="1"/>
  <c r="BW174" i="1"/>
  <c r="BV174" i="1"/>
  <c r="BW191" i="1"/>
  <c r="BV191" i="1"/>
  <c r="BW204" i="1"/>
  <c r="BV204" i="1"/>
  <c r="BW216" i="1"/>
  <c r="BV216" i="1"/>
  <c r="BW237" i="1"/>
  <c r="BV237" i="1"/>
  <c r="BW12" i="1"/>
  <c r="BV12" i="1"/>
  <c r="BW20" i="1"/>
  <c r="BV20" i="1"/>
  <c r="BV45" i="1"/>
  <c r="BW45" i="1"/>
  <c r="BV49" i="1"/>
  <c r="BW49" i="1"/>
  <c r="BV53" i="1"/>
  <c r="BW53" i="1"/>
  <c r="BV75" i="1"/>
  <c r="BW75" i="1"/>
  <c r="BV81" i="1"/>
  <c r="BW81" i="1"/>
  <c r="BV86" i="1"/>
  <c r="BW86" i="1"/>
  <c r="BV101" i="1"/>
  <c r="BW101" i="1"/>
  <c r="BV105" i="1"/>
  <c r="BW105" i="1"/>
  <c r="BV110" i="1"/>
  <c r="BW110" i="1"/>
  <c r="BV114" i="1"/>
  <c r="BW114" i="1"/>
  <c r="BV118" i="1"/>
  <c r="BW118" i="1"/>
  <c r="BV126" i="1"/>
  <c r="BW126" i="1"/>
  <c r="BV138" i="1"/>
  <c r="BW138" i="1"/>
  <c r="BV142" i="1"/>
  <c r="BW142" i="1"/>
  <c r="BV150" i="1"/>
  <c r="BW150" i="1"/>
  <c r="BV154" i="1"/>
  <c r="BW154" i="1"/>
  <c r="BV159" i="1"/>
  <c r="BW159" i="1"/>
  <c r="BV163" i="1"/>
  <c r="BW163" i="1"/>
  <c r="BV167" i="1"/>
  <c r="BW167" i="1"/>
  <c r="BV172" i="1"/>
  <c r="BW172" i="1"/>
  <c r="BV177" i="1"/>
  <c r="BW177" i="1"/>
  <c r="BV181" i="1"/>
  <c r="BW181" i="1"/>
  <c r="BV185" i="1"/>
  <c r="BW185" i="1"/>
  <c r="BV189" i="1"/>
  <c r="BW189" i="1"/>
  <c r="BV193" i="1"/>
  <c r="BW193" i="1"/>
  <c r="BV197" i="1"/>
  <c r="BW197" i="1"/>
  <c r="BV201" i="1"/>
  <c r="BW201" i="1"/>
  <c r="BV206" i="1"/>
  <c r="BW206" i="1"/>
  <c r="BV210" i="1"/>
  <c r="BW210" i="1"/>
  <c r="BV214" i="1"/>
  <c r="BW214" i="1"/>
  <c r="BV227" i="1"/>
  <c r="BW227" i="1"/>
  <c r="BV231" i="1"/>
  <c r="BW231" i="1"/>
  <c r="BV235" i="1"/>
  <c r="BW235" i="1"/>
  <c r="BV239" i="1"/>
  <c r="BW239" i="1"/>
  <c r="BV304" i="1"/>
  <c r="BW304" i="1"/>
  <c r="BV22" i="1"/>
  <c r="BW22" i="1"/>
  <c r="BV43" i="1"/>
  <c r="BW43" i="1"/>
  <c r="BV55" i="1"/>
  <c r="BW55" i="1"/>
  <c r="BV77" i="1"/>
  <c r="BW77" i="1"/>
  <c r="BV103" i="1"/>
  <c r="BW103" i="1"/>
  <c r="BV116" i="1"/>
  <c r="BW116" i="1"/>
  <c r="BV140" i="1"/>
  <c r="BW140" i="1"/>
  <c r="BW157" i="1"/>
  <c r="BV157" i="1"/>
  <c r="BW169" i="1"/>
  <c r="BV169" i="1"/>
  <c r="BW179" i="1"/>
  <c r="BV179" i="1"/>
  <c r="BW187" i="1"/>
  <c r="BV187" i="1"/>
  <c r="BW199" i="1"/>
  <c r="BV199" i="1"/>
  <c r="BW212" i="1"/>
  <c r="BV212" i="1"/>
  <c r="BW225" i="1"/>
  <c r="BV225" i="1"/>
  <c r="BW233" i="1"/>
  <c r="BV233" i="1"/>
  <c r="BW241" i="1"/>
  <c r="BV241" i="1"/>
  <c r="BW13" i="1"/>
  <c r="BV13" i="1"/>
  <c r="BW21" i="1"/>
  <c r="BV21" i="1"/>
  <c r="BV46" i="1"/>
  <c r="BW46" i="1"/>
  <c r="BV50" i="1"/>
  <c r="BW50" i="1"/>
  <c r="BV54" i="1"/>
  <c r="BW54" i="1"/>
  <c r="BV76" i="1"/>
  <c r="BW76" i="1"/>
  <c r="BV82" i="1"/>
  <c r="BW82" i="1"/>
  <c r="BV90" i="1"/>
  <c r="BW90" i="1"/>
  <c r="BV102" i="1"/>
  <c r="BW102" i="1"/>
  <c r="BV106" i="1"/>
  <c r="BW106" i="1"/>
  <c r="BV111" i="1"/>
  <c r="BW111" i="1"/>
  <c r="BV115" i="1"/>
  <c r="BW115" i="1"/>
  <c r="BV119" i="1"/>
  <c r="BW119" i="1"/>
  <c r="BV139" i="1"/>
  <c r="BW139" i="1"/>
  <c r="BV143" i="1"/>
  <c r="BW143" i="1"/>
  <c r="BV151" i="1"/>
  <c r="BW151" i="1"/>
  <c r="BV156" i="1"/>
  <c r="BW156" i="1"/>
  <c r="BV160" i="1"/>
  <c r="BW160" i="1"/>
  <c r="BV164" i="1"/>
  <c r="BW164" i="1"/>
  <c r="BV168" i="1"/>
  <c r="BW168" i="1"/>
  <c r="BV173" i="1"/>
  <c r="BW173" i="1"/>
  <c r="BV178" i="1"/>
  <c r="BW178" i="1"/>
  <c r="BV182" i="1"/>
  <c r="BW182" i="1"/>
  <c r="BV186" i="1"/>
  <c r="BW186" i="1"/>
  <c r="BV190" i="1"/>
  <c r="BW190" i="1"/>
  <c r="BV194" i="1"/>
  <c r="BW194" i="1"/>
  <c r="BV198" i="1"/>
  <c r="BW198" i="1"/>
  <c r="BV202" i="1"/>
  <c r="BW202" i="1"/>
  <c r="BV207" i="1"/>
  <c r="BW207" i="1"/>
  <c r="BV211" i="1"/>
  <c r="BW211" i="1"/>
  <c r="BV215" i="1"/>
  <c r="BW215" i="1"/>
  <c r="BV224" i="1"/>
  <c r="BW224" i="1"/>
  <c r="BV228" i="1"/>
  <c r="BW228" i="1"/>
  <c r="BV232" i="1"/>
  <c r="BW232" i="1"/>
  <c r="BV236" i="1"/>
  <c r="BW236" i="1"/>
  <c r="BV240" i="1"/>
  <c r="BW240" i="1"/>
  <c r="BV29" i="1"/>
  <c r="BW29" i="1"/>
  <c r="BV38" i="1"/>
  <c r="BW38" i="1"/>
  <c r="BV62" i="1"/>
  <c r="BW62" i="1"/>
  <c r="BW73" i="1"/>
  <c r="BV73" i="1"/>
  <c r="BW91" i="1"/>
  <c r="BV91" i="1"/>
  <c r="BV95" i="1"/>
  <c r="BW95" i="1"/>
  <c r="BW99" i="1"/>
  <c r="BV99" i="1"/>
  <c r="BW132" i="1"/>
  <c r="BV132" i="1"/>
  <c r="BW15" i="1"/>
  <c r="BV15" i="1"/>
  <c r="BV30" i="1"/>
  <c r="BW30" i="1"/>
  <c r="BW39" i="1"/>
  <c r="BV39" i="1"/>
  <c r="BW63" i="1"/>
  <c r="BV63" i="1"/>
  <c r="BW74" i="1"/>
  <c r="BV74" i="1"/>
  <c r="BV92" i="1"/>
  <c r="BW92" i="1"/>
  <c r="BW96" i="1"/>
  <c r="BV96" i="1"/>
  <c r="BW133" i="1"/>
  <c r="BV133" i="1"/>
  <c r="BV129" i="1"/>
  <c r="BW129" i="1"/>
  <c r="BW18" i="1"/>
  <c r="BV18" i="1"/>
  <c r="BW36" i="1"/>
  <c r="BV36" i="1"/>
  <c r="BV40" i="1"/>
  <c r="BW40" i="1"/>
  <c r="BW60" i="1"/>
  <c r="BV60" i="1"/>
  <c r="BV65" i="1"/>
  <c r="BW65" i="1"/>
  <c r="BV93" i="1"/>
  <c r="BW93" i="1"/>
  <c r="BV97" i="1"/>
  <c r="BW97" i="1"/>
  <c r="BV130" i="1"/>
  <c r="BW130" i="1"/>
  <c r="BW134" i="1"/>
  <c r="BV134" i="1"/>
  <c r="BV222" i="1"/>
  <c r="BW222" i="1"/>
  <c r="BW16" i="1"/>
  <c r="BV16" i="1"/>
  <c r="BV28" i="1"/>
  <c r="BW28" i="1"/>
  <c r="BW37" i="1"/>
  <c r="BV37" i="1"/>
  <c r="BV42" i="1"/>
  <c r="BW42" i="1"/>
  <c r="BW61" i="1"/>
  <c r="BV61" i="1"/>
  <c r="BV66" i="1"/>
  <c r="BW66" i="1"/>
  <c r="BW72" i="1"/>
  <c r="BV72" i="1"/>
  <c r="BW94" i="1"/>
  <c r="BV94" i="1"/>
  <c r="BW98" i="1"/>
  <c r="BV98" i="1"/>
  <c r="BV127" i="1"/>
  <c r="BW127" i="1"/>
  <c r="BV131" i="1"/>
  <c r="BW131" i="1"/>
  <c r="BV135" i="1"/>
  <c r="BW135" i="1"/>
  <c r="AJ70" i="4"/>
  <c r="AU309" i="1"/>
  <c r="AU310" i="1" s="1"/>
  <c r="AH309" i="1"/>
  <c r="AH310" i="1" s="1"/>
  <c r="F289" i="1"/>
  <c r="BX289" i="1" s="1"/>
  <c r="F278" i="1"/>
  <c r="BX278" i="1" s="1"/>
  <c r="BX298" i="1"/>
  <c r="F280" i="1"/>
  <c r="BX280" i="1" s="1"/>
  <c r="F294" i="1"/>
  <c r="BX294" i="1" s="1"/>
  <c r="F285" i="1"/>
  <c r="BX285" i="1" s="1"/>
  <c r="E151" i="4"/>
  <c r="E147" i="4"/>
  <c r="E137" i="4"/>
  <c r="E132" i="4"/>
  <c r="E98" i="4"/>
  <c r="E92" i="4"/>
  <c r="E60" i="4"/>
  <c r="E57" i="4"/>
  <c r="E50" i="4"/>
  <c r="E36" i="4"/>
  <c r="E33" i="4"/>
  <c r="E32" i="4" s="1"/>
  <c r="E30" i="4"/>
  <c r="E27" i="4"/>
  <c r="E23" i="4"/>
  <c r="E20" i="4"/>
  <c r="E17" i="4"/>
  <c r="E12" i="4"/>
  <c r="T151" i="4"/>
  <c r="T147" i="4"/>
  <c r="T137" i="4"/>
  <c r="T132" i="4"/>
  <c r="T98" i="4"/>
  <c r="T92" i="4"/>
  <c r="T91" i="4" s="1"/>
  <c r="T87" i="4"/>
  <c r="T84" i="4"/>
  <c r="T82" i="4"/>
  <c r="T78" i="4"/>
  <c r="T74" i="4"/>
  <c r="T66" i="4"/>
  <c r="T64" i="4"/>
  <c r="T60" i="4"/>
  <c r="T57" i="4"/>
  <c r="T50" i="4"/>
  <c r="T44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T55" i="4" l="1"/>
  <c r="AJ57" i="4"/>
  <c r="BW289" i="1"/>
  <c r="BW294" i="1"/>
  <c r="BW278" i="1"/>
  <c r="BW285" i="1"/>
  <c r="BW280" i="1"/>
  <c r="BW298" i="1"/>
  <c r="BV303" i="1"/>
  <c r="BW303" i="1"/>
  <c r="BV11" i="1"/>
  <c r="BW11" i="1"/>
  <c r="B5" i="5"/>
  <c r="E55" i="4"/>
  <c r="F277" i="1"/>
  <c r="BX277" i="1" s="1"/>
  <c r="E131" i="4"/>
  <c r="E130" i="4" s="1"/>
  <c r="AJ39" i="4"/>
  <c r="E11" i="4"/>
  <c r="E44" i="4"/>
  <c r="E29" i="4"/>
  <c r="T35" i="4"/>
  <c r="E35" i="4"/>
  <c r="T131" i="4"/>
  <c r="T130" i="4" s="1"/>
  <c r="T16" i="4"/>
  <c r="T15" i="4" s="1"/>
  <c r="T26" i="4"/>
  <c r="T49" i="4"/>
  <c r="T77" i="4"/>
  <c r="T73" i="4" s="1"/>
  <c r="E16" i="4"/>
  <c r="E145" i="4"/>
  <c r="T145" i="4"/>
  <c r="AJ52" i="4" l="1"/>
  <c r="BW277" i="1"/>
  <c r="E10" i="4"/>
  <c r="E15" i="4"/>
  <c r="E49" i="4"/>
  <c r="E26" i="4"/>
  <c r="T96" i="4"/>
  <c r="T8" i="4" s="1"/>
  <c r="T158" i="4" s="1"/>
  <c r="T157" i="4" l="1"/>
  <c r="F26" i="1" l="1"/>
  <c r="BX26" i="1" l="1"/>
  <c r="F80" i="1"/>
  <c r="BX80" i="1" s="1"/>
  <c r="F89" i="1" l="1"/>
  <c r="BX89" i="1" s="1"/>
  <c r="F221" i="1" l="1"/>
  <c r="BX221" i="1" s="1"/>
  <c r="F59" i="1" l="1"/>
  <c r="BX59" i="1" s="1"/>
  <c r="F245" i="1" l="1"/>
  <c r="BX245" i="1" s="1"/>
  <c r="BV278" i="1" l="1"/>
  <c r="BV298" i="1" l="1"/>
  <c r="BV280" i="1"/>
  <c r="BV289" i="1"/>
  <c r="BV294" i="1"/>
  <c r="BV285" i="1"/>
  <c r="BB309" i="1" l="1"/>
  <c r="BB310" i="1" s="1"/>
  <c r="BV277" i="1"/>
  <c r="BV245" i="1" l="1"/>
  <c r="BW245" i="1"/>
  <c r="BV80" i="1"/>
  <c r="BW80" i="1"/>
  <c r="BW59" i="1"/>
  <c r="BV59" i="1"/>
  <c r="BV26" i="1"/>
  <c r="BW26" i="1"/>
  <c r="BV221" i="1"/>
  <c r="BW221" i="1"/>
  <c r="BV89" i="1"/>
  <c r="BW89" i="1"/>
  <c r="AJ33" i="4" l="1"/>
  <c r="AJ32" i="4" s="1"/>
  <c r="AJ92" i="4"/>
  <c r="AJ50" i="4"/>
  <c r="AJ132" i="4" l="1"/>
  <c r="AJ137" i="4"/>
  <c r="AJ27" i="4"/>
  <c r="AJ30" i="4"/>
  <c r="AJ12" i="4"/>
  <c r="AJ20" i="4"/>
  <c r="AJ17" i="4"/>
  <c r="AJ36" i="4"/>
  <c r="AJ147" i="4"/>
  <c r="AJ23" i="4"/>
  <c r="AJ11" i="4" l="1"/>
  <c r="D4" i="5"/>
  <c r="AJ29" i="4"/>
  <c r="AJ131" i="4"/>
  <c r="AJ35" i="4"/>
  <c r="AJ16" i="4"/>
  <c r="AJ151" i="4" l="1"/>
  <c r="AJ26" i="4"/>
  <c r="AJ10" i="4"/>
  <c r="AJ15" i="4"/>
  <c r="AJ130" i="4"/>
  <c r="AJ49" i="4" l="1"/>
  <c r="B11" i="5"/>
  <c r="D9" i="5"/>
  <c r="AJ145" i="4"/>
  <c r="AJ60" i="4"/>
  <c r="AJ55" i="4" l="1"/>
  <c r="AJ98" i="4"/>
  <c r="B9" i="5" l="1"/>
  <c r="AJ44" i="4" l="1"/>
  <c r="D8" i="5"/>
  <c r="D7" i="5"/>
  <c r="B8" i="5" l="1"/>
  <c r="BX41" i="1" l="1"/>
  <c r="U309" i="1"/>
  <c r="U310" i="1" s="1"/>
  <c r="F34" i="1" l="1"/>
  <c r="BX34" i="1" l="1"/>
  <c r="BV41" i="1"/>
  <c r="BW41" i="1"/>
  <c r="BV34" i="1" l="1"/>
  <c r="BW34" i="1"/>
  <c r="E82" i="4" l="1"/>
  <c r="E84" i="4"/>
  <c r="E78" i="4"/>
  <c r="E87" i="4"/>
  <c r="E91" i="4"/>
  <c r="AJ91" i="4" l="1"/>
  <c r="E77" i="4"/>
  <c r="AJ77" i="4" l="1"/>
  <c r="BX128" i="1" l="1"/>
  <c r="BX71" i="1"/>
  <c r="F125" i="1" l="1"/>
  <c r="F68" i="1"/>
  <c r="BX308" i="1"/>
  <c r="BX68" i="1" l="1"/>
  <c r="F309" i="1"/>
  <c r="BX309" i="1" s="1"/>
  <c r="BW125" i="1"/>
  <c r="BX125" i="1"/>
  <c r="BV128" i="1"/>
  <c r="BW128" i="1"/>
  <c r="F244" i="1"/>
  <c r="BW71" i="1"/>
  <c r="BV71" i="1"/>
  <c r="BV125" i="1" l="1"/>
  <c r="F307" i="1"/>
  <c r="BX244" i="1"/>
  <c r="BV308" i="1"/>
  <c r="BW308" i="1"/>
  <c r="BW68" i="1"/>
  <c r="BV68" i="1"/>
  <c r="D309" i="1"/>
  <c r="D310" i="1" s="1"/>
  <c r="BX307" i="1" l="1"/>
  <c r="F310" i="1"/>
  <c r="BW309" i="1"/>
  <c r="BV309" i="1"/>
  <c r="BV244" i="1"/>
  <c r="BW244" i="1"/>
  <c r="BV307" i="1" l="1"/>
  <c r="BW307" i="1"/>
  <c r="E74" i="4" l="1"/>
  <c r="E73" i="4" l="1"/>
  <c r="E64" i="4"/>
  <c r="AJ64" i="4" l="1"/>
  <c r="AJ74" i="4"/>
  <c r="AJ73" i="4" l="1"/>
  <c r="E67" i="4" l="1"/>
  <c r="AJ67" i="4" l="1"/>
  <c r="E66" i="4"/>
  <c r="AJ66" i="4" l="1"/>
  <c r="E96" i="4"/>
  <c r="E8" i="4" l="1"/>
  <c r="E157" i="4"/>
  <c r="AJ96" i="4"/>
  <c r="E158" i="4" l="1"/>
  <c r="AJ8" i="4"/>
  <c r="AJ157" i="4"/>
  <c r="B4" i="5"/>
  <c r="B7" i="5" s="1"/>
  <c r="AJ158" i="4" l="1"/>
  <c r="D312" i="1" s="1"/>
</calcChain>
</file>

<file path=xl/comments1.xml><?xml version="1.0" encoding="utf-8"?>
<comments xmlns="http://schemas.openxmlformats.org/spreadsheetml/2006/main">
  <authors>
    <author>Kristīne Hermane</author>
  </authors>
  <commentList>
    <comment ref="R254" authorId="0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Veselības veicināšanas projektam</t>
        </r>
      </text>
    </comment>
  </commentList>
</comments>
</file>

<file path=xl/sharedStrings.xml><?xml version="1.0" encoding="utf-8"?>
<sst xmlns="http://schemas.openxmlformats.org/spreadsheetml/2006/main" count="1385" uniqueCount="835">
  <si>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</si>
  <si>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</si>
  <si>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</si>
  <si>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</si>
  <si>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</si>
  <si>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</si>
  <si>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</si>
  <si>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</si>
  <si>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</si>
  <si>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</si>
  <si>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</si>
  <si>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</si>
  <si>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</si>
  <si>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</si>
  <si>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</si>
  <si>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</si>
  <si>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</si>
  <si>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</si>
  <si>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</si>
  <si>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</si>
  <si>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</si>
  <si>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</si>
  <si>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</si>
  <si>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</si>
  <si>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</si>
  <si>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</si>
  <si>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</si>
  <si>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</si>
  <si>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</si>
  <si>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</si>
  <si>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</si>
  <si>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</si>
  <si>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</si>
  <si>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</si>
  <si>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</si>
  <si>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</si>
  <si>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</si>
  <si>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</si>
  <si>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</si>
  <si>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</si>
  <si>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</si>
  <si>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</si>
  <si>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</si>
  <si>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</si>
  <si>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</si>
  <si>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</si>
  <si>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</si>
  <si>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</si>
  <si>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</si>
  <si>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</si>
  <si>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</si>
  <si>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</si>
  <si>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</si>
  <si>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</si>
  <si>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</si>
  <si>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</si>
  <si>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</si>
  <si>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</si>
  <si>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</si>
  <si>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</si>
  <si>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</si>
  <si>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</si>
  <si>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</si>
  <si>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</si>
  <si>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</si>
  <si>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</si>
  <si>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</si>
  <si>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</si>
  <si>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</si>
  <si>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</si>
  <si>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</si>
  <si>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</si>
  <si>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</si>
  <si>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</si>
  <si>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</si>
  <si>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</si>
  <si>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</si>
  <si>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</si>
  <si>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</si>
  <si>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</si>
  <si>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</si>
  <si>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</si>
  <si>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</si>
  <si>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</si>
  <si>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</si>
  <si>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</si>
  <si>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</si>
  <si>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</si>
  <si>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</si>
  <si>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</si>
  <si>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</si>
  <si>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</si>
  <si>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</si>
  <si>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</si>
  <si>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</si>
  <si>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</si>
  <si>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</si>
  <si>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</si>
  <si>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</si>
  <si>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</si>
  <si>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</si>
  <si>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</si>
  <si>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</si>
  <si>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</si>
  <si>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</si>
  <si>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</si>
  <si>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</si>
  <si>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</si>
  <si>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</si>
  <si>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</si>
  <si>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</si>
  <si>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</si>
  <si>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</si>
  <si>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</si>
  <si>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</si>
  <si>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</si>
  <si>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</si>
  <si>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</si>
  <si>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</si>
  <si>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</si>
  <si>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</si>
  <si>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</si>
  <si>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</si>
  <si>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</si>
  <si>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</si>
  <si>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</si>
  <si>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</si>
  <si>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</si>
  <si>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</si>
  <si>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</si>
  <si>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</si>
  <si>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</si>
  <si>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</si>
  <si>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</si>
  <si>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</si>
  <si>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</si>
  <si>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</si>
  <si>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</si>
  <si>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</si>
  <si>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</si>
  <si>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</si>
  <si>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</si>
  <si>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</si>
  <si>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</si>
  <si>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</si>
  <si>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</si>
  <si>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</si>
  <si>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</si>
  <si>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</si>
  <si>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</si>
  <si>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</si>
  <si>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</si>
  <si>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</si>
  <si>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</si>
  <si>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</si>
  <si>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</si>
  <si>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</si>
  <si>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</si>
  <si>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</si>
  <si>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</si>
  <si>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</si>
  <si>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</si>
  <si>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</si>
  <si>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</si>
  <si>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</si>
  <si>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</si>
  <si>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</si>
  <si>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</si>
  <si>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</si>
  <si>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</si>
  <si>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</si>
  <si>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</si>
  <si>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</si>
  <si>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</si>
  <si>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</si>
  <si>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</si>
  <si>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</si>
  <si>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</si>
  <si>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</si>
  <si>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</si>
  <si>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</si>
  <si>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</si>
  <si>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</si>
  <si>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</si>
  <si>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</si>
  <si>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</si>
  <si>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</si>
  <si>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</si>
  <si>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</si>
  <si>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</si>
  <si>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</si>
  <si>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</si>
  <si>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</si>
  <si>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</si>
  <si>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</si>
  <si>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</si>
  <si>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</si>
  <si>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</si>
  <si>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</si>
  <si>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</si>
  <si>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</si>
  <si>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</si>
  <si>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</si>
  <si>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</si>
  <si>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</si>
  <si>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</si>
  <si>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</si>
  <si>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</si>
  <si>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</si>
  <si>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</si>
  <si>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</si>
  <si>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</si>
  <si>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</si>
  <si>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</si>
  <si>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</si>
  <si>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</si>
  <si>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</si>
  <si>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</si>
  <si>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</si>
  <si>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</si>
  <si>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</si>
  <si>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</si>
  <si>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</si>
  <si>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</si>
  <si>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</si>
  <si>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</si>
  <si>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</si>
  <si>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</si>
  <si>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</si>
  <si>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</si>
  <si>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</si>
  <si>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</si>
  <si>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</si>
  <si>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</si>
  <si>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</si>
  <si>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</si>
  <si>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</si>
  <si>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</si>
  <si>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</si>
  <si>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</si>
  <si>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</si>
  <si>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</si>
  <si>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</si>
  <si>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</si>
  <si>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</si>
  <si>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</si>
  <si>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</si>
  <si>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</si>
  <si>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</si>
  <si>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</si>
  <si>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</si>
  <si>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</si>
  <si>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</si>
  <si>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</si>
  <si>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</si>
  <si>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</si>
  <si>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</si>
  <si>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</si>
  <si>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</si>
  <si>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</si>
  <si>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</si>
  <si>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</si>
  <si>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</si>
  <si>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</si>
  <si>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</si>
  <si>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</si>
  <si>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</si>
  <si>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</si>
  <si>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</si>
  <si>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</si>
  <si>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</si>
  <si>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</si>
  <si>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</si>
  <si>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</si>
  <si>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</si>
  <si>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</si>
  <si>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</si>
  <si>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</si>
  <si>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</si>
  <si>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</si>
  <si>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</si>
  <si>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</si>
  <si>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</si>
  <si>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</si>
  <si>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</si>
  <si>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</si>
  <si>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</si>
  <si>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</si>
  <si>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</si>
  <si>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</si>
  <si>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</si>
  <si>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</si>
  <si>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</si>
  <si>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</si>
  <si>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</si>
  <si>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</si>
  <si>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</si>
  <si>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</si>
  <si>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</si>
  <si>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</si>
  <si>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</si>
  <si>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</si>
  <si>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</si>
  <si>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</si>
  <si>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</si>
  <si>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</si>
  <si>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</si>
  <si>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</si>
  <si>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</si>
  <si>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</si>
  <si>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</si>
  <si>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</si>
  <si>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</si>
  <si>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</si>
  <si>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</si>
  <si>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</si>
  <si>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</si>
  <si>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</si>
  <si>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</si>
  <si>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</si>
  <si>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</si>
  <si>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</si>
  <si>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</si>
  <si>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</si>
  <si>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</si>
  <si>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</si>
  <si>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</si>
  <si>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</si>
  <si>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</si>
  <si>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</si>
  <si>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</si>
  <si>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</si>
  <si>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</si>
  <si>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</si>
  <si>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</si>
  <si>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</si>
  <si>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</si>
  <si>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</si>
  <si>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</si>
  <si>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</si>
  <si>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</si>
  <si>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</si>
  <si>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</si>
  <si>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</si>
  <si>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</si>
  <si>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</si>
  <si>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</si>
  <si>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</si>
  <si>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</si>
  <si>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</si>
  <si>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</si>
  <si>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</si>
  <si>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</si>
  <si>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</si>
  <si>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</si>
  <si>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</si>
  <si>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</si>
  <si>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</si>
  <si>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</si>
  <si>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</si>
  <si>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</si>
  <si>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</si>
  <si>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</si>
  <si>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</si>
  <si>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</si>
  <si>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</si>
  <si>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</si>
  <si>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</si>
  <si>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</si>
  <si>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</si>
  <si>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</si>
  <si>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</si>
  <si>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</si>
  <si>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</si>
  <si>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</si>
  <si>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</si>
  <si>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</si>
  <si>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</si>
  <si>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</si>
  <si>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</si>
  <si>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</si>
  <si>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</si>
  <si>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</si>
  <si>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</si>
  <si>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</si>
  <si>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</si>
  <si>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</si>
  <si>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</si>
  <si>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</si>
  <si>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</si>
  <si>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</si>
  <si>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</si>
  <si>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</si>
  <si>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</si>
  <si>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</si>
  <si>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</si>
  <si>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</si>
  <si>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</si>
  <si>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</si>
  <si>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</si>
  <si>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</si>
  <si>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</si>
  <si>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</si>
  <si>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</si>
  <si>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</si>
  <si>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</si>
  <si>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</si>
  <si>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</si>
  <si>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</si>
  <si>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</si>
  <si>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</si>
  <si>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</si>
  <si>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</si>
  <si>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</si>
  <si>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</si>
  <si>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</si>
  <si>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</si>
  <si>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</si>
  <si>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</si>
  <si>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</si>
  <si>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</si>
  <si>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</si>
  <si>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</si>
  <si>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</si>
  <si>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</si>
  <si>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</si>
  <si>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</si>
  <si>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</si>
  <si>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</si>
  <si>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</si>
  <si>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</si>
  <si>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</si>
  <si>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</si>
  <si>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</si>
  <si>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</si>
  <si>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</si>
  <si>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</si>
  <si>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</si>
  <si>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</si>
  <si>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</si>
  <si>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</si>
  <si>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</si>
  <si>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</si>
  <si>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</si>
  <si>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</si>
  <si>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</si>
  <si>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</si>
  <si>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</si>
  <si>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</si>
  <si>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</si>
  <si>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</si>
  <si>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</si>
  <si>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</si>
  <si>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</si>
  <si>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</si>
  <si>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</si>
  <si>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</si>
  <si>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</si>
  <si>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</si>
  <si>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</si>
  <si>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</si>
  <si>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</si>
  <si>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</si>
  <si>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</si>
  <si>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</si>
  <si>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</si>
  <si>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</si>
  <si>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</si>
  <si>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</si>
  <si>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</si>
  <si>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</si>
  <si>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</si>
  <si>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</si>
  <si>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</si>
  <si>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</si>
  <si>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</si>
  <si>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</si>
  <si>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</si>
  <si>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</si>
  <si>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</si>
  <si>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</si>
  <si>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</si>
  <si>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</si>
  <si>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</si>
  <si>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</si>
  <si>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</si>
  <si>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</si>
  <si>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</si>
  <si>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</si>
  <si>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</si>
  <si>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</si>
  <si>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</si>
  <si>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</si>
  <si>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</si>
  <si>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</si>
  <si>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</si>
  <si>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</si>
  <si>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</si>
  <si>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</si>
  <si>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</si>
  <si>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</si>
  <si>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</si>
  <si>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</si>
  <si>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</si>
  <si>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</si>
  <si>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</si>
  <si>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</si>
  <si>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</si>
  <si>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</si>
  <si>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</si>
  <si>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</si>
  <si>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</si>
  <si>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</si>
  <si>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</si>
  <si>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</si>
  <si>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</si>
  <si>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</si>
  <si>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</si>
  <si>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</si>
  <si>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</si>
  <si>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</si>
  <si>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</si>
  <si>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</si>
  <si>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</si>
  <si>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</si>
  <si>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</si>
  <si>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</si>
  <si>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</si>
  <si>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</si>
  <si>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</si>
  <si>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</si>
  <si>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</si>
  <si>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</si>
  <si>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</si>
  <si>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</si>
  <si>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</si>
  <si>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</si>
  <si>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</si>
  <si>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</si>
  <si>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</si>
  <si>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</si>
  <si>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</si>
  <si>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</si>
  <si>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</si>
  <si>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</si>
  <si>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</si>
  <si>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</si>
  <si>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</si>
  <si>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</si>
  <si>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</si>
  <si>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</si>
  <si>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</si>
  <si>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</si>
  <si>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</si>
  <si>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</si>
  <si>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</si>
  <si>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</si>
  <si>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</si>
  <si>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</si>
  <si>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</si>
  <si>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</si>
  <si>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</si>
  <si>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</si>
  <si>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</si>
  <si>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</si>
  <si>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</si>
  <si>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</si>
  <si>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</si>
  <si>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</si>
  <si>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</si>
  <si>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</si>
  <si>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</si>
  <si>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</si>
  <si>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</si>
  <si>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</si>
  <si>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</si>
  <si>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</si>
  <si>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</si>
  <si>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</si>
  <si>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</si>
  <si>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</si>
  <si>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</si>
  <si>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</si>
  <si>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</si>
  <si>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</si>
  <si>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</si>
  <si>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</si>
  <si>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</si>
  <si>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</si>
  <si>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</si>
  <si>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</si>
  <si>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</si>
  <si>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</si>
  <si>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</si>
  <si>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</si>
  <si>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</si>
  <si>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</si>
  <si>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</si>
  <si>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</si>
  <si>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</si>
  <si>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</si>
  <si>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</si>
  <si>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</si>
  <si>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</si>
  <si>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</si>
  <si>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</si>
  <si>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</si>
  <si>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</si>
  <si>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</si>
  <si>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</si>
  <si>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</si>
  <si>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</si>
  <si>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</si>
  <si>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</si>
  <si>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</si>
  <si>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</si>
  <si>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</si>
  <si>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</si>
  <si>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</si>
  <si>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</si>
  <si>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</si>
  <si>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</si>
  <si>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</si>
  <si>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</si>
  <si>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</si>
  <si>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</si>
  <si>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</si>
  <si>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</si>
  <si>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</si>
  <si>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</si>
  <si>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</si>
  <si>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</si>
  <si>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</si>
  <si>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</si>
  <si>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</si>
  <si>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</si>
  <si>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</si>
  <si>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</si>
  <si>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</si>
  <si>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</si>
  <si>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</si>
  <si>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</si>
  <si>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</si>
  <si>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</si>
  <si>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</si>
  <si>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</si>
  <si>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</si>
  <si>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</si>
  <si>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</si>
  <si>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</si>
  <si>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</si>
  <si>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</si>
  <si>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</si>
  <si>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</si>
  <si>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</si>
  <si>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</si>
  <si>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</si>
  <si>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</si>
  <si>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</si>
  <si>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</si>
  <si>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</si>
  <si>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</si>
  <si>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</si>
  <si>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</si>
  <si>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</si>
  <si>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</si>
  <si>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</si>
  <si>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</si>
  <si>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</si>
  <si>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</si>
  <si>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</si>
  <si>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</si>
  <si>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</si>
  <si>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</si>
  <si>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</si>
  <si>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</si>
  <si>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</si>
  <si>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</si>
  <si>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</si>
  <si>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</si>
  <si>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</si>
  <si>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</si>
  <si>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</si>
  <si>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</si>
  <si>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</si>
  <si>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</si>
  <si>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</si>
  <si>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</si>
  <si>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</si>
  <si>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</si>
  <si>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</si>
  <si>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</si>
  <si>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</si>
  <si>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</si>
  <si>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</si>
  <si>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</si>
  <si>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</si>
  <si>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</si>
  <si>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</si>
  <si>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</si>
  <si>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</si>
  <si>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</si>
  <si>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</si>
  <si>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</si>
  <si>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</si>
  <si>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</si>
  <si>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</si>
  <si>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</si>
  <si>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</si>
  <si>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</si>
  <si>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</si>
  <si>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</si>
  <si>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</si>
  <si>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</si>
  <si>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</si>
  <si>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</si>
  <si>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</si>
  <si>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</si>
  <si>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</si>
  <si>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</si>
  <si>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</si>
  <si>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</si>
  <si>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</si>
  <si>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</si>
  <si>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</si>
  <si>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</si>
  <si>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</si>
  <si>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</si>
  <si>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</si>
  <si>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</si>
  <si>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</si>
  <si>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</si>
  <si>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</si>
  <si>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</si>
  <si>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</si>
  <si>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</si>
  <si>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</si>
  <si>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</si>
  <si>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</si>
  <si>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</si>
  <si>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</si>
  <si>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</si>
  <si>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</si>
  <si>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</si>
  <si>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</si>
  <si>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</si>
  <si>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</si>
  <si>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</si>
  <si>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</si>
  <si>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</si>
  <si>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</si>
  <si>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</si>
  <si>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</si>
  <si>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</si>
  <si>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</si>
  <si>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</si>
  <si>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</si>
  <si>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</si>
  <si>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</si>
  <si>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</si>
  <si>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</si>
  <si>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</si>
  <si>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</si>
  <si>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</si>
  <si>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</si>
  <si>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</si>
  <si>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</si>
  <si>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</si>
  <si>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</si>
  <si>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</si>
  <si>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</si>
  <si>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</si>
  <si>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</si>
  <si>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</si>
  <si>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</si>
  <si>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</si>
  <si>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</si>
  <si>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</si>
  <si>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</si>
  <si>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</si>
  <si>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</si>
  <si>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</si>
  <si>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</si>
  <si>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</si>
  <si>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</si>
  <si>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</si>
  <si>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</si>
  <si>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</si>
  <si>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</si>
  <si>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</si>
  <si>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</si>
  <si>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</si>
  <si>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</si>
  <si>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</si>
  <si>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</si>
  <si>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</si>
  <si>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</si>
  <si>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</si>
  <si>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</si>
  <si>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</si>
  <si>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</si>
  <si>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</si>
  <si>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</si>
  <si>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</si>
  <si>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</si>
  <si>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</si>
  <si>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</si>
  <si>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</si>
  <si>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</si>
  <si>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</si>
  <si>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</si>
  <si>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</si>
  <si>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</si>
  <si>
    <t xml:space="preserve">ziedojumi un dāvinājumi, kas saņemti no juridiskajām personām </t>
  </si>
  <si>
    <t xml:space="preserve"> </t>
  </si>
  <si>
    <t>20.02.SN Nr.5</t>
  </si>
  <si>
    <t>05.03. Nr.1.1-14/20-83</t>
  </si>
  <si>
    <t>16.03. Nr.1.1-14/20-92</t>
  </si>
  <si>
    <t>08.3.2.</t>
  </si>
  <si>
    <t>Projekts "Mazais Lielais cilvēks bibliotēkā"</t>
  </si>
  <si>
    <t>Projekts "Laivu būves attīstība Rīgas jūras līča piekrastē. 2.daļa."</t>
  </si>
  <si>
    <t>08.6.4.</t>
  </si>
  <si>
    <t>09.10.3.</t>
  </si>
  <si>
    <t>Projekts "Mācību stundu "Datorgrafika" un "Darbs materiālā - animācija" mācību procesa kvalitatīva nodrošināšana un pilnveidošana"</t>
  </si>
  <si>
    <t>07.1.5.</t>
  </si>
  <si>
    <t>PSIA "Kauguru veselības centrs"</t>
  </si>
  <si>
    <t>07.4.1.</t>
  </si>
  <si>
    <t>COVID-19 izplatības ierobežošana</t>
  </si>
  <si>
    <t>27.03.SN Nr.9</t>
  </si>
  <si>
    <t>09.1.22.</t>
  </si>
  <si>
    <t>23.04.SN Nr.11</t>
  </si>
  <si>
    <t>05.2.4.</t>
  </si>
  <si>
    <t>Projekts "Aprīkojuma iegāde zivju resursu aizsardzībai"</t>
  </si>
  <si>
    <t>04.4.1.</t>
  </si>
  <si>
    <t>08.7.3.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</si>
</sst>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0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8" xfId="2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 wrapText="1"/>
    </xf>
    <xf numFmtId="3" fontId="5" fillId="0" borderId="46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11" fillId="0" borderId="120" xfId="0" applyNumberFormat="1" applyFont="1" applyFill="1" applyBorder="1" applyAlignment="1">
      <alignment horizontal="left" vertical="center" wrapText="1"/>
    </xf>
    <xf numFmtId="49" fontId="4" fillId="0" borderId="120" xfId="0" applyNumberFormat="1" applyFont="1" applyFill="1" applyBorder="1" applyAlignment="1">
      <alignment horizontal="left" vertical="center" wrapText="1"/>
    </xf>
    <xf numFmtId="49" fontId="4" fillId="0" borderId="136" xfId="0" applyNumberFormat="1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115" xfId="0" applyNumberFormat="1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4" fillId="0" borderId="55" xfId="2" applyFont="1" applyFill="1" applyBorder="1" applyAlignment="1">
      <alignment horizontal="left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/>
    </xf>
    <xf numFmtId="0" fontId="4" fillId="0" borderId="80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37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4" fillId="0" borderId="48" xfId="2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78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CCFF66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Y1422"/>
  <sheetViews>
    <sheetView showGridLines="0" tabSelected="1" view="pageLayout" topLeftCell="A19" zoomScaleNormal="100" workbookViewId="0">
      <selection activeCell="BU4" sqref="BU4"/>
    </sheetView>
  </sheetViews>
  <sheetFormatPr defaultColWidth="8.42578125" defaultRowHeight="12" outlineLevelRow="1" outlineLevelCol="1" x14ac:dyDescent="0.2"/>
  <cols>
    <col min="1" max="1" width="12" style="67" customWidth="1"/>
    <col min="2" max="2" width="23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9" width="6.42578125" style="130" hidden="1" customWidth="1" outlineLevel="1"/>
    <col min="10" max="10" width="5.5703125" style="130" hidden="1" customWidth="1" outlineLevel="1"/>
    <col min="11" max="11" width="4.85546875" style="130" hidden="1" customWidth="1" outlineLevel="1"/>
    <col min="12" max="12" width="5.28515625" style="130" hidden="1" customWidth="1" outlineLevel="1"/>
    <col min="13" max="13" width="8" style="130" hidden="1" customWidth="1" outlineLevel="1"/>
    <col min="14" max="15" width="5.85546875" style="130" hidden="1" customWidth="1" outlineLevel="1"/>
    <col min="16" max="16" width="6.5703125" style="130" hidden="1" customWidth="1" outlineLevel="1"/>
    <col min="17" max="18" width="7.140625" style="130" hidden="1" customWidth="1" outlineLevel="1"/>
    <col min="19" max="20" width="9.42578125" style="130" hidden="1" customWidth="1" outlineLevel="1"/>
    <col min="21" max="21" width="9" style="130" hidden="1" customWidth="1" outlineLevel="1"/>
    <col min="22" max="22" width="9.5703125" style="130" customWidth="1" collapsed="1"/>
    <col min="23" max="23" width="9" style="130" hidden="1" customWidth="1" outlineLevel="1"/>
    <col min="24" max="25" width="6.28515625" style="130" hidden="1" customWidth="1" outlineLevel="1"/>
    <col min="26" max="33" width="9" style="130" hidden="1" customWidth="1" outlineLevel="1"/>
    <col min="34" max="34" width="8" style="130" hidden="1" customWidth="1" outlineLevel="1"/>
    <col min="35" max="35" width="8" style="130" customWidth="1" collapsed="1"/>
    <col min="36" max="36" width="9" style="130" hidden="1" customWidth="1" outlineLevel="1"/>
    <col min="37" max="37" width="7.5703125" style="130" hidden="1" customWidth="1" outlineLevel="1"/>
    <col min="38" max="38" width="4.85546875" style="130" hidden="1" customWidth="1" outlineLevel="1"/>
    <col min="39" max="39" width="8.42578125" style="130" hidden="1" customWidth="1" outlineLevel="1"/>
    <col min="40" max="46" width="9" style="130" hidden="1" customWidth="1" outlineLevel="1"/>
    <col min="47" max="47" width="6" style="130" hidden="1" customWidth="1" outlineLevel="1"/>
    <col min="48" max="48" width="5.42578125" style="130" customWidth="1" collapsed="1"/>
    <col min="49" max="49" width="9" style="130" hidden="1" customWidth="1" outlineLevel="1"/>
    <col min="50" max="50" width="6.140625" style="130" hidden="1" customWidth="1" outlineLevel="1"/>
    <col min="51" max="53" width="9" style="130" hidden="1" customWidth="1" outlineLevel="1"/>
    <col min="54" max="54" width="9.140625" style="130" hidden="1" customWidth="1" outlineLevel="1"/>
    <col min="55" max="55" width="9.140625" style="130" customWidth="1" collapsed="1"/>
    <col min="56" max="56" width="8.5703125" style="130" hidden="1" customWidth="1" outlineLevel="1"/>
    <col min="57" max="57" width="8.42578125" style="130" hidden="1" customWidth="1" outlineLevel="1"/>
    <col min="58" max="58" width="5" style="130" hidden="1" customWidth="1" outlineLevel="1"/>
    <col min="59" max="59" width="7.140625" style="130" hidden="1" customWidth="1" outlineLevel="1"/>
    <col min="60" max="60" width="4.140625" style="130" hidden="1" customWidth="1" outlineLevel="1"/>
    <col min="61" max="66" width="8.5703125" style="130" hidden="1" customWidth="1" outlineLevel="1"/>
    <col min="67" max="67" width="7" style="2" customWidth="1" collapsed="1"/>
    <col min="68" max="68" width="12.7109375" style="1" customWidth="1"/>
    <col min="69" max="69" width="9.7109375" style="1" hidden="1" customWidth="1"/>
    <col min="70" max="71" width="8.42578125" style="1" hidden="1" customWidth="1"/>
    <col min="72" max="72" width="11" style="1" hidden="1" customWidth="1"/>
    <col min="73" max="73" width="8.42578125" style="1"/>
    <col min="74" max="76" width="0" style="1" hidden="1" customWidth="1"/>
    <col min="77" max="16384" width="8.42578125" style="1"/>
  </cols>
  <sheetData>
    <row r="1" spans="1:77" s="130" customFormat="1" x14ac:dyDescent="0.2">
      <c r="D1" s="3"/>
      <c r="E1" s="3"/>
      <c r="BO1" s="2"/>
      <c r="BP1" s="332" t="s">
        <v>778</v>
      </c>
    </row>
    <row r="2" spans="1:77" s="130" customFormat="1" x14ac:dyDescent="0.2">
      <c r="D2" s="3"/>
      <c r="E2" s="3"/>
      <c r="BO2" s="2"/>
      <c r="BP2" s="332" t="s">
        <v>770</v>
      </c>
    </row>
    <row r="3" spans="1:77" s="130" customFormat="1" x14ac:dyDescent="0.2">
      <c r="D3" s="3"/>
      <c r="E3" s="3"/>
      <c r="BO3" s="2"/>
      <c r="BP3" s="332" t="s">
        <v>771</v>
      </c>
    </row>
    <row r="4" spans="1:77" ht="18.75" customHeight="1" x14ac:dyDescent="0.2">
      <c r="A4" s="418" t="s">
        <v>686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418"/>
      <c r="AY4" s="418"/>
      <c r="AZ4" s="418"/>
      <c r="BA4" s="418"/>
      <c r="BB4" s="418"/>
      <c r="BC4" s="418"/>
      <c r="BD4" s="418"/>
      <c r="BE4" s="418"/>
      <c r="BF4" s="418"/>
      <c r="BG4" s="418"/>
      <c r="BH4" s="418"/>
      <c r="BI4" s="418"/>
      <c r="BJ4" s="418"/>
      <c r="BK4" s="418"/>
      <c r="BL4" s="418"/>
      <c r="BM4" s="418"/>
      <c r="BN4" s="418"/>
      <c r="BO4" s="418"/>
      <c r="BP4" s="418"/>
    </row>
    <row r="5" spans="1:77" ht="12.75" thickBot="1" x14ac:dyDescent="0.25"/>
    <row r="6" spans="1:77" ht="13.5" customHeight="1" thickBot="1" x14ac:dyDescent="0.25">
      <c r="A6" s="419" t="s">
        <v>565</v>
      </c>
      <c r="B6" s="412" t="s">
        <v>572</v>
      </c>
      <c r="C6" s="398" t="s">
        <v>151</v>
      </c>
      <c r="D6" s="431" t="s">
        <v>687</v>
      </c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2"/>
      <c r="BF6" s="432"/>
      <c r="BG6" s="432"/>
      <c r="BH6" s="432"/>
      <c r="BI6" s="432"/>
      <c r="BJ6" s="432"/>
      <c r="BK6" s="432"/>
      <c r="BL6" s="432"/>
      <c r="BM6" s="432"/>
      <c r="BN6" s="433"/>
      <c r="BO6" s="421" t="s">
        <v>566</v>
      </c>
      <c r="BP6" s="421" t="s">
        <v>187</v>
      </c>
    </row>
    <row r="7" spans="1:77" ht="13.5" customHeight="1" thickBot="1" x14ac:dyDescent="0.25">
      <c r="A7" s="420"/>
      <c r="B7" s="413"/>
      <c r="C7" s="399"/>
      <c r="D7" s="414" t="s">
        <v>768</v>
      </c>
      <c r="E7" s="410" t="s">
        <v>0</v>
      </c>
      <c r="F7" s="424" t="s">
        <v>766</v>
      </c>
      <c r="G7" s="396" t="s">
        <v>1</v>
      </c>
      <c r="H7" s="396" t="s">
        <v>767</v>
      </c>
      <c r="I7" s="436" t="s">
        <v>759</v>
      </c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8"/>
      <c r="U7" s="416" t="s">
        <v>764</v>
      </c>
      <c r="V7" s="416" t="s">
        <v>125</v>
      </c>
      <c r="W7" s="416" t="s">
        <v>765</v>
      </c>
      <c r="X7" s="436" t="s">
        <v>759</v>
      </c>
      <c r="Y7" s="437"/>
      <c r="Z7" s="437"/>
      <c r="AA7" s="437"/>
      <c r="AB7" s="437"/>
      <c r="AC7" s="437"/>
      <c r="AD7" s="437"/>
      <c r="AE7" s="437"/>
      <c r="AF7" s="437"/>
      <c r="AG7" s="438"/>
      <c r="AH7" s="396" t="s">
        <v>762</v>
      </c>
      <c r="AI7" s="396" t="s">
        <v>2</v>
      </c>
      <c r="AJ7" s="396" t="s">
        <v>763</v>
      </c>
      <c r="AK7" s="436" t="s">
        <v>759</v>
      </c>
      <c r="AL7" s="437"/>
      <c r="AM7" s="437"/>
      <c r="AN7" s="437"/>
      <c r="AO7" s="437"/>
      <c r="AP7" s="437"/>
      <c r="AQ7" s="437"/>
      <c r="AR7" s="437"/>
      <c r="AS7" s="437"/>
      <c r="AT7" s="438"/>
      <c r="AU7" s="427" t="s">
        <v>760</v>
      </c>
      <c r="AV7" s="396" t="s">
        <v>3</v>
      </c>
      <c r="AW7" s="427" t="s">
        <v>761</v>
      </c>
      <c r="AX7" s="434" t="s">
        <v>759</v>
      </c>
      <c r="AY7" s="434"/>
      <c r="AZ7" s="434"/>
      <c r="BA7" s="434"/>
      <c r="BB7" s="396" t="s">
        <v>757</v>
      </c>
      <c r="BC7" s="396" t="s">
        <v>420</v>
      </c>
      <c r="BD7" s="396" t="s">
        <v>758</v>
      </c>
      <c r="BE7" s="434" t="s">
        <v>759</v>
      </c>
      <c r="BF7" s="434"/>
      <c r="BG7" s="434"/>
      <c r="BH7" s="434"/>
      <c r="BI7" s="434"/>
      <c r="BJ7" s="434"/>
      <c r="BK7" s="434"/>
      <c r="BL7" s="434"/>
      <c r="BM7" s="434"/>
      <c r="BN7" s="435"/>
      <c r="BO7" s="422"/>
      <c r="BP7" s="422"/>
    </row>
    <row r="8" spans="1:77" ht="72" customHeight="1" thickBot="1" x14ac:dyDescent="0.25">
      <c r="A8" s="420"/>
      <c r="B8" s="413"/>
      <c r="C8" s="400"/>
      <c r="D8" s="415"/>
      <c r="E8" s="411"/>
      <c r="F8" s="397"/>
      <c r="G8" s="397"/>
      <c r="H8" s="397"/>
      <c r="I8" s="360" t="s">
        <v>779</v>
      </c>
      <c r="J8" s="360" t="s">
        <v>780</v>
      </c>
      <c r="K8" s="360" t="s">
        <v>781</v>
      </c>
      <c r="L8" s="360" t="s">
        <v>782</v>
      </c>
      <c r="M8" s="374" t="s">
        <v>815</v>
      </c>
      <c r="N8" s="360" t="s">
        <v>816</v>
      </c>
      <c r="O8" s="360" t="s">
        <v>817</v>
      </c>
      <c r="P8" s="375" t="s">
        <v>828</v>
      </c>
      <c r="Q8" s="375" t="s">
        <v>830</v>
      </c>
      <c r="R8" s="361" t="s">
        <v>785</v>
      </c>
      <c r="S8" s="381"/>
      <c r="T8" s="322"/>
      <c r="U8" s="417"/>
      <c r="V8" s="417"/>
      <c r="W8" s="417"/>
      <c r="X8" s="374" t="s">
        <v>815</v>
      </c>
      <c r="Y8" s="375" t="s">
        <v>830</v>
      </c>
      <c r="Z8" s="361" t="s">
        <v>785</v>
      </c>
      <c r="AA8" s="322"/>
      <c r="AB8" s="322"/>
      <c r="AC8" s="322"/>
      <c r="AD8" s="322"/>
      <c r="AE8" s="322"/>
      <c r="AF8" s="322"/>
      <c r="AG8" s="322"/>
      <c r="AH8" s="397"/>
      <c r="AI8" s="397"/>
      <c r="AJ8" s="397"/>
      <c r="AK8" s="374" t="s">
        <v>815</v>
      </c>
      <c r="AL8" s="375" t="s">
        <v>830</v>
      </c>
      <c r="AM8" s="361" t="s">
        <v>785</v>
      </c>
      <c r="AN8" s="331"/>
      <c r="AO8" s="331"/>
      <c r="AP8" s="331"/>
      <c r="AQ8" s="331"/>
      <c r="AR8" s="331"/>
      <c r="AS8" s="331"/>
      <c r="AT8" s="331"/>
      <c r="AU8" s="428"/>
      <c r="AV8" s="397"/>
      <c r="AW8" s="428"/>
      <c r="AX8" s="374" t="s">
        <v>815</v>
      </c>
      <c r="AY8" s="361" t="s">
        <v>785</v>
      </c>
      <c r="AZ8" s="322"/>
      <c r="BA8" s="322"/>
      <c r="BB8" s="397"/>
      <c r="BC8" s="397"/>
      <c r="BD8" s="397"/>
      <c r="BE8" s="374" t="s">
        <v>815</v>
      </c>
      <c r="BF8" s="380" t="s">
        <v>828</v>
      </c>
      <c r="BG8" s="375" t="s">
        <v>830</v>
      </c>
      <c r="BH8" s="361" t="s">
        <v>785</v>
      </c>
      <c r="BI8" s="323"/>
      <c r="BJ8" s="323"/>
      <c r="BK8" s="323"/>
      <c r="BL8" s="323"/>
      <c r="BM8" s="323"/>
      <c r="BN8" s="324"/>
      <c r="BO8" s="423"/>
      <c r="BP8" s="423"/>
      <c r="BV8" s="1" t="s">
        <v>749</v>
      </c>
      <c r="BW8" s="1" t="s">
        <v>750</v>
      </c>
      <c r="BX8" s="1" t="s">
        <v>754</v>
      </c>
    </row>
    <row r="9" spans="1:77" s="68" customFormat="1" ht="12.75" thickTop="1" thickBot="1" x14ac:dyDescent="0.25">
      <c r="A9" s="94">
        <v>1</v>
      </c>
      <c r="B9" s="129">
        <v>2</v>
      </c>
      <c r="C9" s="183">
        <v>3</v>
      </c>
      <c r="D9" s="181">
        <v>9</v>
      </c>
      <c r="E9" s="181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>
        <v>11</v>
      </c>
      <c r="V9" s="96">
        <v>6</v>
      </c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>
        <v>12</v>
      </c>
      <c r="AI9" s="96">
        <v>7</v>
      </c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>
        <v>13</v>
      </c>
      <c r="AV9" s="96">
        <v>8</v>
      </c>
      <c r="AW9" s="96"/>
      <c r="AX9" s="96"/>
      <c r="AY9" s="96"/>
      <c r="AZ9" s="96"/>
      <c r="BA9" s="96"/>
      <c r="BB9" s="325">
        <v>14</v>
      </c>
      <c r="BC9" s="325">
        <v>9</v>
      </c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6"/>
      <c r="BO9" s="97" t="s">
        <v>812</v>
      </c>
      <c r="BP9" s="94">
        <v>11</v>
      </c>
    </row>
    <row r="10" spans="1:77" ht="10.5" customHeight="1" thickTop="1" thickBot="1" x14ac:dyDescent="0.25">
      <c r="A10" s="64"/>
      <c r="B10" s="128"/>
      <c r="C10" s="184"/>
      <c r="D10" s="182"/>
      <c r="E10" s="18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221"/>
      <c r="BO10" s="5"/>
      <c r="BP10" s="55"/>
    </row>
    <row r="11" spans="1:77" ht="24.75" customHeight="1" thickBot="1" x14ac:dyDescent="0.25">
      <c r="A11" s="138" t="s">
        <v>4</v>
      </c>
      <c r="B11" s="90" t="s">
        <v>159</v>
      </c>
      <c r="C11" s="185"/>
      <c r="D11" s="225">
        <f t="shared" ref="D11:E11" si="0">SUM(D12:D25)</f>
        <v>14295049</v>
      </c>
      <c r="E11" s="264">
        <f t="shared" si="0"/>
        <v>14461902</v>
      </c>
      <c r="F11" s="264">
        <f>SUM(F12:F25)</f>
        <v>14270869</v>
      </c>
      <c r="G11" s="264">
        <f t="shared" ref="G11:BN11" si="1">SUM(G12:G25)</f>
        <v>14427335</v>
      </c>
      <c r="H11" s="264">
        <f t="shared" si="1"/>
        <v>156466</v>
      </c>
      <c r="I11" s="264">
        <f t="shared" si="1"/>
        <v>0</v>
      </c>
      <c r="J11" s="264">
        <f t="shared" si="1"/>
        <v>0</v>
      </c>
      <c r="K11" s="264">
        <f t="shared" si="1"/>
        <v>-599</v>
      </c>
      <c r="L11" s="264">
        <f t="shared" si="1"/>
        <v>-4970</v>
      </c>
      <c r="M11" s="264">
        <f t="shared" si="1"/>
        <v>117447</v>
      </c>
      <c r="N11" s="264">
        <f t="shared" si="1"/>
        <v>-6009</v>
      </c>
      <c r="O11" s="264">
        <f t="shared" si="1"/>
        <v>-2579</v>
      </c>
      <c r="P11" s="264">
        <f t="shared" si="1"/>
        <v>53176</v>
      </c>
      <c r="Q11" s="264">
        <f t="shared" si="1"/>
        <v>0</v>
      </c>
      <c r="R11" s="264">
        <f t="shared" ref="R11:S11" si="2">SUM(R12:R25)</f>
        <v>0</v>
      </c>
      <c r="S11" s="264">
        <f t="shared" si="2"/>
        <v>0</v>
      </c>
      <c r="T11" s="264">
        <f t="shared" si="1"/>
        <v>0</v>
      </c>
      <c r="U11" s="264">
        <f t="shared" si="1"/>
        <v>0</v>
      </c>
      <c r="V11" s="264">
        <f t="shared" si="1"/>
        <v>11667</v>
      </c>
      <c r="W11" s="264">
        <f t="shared" si="1"/>
        <v>11667</v>
      </c>
      <c r="X11" s="264">
        <f t="shared" si="1"/>
        <v>11667</v>
      </c>
      <c r="Y11" s="264">
        <f t="shared" si="1"/>
        <v>0</v>
      </c>
      <c r="Z11" s="264">
        <f t="shared" si="1"/>
        <v>0</v>
      </c>
      <c r="AA11" s="264">
        <f t="shared" si="1"/>
        <v>0</v>
      </c>
      <c r="AB11" s="264">
        <f t="shared" si="1"/>
        <v>0</v>
      </c>
      <c r="AC11" s="264">
        <f t="shared" si="1"/>
        <v>0</v>
      </c>
      <c r="AD11" s="264">
        <f t="shared" si="1"/>
        <v>0</v>
      </c>
      <c r="AE11" s="264">
        <f t="shared" si="1"/>
        <v>0</v>
      </c>
      <c r="AF11" s="264">
        <f t="shared" si="1"/>
        <v>0</v>
      </c>
      <c r="AG11" s="264">
        <f t="shared" si="1"/>
        <v>0</v>
      </c>
      <c r="AH11" s="264">
        <f t="shared" si="1"/>
        <v>24180</v>
      </c>
      <c r="AI11" s="264">
        <f t="shared" si="1"/>
        <v>23484</v>
      </c>
      <c r="AJ11" s="264">
        <f t="shared" si="1"/>
        <v>-696</v>
      </c>
      <c r="AK11" s="264">
        <f t="shared" si="1"/>
        <v>-696</v>
      </c>
      <c r="AL11" s="264">
        <f t="shared" si="1"/>
        <v>0</v>
      </c>
      <c r="AM11" s="264">
        <f t="shared" si="1"/>
        <v>0</v>
      </c>
      <c r="AN11" s="264">
        <f t="shared" si="1"/>
        <v>0</v>
      </c>
      <c r="AO11" s="264">
        <f t="shared" si="1"/>
        <v>0</v>
      </c>
      <c r="AP11" s="264">
        <f t="shared" si="1"/>
        <v>0</v>
      </c>
      <c r="AQ11" s="264">
        <f t="shared" si="1"/>
        <v>0</v>
      </c>
      <c r="AR11" s="264">
        <f t="shared" si="1"/>
        <v>0</v>
      </c>
      <c r="AS11" s="264">
        <f t="shared" si="1"/>
        <v>0</v>
      </c>
      <c r="AT11" s="264">
        <f t="shared" si="1"/>
        <v>0</v>
      </c>
      <c r="AU11" s="264">
        <f t="shared" si="1"/>
        <v>0</v>
      </c>
      <c r="AV11" s="264">
        <f t="shared" si="1"/>
        <v>0</v>
      </c>
      <c r="AW11" s="264">
        <f t="shared" si="1"/>
        <v>0</v>
      </c>
      <c r="AX11" s="264">
        <f t="shared" si="1"/>
        <v>0</v>
      </c>
      <c r="AY11" s="264">
        <f t="shared" si="1"/>
        <v>0</v>
      </c>
      <c r="AZ11" s="264">
        <f t="shared" si="1"/>
        <v>0</v>
      </c>
      <c r="BA11" s="264">
        <f t="shared" si="1"/>
        <v>0</v>
      </c>
      <c r="BB11" s="264">
        <f t="shared" si="1"/>
        <v>0</v>
      </c>
      <c r="BC11" s="264">
        <f t="shared" si="1"/>
        <v>-584</v>
      </c>
      <c r="BD11" s="264">
        <f t="shared" si="1"/>
        <v>-584</v>
      </c>
      <c r="BE11" s="264">
        <f t="shared" si="1"/>
        <v>0</v>
      </c>
      <c r="BF11" s="264">
        <f t="shared" si="1"/>
        <v>0</v>
      </c>
      <c r="BG11" s="264">
        <f t="shared" si="1"/>
        <v>-584</v>
      </c>
      <c r="BH11" s="264">
        <f t="shared" si="1"/>
        <v>0</v>
      </c>
      <c r="BI11" s="264">
        <f t="shared" si="1"/>
        <v>0</v>
      </c>
      <c r="BJ11" s="264">
        <f t="shared" si="1"/>
        <v>0</v>
      </c>
      <c r="BK11" s="264">
        <f t="shared" si="1"/>
        <v>0</v>
      </c>
      <c r="BL11" s="264">
        <f t="shared" si="1"/>
        <v>0</v>
      </c>
      <c r="BM11" s="264">
        <f t="shared" si="1"/>
        <v>0</v>
      </c>
      <c r="BN11" s="272">
        <f t="shared" si="1"/>
        <v>0</v>
      </c>
      <c r="BO11" s="6"/>
      <c r="BP11" s="56"/>
      <c r="BV11" s="10" t="e">
        <f>D11-#REF!</f>
        <v>#REF!</v>
      </c>
      <c r="BW11" s="10" t="e">
        <f>D11-#REF!</f>
        <v>#REF!</v>
      </c>
      <c r="BX11" s="10" t="e">
        <f>F11-#REF!</f>
        <v>#REF!</v>
      </c>
      <c r="BY11" s="10"/>
    </row>
    <row r="12" spans="1:77" ht="16.5" customHeight="1" thickTop="1" x14ac:dyDescent="0.2">
      <c r="A12" s="88">
        <v>90000056357</v>
      </c>
      <c r="B12" s="164" t="s">
        <v>5</v>
      </c>
      <c r="C12" s="234" t="s">
        <v>177</v>
      </c>
      <c r="D12" s="222">
        <f>F12+U12+AH12+AU12+BB12</f>
        <v>955650</v>
      </c>
      <c r="E12" s="210">
        <f>G12+V12+AI12+AV12+BC12</f>
        <v>954954</v>
      </c>
      <c r="F12" s="210">
        <v>931470</v>
      </c>
      <c r="G12" s="210">
        <f>F12+H12</f>
        <v>931470</v>
      </c>
      <c r="H12" s="210">
        <f>SUM(I12:T12)</f>
        <v>0</v>
      </c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>
        <v>0</v>
      </c>
      <c r="V12" s="210">
        <f>U12+W12</f>
        <v>0</v>
      </c>
      <c r="W12" s="210">
        <f>SUM(X12:AG12)</f>
        <v>0</v>
      </c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>
        <v>24180</v>
      </c>
      <c r="AI12" s="210">
        <f>AH12+AJ12</f>
        <v>23484</v>
      </c>
      <c r="AJ12" s="210">
        <f>SUM(AK12:AT12)</f>
        <v>-696</v>
      </c>
      <c r="AK12" s="210">
        <v>-696</v>
      </c>
      <c r="AL12" s="210"/>
      <c r="AM12" s="210"/>
      <c r="AN12" s="210"/>
      <c r="AO12" s="210"/>
      <c r="AP12" s="210"/>
      <c r="AQ12" s="210"/>
      <c r="AR12" s="210"/>
      <c r="AS12" s="210"/>
      <c r="AT12" s="210"/>
      <c r="AU12" s="210">
        <v>0</v>
      </c>
      <c r="AV12" s="210">
        <f>AU12+AW12</f>
        <v>0</v>
      </c>
      <c r="AW12" s="210">
        <f>SUM(AX12:BA12)</f>
        <v>0</v>
      </c>
      <c r="AX12" s="210"/>
      <c r="AY12" s="210"/>
      <c r="AZ12" s="210"/>
      <c r="BA12" s="210"/>
      <c r="BB12" s="210"/>
      <c r="BC12" s="210">
        <f>BB12+BD12</f>
        <v>0</v>
      </c>
      <c r="BD12" s="210">
        <f>SUM(BE12:BN12)</f>
        <v>0</v>
      </c>
      <c r="BE12" s="210"/>
      <c r="BF12" s="210"/>
      <c r="BG12" s="210"/>
      <c r="BH12" s="210"/>
      <c r="BI12" s="210"/>
      <c r="BJ12" s="210"/>
      <c r="BK12" s="210"/>
      <c r="BL12" s="210"/>
      <c r="BM12" s="210"/>
      <c r="BN12" s="261"/>
      <c r="BO12" s="54" t="s">
        <v>298</v>
      </c>
      <c r="BP12" s="136"/>
      <c r="BQ12" s="232" t="s">
        <v>688</v>
      </c>
      <c r="BR12" s="10" t="s">
        <v>689</v>
      </c>
      <c r="BV12" s="10" t="e">
        <f>D12-#REF!</f>
        <v>#REF!</v>
      </c>
      <c r="BW12" s="10" t="e">
        <f>D12-#REF!</f>
        <v>#REF!</v>
      </c>
      <c r="BX12" s="1" t="e">
        <f>F12-#REF!</f>
        <v>#REF!</v>
      </c>
    </row>
    <row r="13" spans="1:77" s="87" customFormat="1" ht="24" x14ac:dyDescent="0.2">
      <c r="A13" s="89"/>
      <c r="B13" s="165"/>
      <c r="C13" s="234" t="s">
        <v>245</v>
      </c>
      <c r="D13" s="222">
        <f t="shared" ref="D13:D24" si="3">F13+U13+AH13+AU13+BB13</f>
        <v>152223</v>
      </c>
      <c r="E13" s="210">
        <f t="shared" ref="E13:E24" si="4">G13+V13+AI13+AV13+BC13</f>
        <v>152223</v>
      </c>
      <c r="F13" s="210">
        <v>152223</v>
      </c>
      <c r="G13" s="210">
        <f t="shared" ref="G13:G24" si="5">F13+H13</f>
        <v>152223</v>
      </c>
      <c r="H13" s="210">
        <f t="shared" ref="H13:H24" si="6">SUM(I13:T13)</f>
        <v>0</v>
      </c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>
        <v>0</v>
      </c>
      <c r="V13" s="210">
        <f t="shared" ref="V13:V23" si="7">U13+W13</f>
        <v>0</v>
      </c>
      <c r="W13" s="210">
        <f t="shared" ref="W13:W23" si="8">SUM(X13:AG13)</f>
        <v>0</v>
      </c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>
        <v>0</v>
      </c>
      <c r="AI13" s="210">
        <f t="shared" ref="AI13:AI23" si="9">AH13+AJ13</f>
        <v>0</v>
      </c>
      <c r="AJ13" s="210">
        <f t="shared" ref="AJ13:AJ23" si="10">SUM(AK13:AT13)</f>
        <v>0</v>
      </c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>
        <v>0</v>
      </c>
      <c r="AV13" s="210">
        <f t="shared" ref="AV13:AV23" si="11">AU13+AW13</f>
        <v>0</v>
      </c>
      <c r="AW13" s="210">
        <f t="shared" ref="AW13:AW23" si="12">SUM(AX13:BA13)</f>
        <v>0</v>
      </c>
      <c r="AX13" s="210"/>
      <c r="AY13" s="210"/>
      <c r="AZ13" s="210"/>
      <c r="BA13" s="210"/>
      <c r="BB13" s="210"/>
      <c r="BC13" s="210">
        <f t="shared" ref="BC13:BC23" si="13">BB13+BD13</f>
        <v>0</v>
      </c>
      <c r="BD13" s="210">
        <f t="shared" ref="BD13:BD23" si="14">SUM(BE13:BN13)</f>
        <v>0</v>
      </c>
      <c r="BE13" s="210"/>
      <c r="BF13" s="210"/>
      <c r="BG13" s="210"/>
      <c r="BH13" s="210"/>
      <c r="BI13" s="210"/>
      <c r="BJ13" s="210"/>
      <c r="BK13" s="210"/>
      <c r="BL13" s="210"/>
      <c r="BM13" s="210"/>
      <c r="BN13" s="261"/>
      <c r="BO13" s="54" t="s">
        <v>299</v>
      </c>
      <c r="BP13" s="57"/>
      <c r="BQ13" s="232" t="s">
        <v>688</v>
      </c>
      <c r="BR13" s="10" t="s">
        <v>689</v>
      </c>
      <c r="BV13" s="10" t="e">
        <f>D13-#REF!</f>
        <v>#REF!</v>
      </c>
      <c r="BW13" s="10" t="e">
        <f>D13-#REF!</f>
        <v>#REF!</v>
      </c>
      <c r="BX13" s="87" t="e">
        <f>F13-#REF!</f>
        <v>#REF!</v>
      </c>
    </row>
    <row r="14" spans="1:77" ht="24" x14ac:dyDescent="0.2">
      <c r="A14" s="75"/>
      <c r="B14" s="159"/>
      <c r="C14" s="234" t="s">
        <v>218</v>
      </c>
      <c r="D14" s="222">
        <f t="shared" si="3"/>
        <v>736514</v>
      </c>
      <c r="E14" s="210">
        <f t="shared" si="4"/>
        <v>736514</v>
      </c>
      <c r="F14" s="210">
        <v>736514</v>
      </c>
      <c r="G14" s="210">
        <f t="shared" si="5"/>
        <v>736514</v>
      </c>
      <c r="H14" s="210">
        <f t="shared" si="6"/>
        <v>0</v>
      </c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>
        <v>0</v>
      </c>
      <c r="V14" s="210">
        <f t="shared" si="7"/>
        <v>0</v>
      </c>
      <c r="W14" s="210">
        <f t="shared" si="8"/>
        <v>0</v>
      </c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>
        <v>0</v>
      </c>
      <c r="AI14" s="210">
        <f t="shared" si="9"/>
        <v>0</v>
      </c>
      <c r="AJ14" s="210">
        <f t="shared" si="10"/>
        <v>0</v>
      </c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>
        <v>0</v>
      </c>
      <c r="AV14" s="210">
        <f t="shared" si="11"/>
        <v>0</v>
      </c>
      <c r="AW14" s="210">
        <f t="shared" si="12"/>
        <v>0</v>
      </c>
      <c r="AX14" s="210"/>
      <c r="AY14" s="210"/>
      <c r="AZ14" s="210"/>
      <c r="BA14" s="210"/>
      <c r="BB14" s="210"/>
      <c r="BC14" s="210">
        <f t="shared" si="13"/>
        <v>0</v>
      </c>
      <c r="BD14" s="210">
        <f t="shared" si="14"/>
        <v>0</v>
      </c>
      <c r="BE14" s="210"/>
      <c r="BF14" s="210"/>
      <c r="BG14" s="210"/>
      <c r="BH14" s="210"/>
      <c r="BI14" s="210"/>
      <c r="BJ14" s="210"/>
      <c r="BK14" s="210"/>
      <c r="BL14" s="210"/>
      <c r="BM14" s="210"/>
      <c r="BN14" s="261"/>
      <c r="BO14" s="54" t="s">
        <v>300</v>
      </c>
      <c r="BP14" s="57"/>
      <c r="BQ14" s="232" t="s">
        <v>688</v>
      </c>
      <c r="BR14" s="10" t="s">
        <v>689</v>
      </c>
      <c r="BV14" s="10" t="e">
        <f>D14-#REF!</f>
        <v>#REF!</v>
      </c>
      <c r="BW14" s="10" t="e">
        <f>D14-#REF!</f>
        <v>#REF!</v>
      </c>
      <c r="BX14" s="1" t="e">
        <f>F14-#REF!</f>
        <v>#REF!</v>
      </c>
    </row>
    <row r="15" spans="1:77" s="87" customFormat="1" x14ac:dyDescent="0.2">
      <c r="A15" s="75"/>
      <c r="B15" s="159"/>
      <c r="C15" s="233" t="s">
        <v>256</v>
      </c>
      <c r="D15" s="222">
        <f t="shared" si="3"/>
        <v>2117130</v>
      </c>
      <c r="E15" s="210">
        <f t="shared" si="4"/>
        <v>2117130</v>
      </c>
      <c r="F15" s="210">
        <v>2117130</v>
      </c>
      <c r="G15" s="210">
        <f t="shared" si="5"/>
        <v>2117130</v>
      </c>
      <c r="H15" s="210">
        <f t="shared" si="6"/>
        <v>0</v>
      </c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>
        <v>0</v>
      </c>
      <c r="V15" s="210">
        <f t="shared" si="7"/>
        <v>0</v>
      </c>
      <c r="W15" s="210">
        <f t="shared" si="8"/>
        <v>0</v>
      </c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>
        <v>0</v>
      </c>
      <c r="AI15" s="210">
        <f t="shared" si="9"/>
        <v>0</v>
      </c>
      <c r="AJ15" s="210">
        <f t="shared" si="10"/>
        <v>0</v>
      </c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>
        <v>0</v>
      </c>
      <c r="AV15" s="210">
        <f t="shared" si="11"/>
        <v>0</v>
      </c>
      <c r="AW15" s="210">
        <f t="shared" si="12"/>
        <v>0</v>
      </c>
      <c r="AX15" s="210"/>
      <c r="AY15" s="210"/>
      <c r="AZ15" s="210"/>
      <c r="BA15" s="210"/>
      <c r="BB15" s="210"/>
      <c r="BC15" s="210">
        <f t="shared" si="13"/>
        <v>0</v>
      </c>
      <c r="BD15" s="210">
        <f t="shared" si="14"/>
        <v>0</v>
      </c>
      <c r="BE15" s="210"/>
      <c r="BF15" s="210"/>
      <c r="BG15" s="210"/>
      <c r="BH15" s="210"/>
      <c r="BI15" s="210"/>
      <c r="BJ15" s="210"/>
      <c r="BK15" s="210"/>
      <c r="BL15" s="210"/>
      <c r="BM15" s="210"/>
      <c r="BN15" s="261"/>
      <c r="BO15" s="54" t="s">
        <v>301</v>
      </c>
      <c r="BP15" s="57" t="s">
        <v>422</v>
      </c>
      <c r="BQ15" s="232" t="s">
        <v>690</v>
      </c>
      <c r="BR15" s="10" t="s">
        <v>690</v>
      </c>
      <c r="BV15" s="10" t="e">
        <f>D15-#REF!</f>
        <v>#REF!</v>
      </c>
      <c r="BW15" s="10" t="e">
        <f>D15-#REF!</f>
        <v>#REF!</v>
      </c>
      <c r="BX15" s="87" t="e">
        <f>F15-#REF!</f>
        <v>#REF!</v>
      </c>
    </row>
    <row r="16" spans="1:77" s="116" customFormat="1" ht="24" x14ac:dyDescent="0.2">
      <c r="A16" s="75"/>
      <c r="B16" s="159"/>
      <c r="C16" s="233" t="s">
        <v>246</v>
      </c>
      <c r="D16" s="222">
        <f t="shared" si="3"/>
        <v>158664</v>
      </c>
      <c r="E16" s="210">
        <f t="shared" si="4"/>
        <v>275247</v>
      </c>
      <c r="F16" s="210">
        <v>158664</v>
      </c>
      <c r="G16" s="210">
        <f t="shared" si="5"/>
        <v>275247</v>
      </c>
      <c r="H16" s="210">
        <f t="shared" si="6"/>
        <v>116583</v>
      </c>
      <c r="I16" s="210"/>
      <c r="J16" s="210"/>
      <c r="K16" s="210"/>
      <c r="L16" s="210"/>
      <c r="M16" s="210">
        <v>116583</v>
      </c>
      <c r="N16" s="210"/>
      <c r="O16" s="210"/>
      <c r="P16" s="210"/>
      <c r="Q16" s="210"/>
      <c r="R16" s="210"/>
      <c r="S16" s="210"/>
      <c r="T16" s="210"/>
      <c r="U16" s="210">
        <v>0</v>
      </c>
      <c r="V16" s="210">
        <f t="shared" si="7"/>
        <v>0</v>
      </c>
      <c r="W16" s="210">
        <f t="shared" si="8"/>
        <v>0</v>
      </c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>
        <v>0</v>
      </c>
      <c r="AI16" s="210">
        <f t="shared" si="9"/>
        <v>0</v>
      </c>
      <c r="AJ16" s="210">
        <f t="shared" si="10"/>
        <v>0</v>
      </c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>
        <v>0</v>
      </c>
      <c r="AV16" s="210">
        <f t="shared" si="11"/>
        <v>0</v>
      </c>
      <c r="AW16" s="210">
        <f t="shared" si="12"/>
        <v>0</v>
      </c>
      <c r="AX16" s="210"/>
      <c r="AY16" s="210"/>
      <c r="AZ16" s="210"/>
      <c r="BA16" s="210"/>
      <c r="BB16" s="210"/>
      <c r="BC16" s="210">
        <f t="shared" si="13"/>
        <v>0</v>
      </c>
      <c r="BD16" s="210">
        <f t="shared" si="14"/>
        <v>0</v>
      </c>
      <c r="BE16" s="210"/>
      <c r="BF16" s="210"/>
      <c r="BG16" s="210"/>
      <c r="BH16" s="210"/>
      <c r="BI16" s="210"/>
      <c r="BJ16" s="210"/>
      <c r="BK16" s="210"/>
      <c r="BL16" s="210"/>
      <c r="BM16" s="210"/>
      <c r="BN16" s="261"/>
      <c r="BO16" s="54" t="s">
        <v>302</v>
      </c>
      <c r="BP16" s="57" t="s">
        <v>424</v>
      </c>
      <c r="BQ16" s="232" t="s">
        <v>690</v>
      </c>
      <c r="BR16" s="10" t="s">
        <v>690</v>
      </c>
      <c r="BV16" s="10" t="e">
        <f>D16-#REF!</f>
        <v>#REF!</v>
      </c>
      <c r="BW16" s="10" t="e">
        <f>D16-#REF!</f>
        <v>#REF!</v>
      </c>
      <c r="BX16" s="116" t="e">
        <f>F16-#REF!</f>
        <v>#REF!</v>
      </c>
    </row>
    <row r="17" spans="1:76" s="130" customFormat="1" ht="36" x14ac:dyDescent="0.2">
      <c r="A17" s="75"/>
      <c r="B17" s="159"/>
      <c r="C17" s="235" t="s">
        <v>636</v>
      </c>
      <c r="D17" s="222">
        <f t="shared" si="3"/>
        <v>24905</v>
      </c>
      <c r="E17" s="210">
        <f t="shared" si="4"/>
        <v>25769</v>
      </c>
      <c r="F17" s="210">
        <v>24905</v>
      </c>
      <c r="G17" s="210">
        <f t="shared" si="5"/>
        <v>25769</v>
      </c>
      <c r="H17" s="210">
        <f t="shared" si="6"/>
        <v>864</v>
      </c>
      <c r="I17" s="210"/>
      <c r="J17" s="210"/>
      <c r="K17" s="210"/>
      <c r="L17" s="210"/>
      <c r="M17" s="210">
        <v>864</v>
      </c>
      <c r="N17" s="210"/>
      <c r="O17" s="210"/>
      <c r="P17" s="210"/>
      <c r="Q17" s="210"/>
      <c r="R17" s="210"/>
      <c r="S17" s="210"/>
      <c r="T17" s="210"/>
      <c r="U17" s="210">
        <v>0</v>
      </c>
      <c r="V17" s="210">
        <f t="shared" si="7"/>
        <v>0</v>
      </c>
      <c r="W17" s="210">
        <f t="shared" si="8"/>
        <v>0</v>
      </c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>
        <v>0</v>
      </c>
      <c r="AI17" s="210">
        <f t="shared" si="9"/>
        <v>0</v>
      </c>
      <c r="AJ17" s="210">
        <f t="shared" si="10"/>
        <v>0</v>
      </c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>
        <v>0</v>
      </c>
      <c r="AV17" s="210">
        <f t="shared" si="11"/>
        <v>0</v>
      </c>
      <c r="AW17" s="210">
        <f t="shared" si="12"/>
        <v>0</v>
      </c>
      <c r="AX17" s="210"/>
      <c r="AY17" s="210"/>
      <c r="AZ17" s="210"/>
      <c r="BA17" s="210"/>
      <c r="BB17" s="210"/>
      <c r="BC17" s="210">
        <f t="shared" si="13"/>
        <v>0</v>
      </c>
      <c r="BD17" s="210">
        <f t="shared" si="14"/>
        <v>0</v>
      </c>
      <c r="BE17" s="210"/>
      <c r="BF17" s="210"/>
      <c r="BG17" s="210"/>
      <c r="BH17" s="210"/>
      <c r="BI17" s="210"/>
      <c r="BJ17" s="210"/>
      <c r="BK17" s="210"/>
      <c r="BL17" s="210"/>
      <c r="BM17" s="210"/>
      <c r="BN17" s="261"/>
      <c r="BO17" s="54" t="s">
        <v>475</v>
      </c>
      <c r="BP17" s="57"/>
      <c r="BQ17" s="232" t="s">
        <v>691</v>
      </c>
      <c r="BR17" s="232" t="s">
        <v>691</v>
      </c>
      <c r="BV17" s="10" t="e">
        <f>D17-#REF!</f>
        <v>#REF!</v>
      </c>
      <c r="BW17" s="10" t="e">
        <f>D17-#REF!</f>
        <v>#REF!</v>
      </c>
      <c r="BX17" s="130" t="e">
        <f>F17-#REF!</f>
        <v>#REF!</v>
      </c>
    </row>
    <row r="18" spans="1:76" s="87" customFormat="1" ht="24" x14ac:dyDescent="0.2">
      <c r="A18" s="75"/>
      <c r="B18" s="159"/>
      <c r="C18" s="233" t="s">
        <v>257</v>
      </c>
      <c r="D18" s="222">
        <f t="shared" si="3"/>
        <v>0</v>
      </c>
      <c r="E18" s="210">
        <f t="shared" si="4"/>
        <v>0</v>
      </c>
      <c r="F18" s="210">
        <v>0</v>
      </c>
      <c r="G18" s="210">
        <f t="shared" si="5"/>
        <v>0</v>
      </c>
      <c r="H18" s="210">
        <f t="shared" si="6"/>
        <v>0</v>
      </c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>
        <v>0</v>
      </c>
      <c r="V18" s="210">
        <f t="shared" si="7"/>
        <v>0</v>
      </c>
      <c r="W18" s="210">
        <f t="shared" si="8"/>
        <v>0</v>
      </c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>
        <v>0</v>
      </c>
      <c r="AI18" s="210">
        <f t="shared" si="9"/>
        <v>0</v>
      </c>
      <c r="AJ18" s="210">
        <f t="shared" si="10"/>
        <v>0</v>
      </c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>
        <v>0</v>
      </c>
      <c r="AV18" s="210">
        <f t="shared" si="11"/>
        <v>0</v>
      </c>
      <c r="AW18" s="210">
        <f t="shared" si="12"/>
        <v>0</v>
      </c>
      <c r="AX18" s="210"/>
      <c r="AY18" s="210"/>
      <c r="AZ18" s="210"/>
      <c r="BA18" s="210"/>
      <c r="BB18" s="210"/>
      <c r="BC18" s="210">
        <f t="shared" si="13"/>
        <v>0</v>
      </c>
      <c r="BD18" s="210">
        <f t="shared" si="14"/>
        <v>0</v>
      </c>
      <c r="BE18" s="210"/>
      <c r="BF18" s="210"/>
      <c r="BG18" s="210"/>
      <c r="BH18" s="210"/>
      <c r="BI18" s="210"/>
      <c r="BJ18" s="210"/>
      <c r="BK18" s="210"/>
      <c r="BL18" s="210"/>
      <c r="BM18" s="210"/>
      <c r="BN18" s="261"/>
      <c r="BO18" s="54" t="s">
        <v>731</v>
      </c>
      <c r="BP18" s="58" t="s">
        <v>751</v>
      </c>
      <c r="BQ18" s="232" t="s">
        <v>690</v>
      </c>
      <c r="BR18" s="10" t="s">
        <v>690</v>
      </c>
      <c r="BV18" s="10" t="e">
        <f>D18-#REF!</f>
        <v>#REF!</v>
      </c>
      <c r="BW18" s="10" t="e">
        <f>D18-#REF!</f>
        <v>#REF!</v>
      </c>
      <c r="BX18" s="87" t="e">
        <f>F18-#REF!</f>
        <v>#REF!</v>
      </c>
    </row>
    <row r="19" spans="1:76" ht="12" customHeight="1" x14ac:dyDescent="0.2">
      <c r="A19" s="75"/>
      <c r="B19" s="158" t="s">
        <v>162</v>
      </c>
      <c r="C19" s="234" t="s">
        <v>121</v>
      </c>
      <c r="D19" s="222">
        <f t="shared" si="3"/>
        <v>241000</v>
      </c>
      <c r="E19" s="210">
        <f t="shared" si="4"/>
        <v>241000</v>
      </c>
      <c r="F19" s="210">
        <v>241000</v>
      </c>
      <c r="G19" s="210">
        <f t="shared" si="5"/>
        <v>241000</v>
      </c>
      <c r="H19" s="210">
        <f t="shared" si="6"/>
        <v>0</v>
      </c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>
        <v>0</v>
      </c>
      <c r="V19" s="210">
        <f t="shared" si="7"/>
        <v>0</v>
      </c>
      <c r="W19" s="210">
        <f t="shared" si="8"/>
        <v>0</v>
      </c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>
        <v>0</v>
      </c>
      <c r="AI19" s="210">
        <f t="shared" si="9"/>
        <v>0</v>
      </c>
      <c r="AJ19" s="210">
        <f t="shared" si="10"/>
        <v>0</v>
      </c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>
        <v>0</v>
      </c>
      <c r="AV19" s="210">
        <f t="shared" si="11"/>
        <v>0</v>
      </c>
      <c r="AW19" s="210">
        <f t="shared" si="12"/>
        <v>0</v>
      </c>
      <c r="AX19" s="210"/>
      <c r="AY19" s="210"/>
      <c r="AZ19" s="210"/>
      <c r="BA19" s="210"/>
      <c r="BB19" s="210"/>
      <c r="BC19" s="210">
        <f t="shared" si="13"/>
        <v>0</v>
      </c>
      <c r="BD19" s="210">
        <f t="shared" si="14"/>
        <v>0</v>
      </c>
      <c r="BE19" s="210"/>
      <c r="BF19" s="210"/>
      <c r="BG19" s="210"/>
      <c r="BH19" s="210"/>
      <c r="BI19" s="210"/>
      <c r="BJ19" s="210"/>
      <c r="BK19" s="210"/>
      <c r="BL19" s="210"/>
      <c r="BM19" s="210"/>
      <c r="BN19" s="261"/>
      <c r="BO19" s="54" t="s">
        <v>516</v>
      </c>
      <c r="BP19" s="57"/>
      <c r="BQ19" s="232" t="s">
        <v>688</v>
      </c>
      <c r="BR19" s="10" t="s">
        <v>689</v>
      </c>
      <c r="BV19" s="10" t="e">
        <f>D19-#REF!</f>
        <v>#REF!</v>
      </c>
      <c r="BW19" s="10" t="e">
        <f>D19-#REF!</f>
        <v>#REF!</v>
      </c>
      <c r="BX19" s="1" t="e">
        <f>F19-#REF!</f>
        <v>#REF!</v>
      </c>
    </row>
    <row r="20" spans="1:76" ht="14.25" customHeight="1" x14ac:dyDescent="0.2">
      <c r="A20" s="75"/>
      <c r="B20" s="159"/>
      <c r="C20" s="234" t="s">
        <v>178</v>
      </c>
      <c r="D20" s="222">
        <f t="shared" si="3"/>
        <v>9392022</v>
      </c>
      <c r="E20" s="210">
        <f t="shared" si="4"/>
        <v>9392022</v>
      </c>
      <c r="F20" s="210">
        <v>9392022</v>
      </c>
      <c r="G20" s="210">
        <f t="shared" si="5"/>
        <v>9392022</v>
      </c>
      <c r="H20" s="210">
        <f t="shared" si="6"/>
        <v>0</v>
      </c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>
        <v>0</v>
      </c>
      <c r="V20" s="210">
        <f t="shared" si="7"/>
        <v>0</v>
      </c>
      <c r="W20" s="210">
        <f t="shared" si="8"/>
        <v>0</v>
      </c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>
        <v>0</v>
      </c>
      <c r="AI20" s="210">
        <f t="shared" si="9"/>
        <v>0</v>
      </c>
      <c r="AJ20" s="210">
        <f t="shared" si="10"/>
        <v>0</v>
      </c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>
        <v>0</v>
      </c>
      <c r="AV20" s="210">
        <f t="shared" si="11"/>
        <v>0</v>
      </c>
      <c r="AW20" s="210">
        <f t="shared" si="12"/>
        <v>0</v>
      </c>
      <c r="AX20" s="210"/>
      <c r="AY20" s="210"/>
      <c r="AZ20" s="210"/>
      <c r="BA20" s="210"/>
      <c r="BB20" s="210"/>
      <c r="BC20" s="210">
        <f t="shared" si="13"/>
        <v>0</v>
      </c>
      <c r="BD20" s="210">
        <f t="shared" si="14"/>
        <v>0</v>
      </c>
      <c r="BE20" s="210"/>
      <c r="BF20" s="210"/>
      <c r="BG20" s="210"/>
      <c r="BH20" s="210"/>
      <c r="BI20" s="210"/>
      <c r="BJ20" s="210"/>
      <c r="BK20" s="210"/>
      <c r="BL20" s="210"/>
      <c r="BM20" s="210"/>
      <c r="BN20" s="261"/>
      <c r="BO20" s="54" t="s">
        <v>517</v>
      </c>
      <c r="BP20" s="57"/>
      <c r="BQ20" s="232" t="s">
        <v>688</v>
      </c>
      <c r="BR20" s="10" t="s">
        <v>689</v>
      </c>
      <c r="BV20" s="10" t="e">
        <f>D20-#REF!</f>
        <v>#REF!</v>
      </c>
      <c r="BW20" s="10" t="e">
        <f>D20-#REF!</f>
        <v>#REF!</v>
      </c>
      <c r="BX20" s="1" t="e">
        <f>F20-#REF!</f>
        <v>#REF!</v>
      </c>
    </row>
    <row r="21" spans="1:76" x14ac:dyDescent="0.2">
      <c r="A21" s="75"/>
      <c r="B21" s="167"/>
      <c r="C21" s="234" t="s">
        <v>179</v>
      </c>
      <c r="D21" s="222">
        <f t="shared" si="3"/>
        <v>150000</v>
      </c>
      <c r="E21" s="210">
        <f t="shared" si="4"/>
        <v>184534</v>
      </c>
      <c r="F21" s="210">
        <f>200000-50000</f>
        <v>150000</v>
      </c>
      <c r="G21" s="210">
        <f t="shared" si="5"/>
        <v>184534</v>
      </c>
      <c r="H21" s="210">
        <f t="shared" si="6"/>
        <v>34534</v>
      </c>
      <c r="I21" s="210"/>
      <c r="J21" s="210">
        <v>-4485</v>
      </c>
      <c r="K21" s="210">
        <v>-599</v>
      </c>
      <c r="L21" s="210">
        <v>-4970</v>
      </c>
      <c r="M21" s="210"/>
      <c r="N21" s="210">
        <v>-6009</v>
      </c>
      <c r="O21" s="210">
        <v>-2579</v>
      </c>
      <c r="P21" s="210">
        <v>53176</v>
      </c>
      <c r="Q21" s="210"/>
      <c r="R21" s="210"/>
      <c r="S21" s="210"/>
      <c r="T21" s="210"/>
      <c r="U21" s="210">
        <v>0</v>
      </c>
      <c r="V21" s="210">
        <f t="shared" si="7"/>
        <v>0</v>
      </c>
      <c r="W21" s="210">
        <f t="shared" si="8"/>
        <v>0</v>
      </c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>
        <v>0</v>
      </c>
      <c r="AI21" s="210">
        <f t="shared" si="9"/>
        <v>0</v>
      </c>
      <c r="AJ21" s="210">
        <f t="shared" si="10"/>
        <v>0</v>
      </c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>
        <v>0</v>
      </c>
      <c r="AV21" s="210">
        <f t="shared" si="11"/>
        <v>0</v>
      </c>
      <c r="AW21" s="210">
        <f t="shared" si="12"/>
        <v>0</v>
      </c>
      <c r="AX21" s="210"/>
      <c r="AY21" s="210"/>
      <c r="AZ21" s="210"/>
      <c r="BA21" s="210"/>
      <c r="BB21" s="210"/>
      <c r="BC21" s="210">
        <f t="shared" si="13"/>
        <v>0</v>
      </c>
      <c r="BD21" s="210">
        <f t="shared" si="14"/>
        <v>0</v>
      </c>
      <c r="BE21" s="210"/>
      <c r="BF21" s="210"/>
      <c r="BG21" s="210"/>
      <c r="BH21" s="210"/>
      <c r="BI21" s="210"/>
      <c r="BJ21" s="210"/>
      <c r="BK21" s="210"/>
      <c r="BL21" s="210"/>
      <c r="BM21" s="210"/>
      <c r="BN21" s="261"/>
      <c r="BO21" s="54" t="s">
        <v>518</v>
      </c>
      <c r="BP21" s="57"/>
      <c r="BQ21" s="232" t="s">
        <v>688</v>
      </c>
      <c r="BR21" s="10" t="s">
        <v>689</v>
      </c>
      <c r="BV21" s="10" t="e">
        <f>D21-#REF!</f>
        <v>#REF!</v>
      </c>
      <c r="BW21" s="10" t="e">
        <f>D21-#REF!</f>
        <v>#REF!</v>
      </c>
      <c r="BX21" s="1" t="e">
        <f>F21-#REF!</f>
        <v>#REF!</v>
      </c>
    </row>
    <row r="22" spans="1:76" s="93" customFormat="1" x14ac:dyDescent="0.2">
      <c r="A22" s="75"/>
      <c r="B22" s="167"/>
      <c r="C22" s="234" t="s">
        <v>437</v>
      </c>
      <c r="D22" s="222">
        <f t="shared" si="3"/>
        <v>366513</v>
      </c>
      <c r="E22" s="210">
        <f t="shared" si="4"/>
        <v>366513</v>
      </c>
      <c r="F22" s="210">
        <f>416513-50000</f>
        <v>366513</v>
      </c>
      <c r="G22" s="210">
        <f t="shared" si="5"/>
        <v>366513</v>
      </c>
      <c r="H22" s="210">
        <f t="shared" si="6"/>
        <v>0</v>
      </c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>
        <v>0</v>
      </c>
      <c r="V22" s="210">
        <f t="shared" si="7"/>
        <v>0</v>
      </c>
      <c r="W22" s="210">
        <f t="shared" si="8"/>
        <v>0</v>
      </c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>
        <v>0</v>
      </c>
      <c r="AI22" s="210">
        <f t="shared" si="9"/>
        <v>0</v>
      </c>
      <c r="AJ22" s="210">
        <f t="shared" si="10"/>
        <v>0</v>
      </c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>
        <v>0</v>
      </c>
      <c r="AV22" s="210">
        <f t="shared" si="11"/>
        <v>0</v>
      </c>
      <c r="AW22" s="210">
        <f t="shared" si="12"/>
        <v>0</v>
      </c>
      <c r="AX22" s="210"/>
      <c r="AY22" s="210"/>
      <c r="AZ22" s="210"/>
      <c r="BA22" s="210"/>
      <c r="BB22" s="210"/>
      <c r="BC22" s="210">
        <f t="shared" si="13"/>
        <v>0</v>
      </c>
      <c r="BD22" s="210">
        <f t="shared" si="14"/>
        <v>0</v>
      </c>
      <c r="BE22" s="210"/>
      <c r="BF22" s="210"/>
      <c r="BG22" s="210"/>
      <c r="BH22" s="210"/>
      <c r="BI22" s="210"/>
      <c r="BJ22" s="210"/>
      <c r="BK22" s="210"/>
      <c r="BL22" s="210"/>
      <c r="BM22" s="210"/>
      <c r="BN22" s="261"/>
      <c r="BO22" s="54" t="s">
        <v>519</v>
      </c>
      <c r="BP22" s="57"/>
      <c r="BQ22" s="232" t="s">
        <v>688</v>
      </c>
      <c r="BR22" s="10" t="s">
        <v>689</v>
      </c>
      <c r="BV22" s="10" t="e">
        <f>D22-#REF!</f>
        <v>#REF!</v>
      </c>
      <c r="BW22" s="10" t="e">
        <f>D22-#REF!</f>
        <v>#REF!</v>
      </c>
      <c r="BX22" s="93" t="e">
        <f>F22-#REF!</f>
        <v>#REF!</v>
      </c>
    </row>
    <row r="23" spans="1:76" s="130" customFormat="1" x14ac:dyDescent="0.2">
      <c r="A23" s="75"/>
      <c r="B23" s="167"/>
      <c r="C23" s="234" t="s">
        <v>633</v>
      </c>
      <c r="D23" s="222">
        <f t="shared" si="3"/>
        <v>428</v>
      </c>
      <c r="E23" s="210">
        <f t="shared" si="4"/>
        <v>12095</v>
      </c>
      <c r="F23" s="210">
        <v>428</v>
      </c>
      <c r="G23" s="210">
        <f t="shared" si="5"/>
        <v>428</v>
      </c>
      <c r="H23" s="210">
        <f t="shared" si="6"/>
        <v>0</v>
      </c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>
        <v>0</v>
      </c>
      <c r="V23" s="210">
        <f t="shared" si="7"/>
        <v>11667</v>
      </c>
      <c r="W23" s="210">
        <f t="shared" si="8"/>
        <v>11667</v>
      </c>
      <c r="X23" s="210">
        <f>6003+442+35+5187</f>
        <v>11667</v>
      </c>
      <c r="Y23" s="210"/>
      <c r="Z23" s="210"/>
      <c r="AA23" s="210"/>
      <c r="AB23" s="210"/>
      <c r="AC23" s="210"/>
      <c r="AD23" s="210"/>
      <c r="AE23" s="210"/>
      <c r="AF23" s="210"/>
      <c r="AG23" s="210"/>
      <c r="AH23" s="210">
        <v>0</v>
      </c>
      <c r="AI23" s="210">
        <f t="shared" si="9"/>
        <v>0</v>
      </c>
      <c r="AJ23" s="210">
        <f t="shared" si="10"/>
        <v>0</v>
      </c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>
        <v>0</v>
      </c>
      <c r="AV23" s="210">
        <f t="shared" si="11"/>
        <v>0</v>
      </c>
      <c r="AW23" s="210">
        <f t="shared" si="12"/>
        <v>0</v>
      </c>
      <c r="AX23" s="210"/>
      <c r="AY23" s="210"/>
      <c r="AZ23" s="210"/>
      <c r="BA23" s="210"/>
      <c r="BB23" s="210"/>
      <c r="BC23" s="210">
        <f t="shared" si="13"/>
        <v>0</v>
      </c>
      <c r="BD23" s="210">
        <f t="shared" si="14"/>
        <v>0</v>
      </c>
      <c r="BE23" s="210"/>
      <c r="BF23" s="210"/>
      <c r="BG23" s="210"/>
      <c r="BH23" s="210"/>
      <c r="BI23" s="210"/>
      <c r="BJ23" s="210"/>
      <c r="BK23" s="210"/>
      <c r="BL23" s="210"/>
      <c r="BM23" s="210"/>
      <c r="BN23" s="261"/>
      <c r="BO23" s="54" t="s">
        <v>634</v>
      </c>
      <c r="BP23" s="57"/>
      <c r="BQ23" s="232" t="s">
        <v>688</v>
      </c>
      <c r="BR23" s="10" t="s">
        <v>689</v>
      </c>
      <c r="BV23" s="10" t="e">
        <f>D23-#REF!</f>
        <v>#REF!</v>
      </c>
      <c r="BW23" s="10" t="e">
        <f>D23-#REF!</f>
        <v>#REF!</v>
      </c>
      <c r="BX23" s="130" t="e">
        <f>F23-#REF!</f>
        <v>#REF!</v>
      </c>
    </row>
    <row r="24" spans="1:76" s="130" customFormat="1" ht="12" customHeight="1" x14ac:dyDescent="0.2">
      <c r="A24" s="75">
        <v>90000543728</v>
      </c>
      <c r="B24" s="159" t="s">
        <v>783</v>
      </c>
      <c r="C24" s="333" t="s">
        <v>177</v>
      </c>
      <c r="D24" s="222">
        <f t="shared" si="3"/>
        <v>0</v>
      </c>
      <c r="E24" s="210">
        <f t="shared" si="4"/>
        <v>3901</v>
      </c>
      <c r="F24" s="210"/>
      <c r="G24" s="210">
        <f t="shared" si="5"/>
        <v>4485</v>
      </c>
      <c r="H24" s="210">
        <f t="shared" si="6"/>
        <v>4485</v>
      </c>
      <c r="I24" s="210"/>
      <c r="J24" s="210">
        <v>4485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>
        <f t="shared" ref="V24" si="15">U24+W24</f>
        <v>0</v>
      </c>
      <c r="W24" s="210">
        <f t="shared" ref="W24" si="16">SUM(X24:AG24)</f>
        <v>0</v>
      </c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>
        <f t="shared" ref="AI24" si="17">AH24+AJ24</f>
        <v>0</v>
      </c>
      <c r="AJ24" s="210">
        <f t="shared" ref="AJ24" si="18">SUM(AK24:AT24)</f>
        <v>0</v>
      </c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>
        <f t="shared" ref="AV24" si="19">AU24+AW24</f>
        <v>0</v>
      </c>
      <c r="AW24" s="210">
        <f t="shared" ref="AW24" si="20">SUM(AX24:BA24)</f>
        <v>0</v>
      </c>
      <c r="AX24" s="210"/>
      <c r="AY24" s="210"/>
      <c r="AZ24" s="210"/>
      <c r="BA24" s="210"/>
      <c r="BB24" s="210"/>
      <c r="BC24" s="210">
        <f t="shared" ref="BC24" si="21">BB24+BD24</f>
        <v>-584</v>
      </c>
      <c r="BD24" s="210">
        <f t="shared" ref="BD24" si="22">SUM(BE24:BN24)</f>
        <v>-584</v>
      </c>
      <c r="BE24" s="210"/>
      <c r="BF24" s="210"/>
      <c r="BG24" s="210">
        <v>-584</v>
      </c>
      <c r="BH24" s="210"/>
      <c r="BI24" s="210"/>
      <c r="BJ24" s="210"/>
      <c r="BK24" s="210"/>
      <c r="BL24" s="210"/>
      <c r="BM24" s="210"/>
      <c r="BN24" s="261"/>
      <c r="BO24" s="54" t="s">
        <v>784</v>
      </c>
      <c r="BP24" s="57"/>
      <c r="BQ24" s="232"/>
      <c r="BR24" s="10"/>
      <c r="BV24" s="10"/>
      <c r="BW24" s="10"/>
    </row>
    <row r="25" spans="1:76" ht="16.5" customHeight="1" thickBot="1" x14ac:dyDescent="0.25">
      <c r="A25" s="98"/>
      <c r="B25" s="173"/>
      <c r="C25" s="186"/>
      <c r="D25" s="224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74"/>
      <c r="BO25" s="53"/>
      <c r="BP25" s="58"/>
      <c r="BV25" s="10" t="e">
        <f>D25-#REF!</f>
        <v>#REF!</v>
      </c>
      <c r="BW25" s="10" t="e">
        <f>D25-#REF!</f>
        <v>#REF!</v>
      </c>
      <c r="BX25" s="1" t="e">
        <f>F25-#REF!</f>
        <v>#REF!</v>
      </c>
    </row>
    <row r="26" spans="1:76" ht="24.75" thickBot="1" x14ac:dyDescent="0.25">
      <c r="A26" s="140" t="s">
        <v>6</v>
      </c>
      <c r="B26" s="90" t="s">
        <v>160</v>
      </c>
      <c r="C26" s="187"/>
      <c r="D26" s="225">
        <f t="shared" ref="D26:BN26" si="23">SUM(D27:D33)</f>
        <v>2975997</v>
      </c>
      <c r="E26" s="264">
        <f t="shared" si="23"/>
        <v>3015744</v>
      </c>
      <c r="F26" s="264">
        <f t="shared" si="23"/>
        <v>2937378</v>
      </c>
      <c r="G26" s="264">
        <f t="shared" si="23"/>
        <v>2974595</v>
      </c>
      <c r="H26" s="264">
        <f t="shared" si="23"/>
        <v>37217</v>
      </c>
      <c r="I26" s="264">
        <f t="shared" si="23"/>
        <v>0</v>
      </c>
      <c r="J26" s="264">
        <f t="shared" si="23"/>
        <v>0</v>
      </c>
      <c r="K26" s="264">
        <f t="shared" si="23"/>
        <v>0</v>
      </c>
      <c r="L26" s="264">
        <f t="shared" si="23"/>
        <v>4970</v>
      </c>
      <c r="M26" s="264">
        <f t="shared" si="23"/>
        <v>31747</v>
      </c>
      <c r="N26" s="264">
        <f t="shared" si="23"/>
        <v>0</v>
      </c>
      <c r="O26" s="264">
        <f t="shared" si="23"/>
        <v>0</v>
      </c>
      <c r="P26" s="264">
        <f t="shared" si="23"/>
        <v>0</v>
      </c>
      <c r="Q26" s="264">
        <f t="shared" si="23"/>
        <v>0</v>
      </c>
      <c r="R26" s="264">
        <f t="shared" ref="R26:S26" si="24">SUM(R27:R33)</f>
        <v>500</v>
      </c>
      <c r="S26" s="264">
        <f t="shared" si="24"/>
        <v>0</v>
      </c>
      <c r="T26" s="264">
        <f t="shared" si="23"/>
        <v>0</v>
      </c>
      <c r="U26" s="264">
        <f t="shared" si="23"/>
        <v>0</v>
      </c>
      <c r="V26" s="264">
        <f t="shared" si="23"/>
        <v>0</v>
      </c>
      <c r="W26" s="264">
        <f t="shared" si="23"/>
        <v>0</v>
      </c>
      <c r="X26" s="264">
        <f t="shared" si="23"/>
        <v>0</v>
      </c>
      <c r="Y26" s="264">
        <f t="shared" si="23"/>
        <v>0</v>
      </c>
      <c r="Z26" s="264">
        <f t="shared" si="23"/>
        <v>0</v>
      </c>
      <c r="AA26" s="264">
        <f t="shared" si="23"/>
        <v>0</v>
      </c>
      <c r="AB26" s="264">
        <f t="shared" si="23"/>
        <v>0</v>
      </c>
      <c r="AC26" s="264">
        <f t="shared" si="23"/>
        <v>0</v>
      </c>
      <c r="AD26" s="264">
        <f t="shared" si="23"/>
        <v>0</v>
      </c>
      <c r="AE26" s="264">
        <f t="shared" si="23"/>
        <v>0</v>
      </c>
      <c r="AF26" s="264">
        <f t="shared" si="23"/>
        <v>0</v>
      </c>
      <c r="AG26" s="264">
        <f t="shared" si="23"/>
        <v>0</v>
      </c>
      <c r="AH26" s="264">
        <f t="shared" si="23"/>
        <v>38619</v>
      </c>
      <c r="AI26" s="264">
        <f t="shared" si="23"/>
        <v>42550</v>
      </c>
      <c r="AJ26" s="264">
        <f t="shared" si="23"/>
        <v>3931</v>
      </c>
      <c r="AK26" s="264">
        <f t="shared" si="23"/>
        <v>2627</v>
      </c>
      <c r="AL26" s="264">
        <f t="shared" si="23"/>
        <v>1304</v>
      </c>
      <c r="AM26" s="264">
        <f t="shared" si="23"/>
        <v>0</v>
      </c>
      <c r="AN26" s="264">
        <f t="shared" si="23"/>
        <v>0</v>
      </c>
      <c r="AO26" s="264">
        <f t="shared" si="23"/>
        <v>0</v>
      </c>
      <c r="AP26" s="264">
        <f t="shared" si="23"/>
        <v>0</v>
      </c>
      <c r="AQ26" s="264">
        <f t="shared" si="23"/>
        <v>0</v>
      </c>
      <c r="AR26" s="264">
        <f t="shared" si="23"/>
        <v>0</v>
      </c>
      <c r="AS26" s="264">
        <f t="shared" si="23"/>
        <v>0</v>
      </c>
      <c r="AT26" s="264">
        <f t="shared" si="23"/>
        <v>0</v>
      </c>
      <c r="AU26" s="264">
        <f t="shared" si="23"/>
        <v>0</v>
      </c>
      <c r="AV26" s="264">
        <f t="shared" si="23"/>
        <v>0</v>
      </c>
      <c r="AW26" s="264">
        <f t="shared" si="23"/>
        <v>0</v>
      </c>
      <c r="AX26" s="264">
        <f t="shared" si="23"/>
        <v>0</v>
      </c>
      <c r="AY26" s="264">
        <f t="shared" si="23"/>
        <v>0</v>
      </c>
      <c r="AZ26" s="264">
        <f t="shared" si="23"/>
        <v>0</v>
      </c>
      <c r="BA26" s="264">
        <f t="shared" si="23"/>
        <v>0</v>
      </c>
      <c r="BB26" s="264">
        <f t="shared" si="23"/>
        <v>0</v>
      </c>
      <c r="BC26" s="264">
        <f t="shared" si="23"/>
        <v>-1401</v>
      </c>
      <c r="BD26" s="264">
        <f t="shared" si="23"/>
        <v>-1401</v>
      </c>
      <c r="BE26" s="264">
        <f t="shared" si="23"/>
        <v>-200</v>
      </c>
      <c r="BF26" s="264">
        <f t="shared" si="23"/>
        <v>0</v>
      </c>
      <c r="BG26" s="264">
        <f t="shared" si="23"/>
        <v>-1201</v>
      </c>
      <c r="BH26" s="264">
        <f t="shared" si="23"/>
        <v>0</v>
      </c>
      <c r="BI26" s="264">
        <f t="shared" si="23"/>
        <v>0</v>
      </c>
      <c r="BJ26" s="264">
        <f t="shared" si="23"/>
        <v>0</v>
      </c>
      <c r="BK26" s="264">
        <f t="shared" si="23"/>
        <v>0</v>
      </c>
      <c r="BL26" s="264">
        <f t="shared" si="23"/>
        <v>0</v>
      </c>
      <c r="BM26" s="264">
        <f t="shared" si="23"/>
        <v>0</v>
      </c>
      <c r="BN26" s="272">
        <f t="shared" si="23"/>
        <v>0</v>
      </c>
      <c r="BO26" s="7"/>
      <c r="BP26" s="59"/>
      <c r="BV26" s="10" t="e">
        <f>D26-#REF!</f>
        <v>#REF!</v>
      </c>
      <c r="BW26" s="10" t="e">
        <f>D26-#REF!</f>
        <v>#REF!</v>
      </c>
      <c r="BX26" s="1" t="e">
        <f>F26-#REF!</f>
        <v>#REF!</v>
      </c>
    </row>
    <row r="27" spans="1:76" ht="15.75" customHeight="1" thickTop="1" x14ac:dyDescent="0.2">
      <c r="A27" s="92">
        <v>90000056357</v>
      </c>
      <c r="B27" s="164" t="s">
        <v>5</v>
      </c>
      <c r="C27" s="234" t="s">
        <v>177</v>
      </c>
      <c r="D27" s="222">
        <f t="shared" ref="D27:D32" si="25">F27+U27+AH27+AU27+BB27</f>
        <v>187493</v>
      </c>
      <c r="E27" s="210">
        <f t="shared" ref="E27:E32" si="26">G27+V27+AI27+AV27+BC27</f>
        <v>187493</v>
      </c>
      <c r="F27" s="210">
        <v>187493</v>
      </c>
      <c r="G27" s="210">
        <f t="shared" ref="G27:G32" si="27">F27+H27</f>
        <v>187493</v>
      </c>
      <c r="H27" s="210">
        <f t="shared" ref="H27:H32" si="28">SUM(I27:T27)</f>
        <v>0</v>
      </c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>
        <v>0</v>
      </c>
      <c r="V27" s="210">
        <f t="shared" ref="V27:V32" si="29">U27+W27</f>
        <v>0</v>
      </c>
      <c r="W27" s="210">
        <f t="shared" ref="W27:W32" si="30">SUM(X27:AG27)</f>
        <v>0</v>
      </c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>
        <v>0</v>
      </c>
      <c r="AI27" s="210">
        <f t="shared" ref="AI27:AI32" si="31">AH27+AJ27</f>
        <v>0</v>
      </c>
      <c r="AJ27" s="210">
        <f t="shared" ref="AJ27:AJ32" si="32">SUM(AK27:AT27)</f>
        <v>0</v>
      </c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>
        <v>0</v>
      </c>
      <c r="AV27" s="210">
        <f t="shared" ref="AV27:AV32" si="33">AU27+AW27</f>
        <v>0</v>
      </c>
      <c r="AW27" s="210">
        <f t="shared" ref="AW27:AW32" si="34">SUM(AX27:BA27)</f>
        <v>0</v>
      </c>
      <c r="AX27" s="210"/>
      <c r="AY27" s="210"/>
      <c r="AZ27" s="210"/>
      <c r="BA27" s="210"/>
      <c r="BB27" s="210"/>
      <c r="BC27" s="210">
        <f t="shared" ref="BC27:BC32" si="35">BB27+BD27</f>
        <v>0</v>
      </c>
      <c r="BD27" s="210">
        <f t="shared" ref="BD27:BD32" si="36">SUM(BE27:BN27)</f>
        <v>0</v>
      </c>
      <c r="BE27" s="210"/>
      <c r="BF27" s="210"/>
      <c r="BG27" s="210"/>
      <c r="BH27" s="210"/>
      <c r="BI27" s="210"/>
      <c r="BJ27" s="210"/>
      <c r="BK27" s="210"/>
      <c r="BL27" s="210"/>
      <c r="BM27" s="210"/>
      <c r="BN27" s="261"/>
      <c r="BO27" s="54" t="s">
        <v>303</v>
      </c>
      <c r="BP27" s="57"/>
      <c r="BQ27" s="232" t="s">
        <v>688</v>
      </c>
      <c r="BR27" s="10" t="s">
        <v>689</v>
      </c>
      <c r="BV27" s="10" t="e">
        <f>D27-#REF!</f>
        <v>#REF!</v>
      </c>
      <c r="BW27" s="10" t="e">
        <f>D27-#REF!</f>
        <v>#REF!</v>
      </c>
      <c r="BX27" s="1" t="e">
        <f>F27-#REF!</f>
        <v>#REF!</v>
      </c>
    </row>
    <row r="28" spans="1:76" s="87" customFormat="1" ht="24" x14ac:dyDescent="0.2">
      <c r="A28" s="91"/>
      <c r="B28" s="165"/>
      <c r="C28" s="233" t="s">
        <v>180</v>
      </c>
      <c r="D28" s="222">
        <f t="shared" si="25"/>
        <v>224397</v>
      </c>
      <c r="E28" s="210">
        <f t="shared" si="26"/>
        <v>235988</v>
      </c>
      <c r="F28" s="210">
        <v>200280</v>
      </c>
      <c r="G28" s="210">
        <f t="shared" si="27"/>
        <v>212680</v>
      </c>
      <c r="H28" s="210">
        <f t="shared" si="28"/>
        <v>12400</v>
      </c>
      <c r="I28" s="210"/>
      <c r="J28" s="210"/>
      <c r="K28" s="210"/>
      <c r="L28" s="210"/>
      <c r="M28" s="210">
        <v>12400</v>
      </c>
      <c r="N28" s="210"/>
      <c r="O28" s="210"/>
      <c r="P28" s="210"/>
      <c r="Q28" s="210"/>
      <c r="R28" s="210"/>
      <c r="S28" s="210"/>
      <c r="T28" s="210"/>
      <c r="U28" s="210">
        <v>0</v>
      </c>
      <c r="V28" s="210">
        <f t="shared" si="29"/>
        <v>0</v>
      </c>
      <c r="W28" s="210">
        <f t="shared" si="30"/>
        <v>0</v>
      </c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>
        <v>24117</v>
      </c>
      <c r="AI28" s="210">
        <f t="shared" si="31"/>
        <v>23308</v>
      </c>
      <c r="AJ28" s="210">
        <f t="shared" si="32"/>
        <v>-809</v>
      </c>
      <c r="AK28" s="210">
        <v>-809</v>
      </c>
      <c r="AL28" s="210"/>
      <c r="AM28" s="210"/>
      <c r="AN28" s="210"/>
      <c r="AO28" s="210"/>
      <c r="AP28" s="210"/>
      <c r="AQ28" s="210"/>
      <c r="AR28" s="210"/>
      <c r="AS28" s="210"/>
      <c r="AT28" s="210"/>
      <c r="AU28" s="210">
        <v>0</v>
      </c>
      <c r="AV28" s="210">
        <f t="shared" si="33"/>
        <v>0</v>
      </c>
      <c r="AW28" s="210">
        <f t="shared" si="34"/>
        <v>0</v>
      </c>
      <c r="AX28" s="210"/>
      <c r="AY28" s="210"/>
      <c r="AZ28" s="210"/>
      <c r="BA28" s="210"/>
      <c r="BB28" s="210"/>
      <c r="BC28" s="210">
        <f t="shared" si="35"/>
        <v>0</v>
      </c>
      <c r="BD28" s="210">
        <f t="shared" si="36"/>
        <v>0</v>
      </c>
      <c r="BE28" s="210"/>
      <c r="BF28" s="210"/>
      <c r="BG28" s="210"/>
      <c r="BH28" s="210"/>
      <c r="BI28" s="210"/>
      <c r="BJ28" s="210"/>
      <c r="BK28" s="210"/>
      <c r="BL28" s="210"/>
      <c r="BM28" s="210"/>
      <c r="BN28" s="261"/>
      <c r="BO28" s="54" t="s">
        <v>304</v>
      </c>
      <c r="BP28" s="57" t="s">
        <v>423</v>
      </c>
      <c r="BQ28" s="232" t="s">
        <v>690</v>
      </c>
      <c r="BR28" s="10" t="s">
        <v>690</v>
      </c>
      <c r="BV28" s="10" t="e">
        <f>D28-#REF!</f>
        <v>#REF!</v>
      </c>
      <c r="BW28" s="10" t="e">
        <f>D28-#REF!</f>
        <v>#REF!</v>
      </c>
      <c r="BX28" s="87" t="e">
        <f>F28-#REF!</f>
        <v>#REF!</v>
      </c>
    </row>
    <row r="29" spans="1:76" s="130" customFormat="1" ht="24" x14ac:dyDescent="0.2">
      <c r="A29" s="75"/>
      <c r="B29" s="159"/>
      <c r="C29" s="235" t="s">
        <v>594</v>
      </c>
      <c r="D29" s="222">
        <f t="shared" si="25"/>
        <v>10673</v>
      </c>
      <c r="E29" s="212">
        <f t="shared" si="26"/>
        <v>30020</v>
      </c>
      <c r="F29" s="212">
        <v>10673</v>
      </c>
      <c r="G29" s="212">
        <f t="shared" si="27"/>
        <v>30020</v>
      </c>
      <c r="H29" s="212">
        <f t="shared" si="28"/>
        <v>19347</v>
      </c>
      <c r="I29" s="212"/>
      <c r="J29" s="212"/>
      <c r="K29" s="212"/>
      <c r="L29" s="212"/>
      <c r="M29" s="212">
        <v>19347</v>
      </c>
      <c r="N29" s="212"/>
      <c r="O29" s="212"/>
      <c r="P29" s="212"/>
      <c r="Q29" s="212"/>
      <c r="R29" s="212"/>
      <c r="S29" s="212"/>
      <c r="T29" s="212"/>
      <c r="U29" s="212">
        <v>0</v>
      </c>
      <c r="V29" s="212">
        <f t="shared" si="29"/>
        <v>0</v>
      </c>
      <c r="W29" s="212">
        <f t="shared" si="30"/>
        <v>0</v>
      </c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>
        <v>0</v>
      </c>
      <c r="AI29" s="212">
        <f t="shared" si="31"/>
        <v>0</v>
      </c>
      <c r="AJ29" s="212">
        <f t="shared" si="32"/>
        <v>0</v>
      </c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>
        <v>0</v>
      </c>
      <c r="AV29" s="211">
        <f t="shared" si="33"/>
        <v>0</v>
      </c>
      <c r="AW29" s="211">
        <f t="shared" si="34"/>
        <v>0</v>
      </c>
      <c r="AX29" s="211"/>
      <c r="AY29" s="211"/>
      <c r="AZ29" s="211"/>
      <c r="BA29" s="211"/>
      <c r="BB29" s="211"/>
      <c r="BC29" s="211">
        <f t="shared" si="35"/>
        <v>0</v>
      </c>
      <c r="BD29" s="211">
        <f t="shared" si="36"/>
        <v>0</v>
      </c>
      <c r="BE29" s="211"/>
      <c r="BF29" s="211"/>
      <c r="BG29" s="211"/>
      <c r="BH29" s="211"/>
      <c r="BI29" s="211"/>
      <c r="BJ29" s="211"/>
      <c r="BK29" s="211"/>
      <c r="BL29" s="211"/>
      <c r="BM29" s="211"/>
      <c r="BN29" s="274"/>
      <c r="BO29" s="54" t="s">
        <v>305</v>
      </c>
      <c r="BP29" s="57" t="s">
        <v>424</v>
      </c>
      <c r="BQ29" s="232" t="s">
        <v>690</v>
      </c>
      <c r="BR29" s="10" t="s">
        <v>690</v>
      </c>
      <c r="BV29" s="10" t="e">
        <f>D29-#REF!</f>
        <v>#REF!</v>
      </c>
      <c r="BW29" s="10" t="e">
        <f>D29-#REF!</f>
        <v>#REF!</v>
      </c>
      <c r="BX29" s="130" t="e">
        <f>F29-#REF!</f>
        <v>#REF!</v>
      </c>
    </row>
    <row r="30" spans="1:76" s="130" customFormat="1" ht="24" x14ac:dyDescent="0.2">
      <c r="A30" s="75"/>
      <c r="B30" s="159"/>
      <c r="C30" s="235" t="s">
        <v>647</v>
      </c>
      <c r="D30" s="222">
        <f t="shared" si="25"/>
        <v>9700</v>
      </c>
      <c r="E30" s="211">
        <f t="shared" si="26"/>
        <v>10200</v>
      </c>
      <c r="F30" s="211">
        <v>9700</v>
      </c>
      <c r="G30" s="211">
        <f t="shared" si="27"/>
        <v>10200</v>
      </c>
      <c r="H30" s="211">
        <f t="shared" si="28"/>
        <v>500</v>
      </c>
      <c r="I30" s="211"/>
      <c r="J30" s="211"/>
      <c r="K30" s="211"/>
      <c r="L30" s="211"/>
      <c r="M30" s="211"/>
      <c r="N30" s="211"/>
      <c r="O30" s="211"/>
      <c r="P30" s="211"/>
      <c r="Q30" s="211"/>
      <c r="R30" s="211">
        <v>500</v>
      </c>
      <c r="S30" s="211"/>
      <c r="T30" s="211"/>
      <c r="U30" s="211">
        <v>0</v>
      </c>
      <c r="V30" s="211">
        <f t="shared" si="29"/>
        <v>0</v>
      </c>
      <c r="W30" s="211">
        <f t="shared" si="30"/>
        <v>0</v>
      </c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>
        <v>0</v>
      </c>
      <c r="AI30" s="211">
        <f t="shared" si="31"/>
        <v>0</v>
      </c>
      <c r="AJ30" s="211">
        <f t="shared" si="32"/>
        <v>0</v>
      </c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>
        <v>0</v>
      </c>
      <c r="AV30" s="211">
        <f t="shared" si="33"/>
        <v>0</v>
      </c>
      <c r="AW30" s="211">
        <f t="shared" si="34"/>
        <v>0</v>
      </c>
      <c r="AX30" s="211"/>
      <c r="AY30" s="211"/>
      <c r="AZ30" s="211"/>
      <c r="BA30" s="211"/>
      <c r="BB30" s="211"/>
      <c r="BC30" s="211">
        <f t="shared" si="35"/>
        <v>0</v>
      </c>
      <c r="BD30" s="211">
        <f t="shared" si="36"/>
        <v>0</v>
      </c>
      <c r="BE30" s="211"/>
      <c r="BF30" s="211"/>
      <c r="BG30" s="211"/>
      <c r="BH30" s="211"/>
      <c r="BI30" s="211"/>
      <c r="BJ30" s="211"/>
      <c r="BK30" s="211"/>
      <c r="BL30" s="211"/>
      <c r="BM30" s="211"/>
      <c r="BN30" s="274"/>
      <c r="BO30" s="54" t="s">
        <v>648</v>
      </c>
      <c r="BP30" s="57" t="s">
        <v>424</v>
      </c>
      <c r="BQ30" s="232" t="s">
        <v>690</v>
      </c>
      <c r="BR30" s="10" t="s">
        <v>690</v>
      </c>
      <c r="BV30" s="10" t="e">
        <f>D30-#REF!</f>
        <v>#REF!</v>
      </c>
      <c r="BW30" s="10" t="e">
        <f>D30-#REF!</f>
        <v>#REF!</v>
      </c>
      <c r="BX30" s="130" t="e">
        <f>F30-#REF!</f>
        <v>#REF!</v>
      </c>
    </row>
    <row r="31" spans="1:76" ht="24" customHeight="1" x14ac:dyDescent="0.2">
      <c r="A31" s="75">
        <v>90000056554</v>
      </c>
      <c r="B31" s="158" t="s">
        <v>431</v>
      </c>
      <c r="C31" s="257" t="s">
        <v>237</v>
      </c>
      <c r="D31" s="222">
        <f t="shared" si="25"/>
        <v>2507734</v>
      </c>
      <c r="E31" s="210">
        <f t="shared" si="26"/>
        <v>2516043</v>
      </c>
      <c r="F31" s="210">
        <v>2493232</v>
      </c>
      <c r="G31" s="210">
        <f t="shared" si="27"/>
        <v>2498202</v>
      </c>
      <c r="H31" s="210">
        <f t="shared" si="28"/>
        <v>4970</v>
      </c>
      <c r="I31" s="210"/>
      <c r="J31" s="210"/>
      <c r="K31" s="210"/>
      <c r="L31" s="210">
        <v>4970</v>
      </c>
      <c r="M31" s="210"/>
      <c r="N31" s="210"/>
      <c r="O31" s="210"/>
      <c r="P31" s="210"/>
      <c r="Q31" s="210"/>
      <c r="R31" s="210"/>
      <c r="S31" s="210"/>
      <c r="T31" s="210"/>
      <c r="U31" s="210">
        <v>0</v>
      </c>
      <c r="V31" s="210">
        <f t="shared" si="29"/>
        <v>0</v>
      </c>
      <c r="W31" s="210">
        <f t="shared" si="30"/>
        <v>0</v>
      </c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>
        <v>14502</v>
      </c>
      <c r="AI31" s="210">
        <f t="shared" si="31"/>
        <v>19242</v>
      </c>
      <c r="AJ31" s="210">
        <f t="shared" si="32"/>
        <v>4740</v>
      </c>
      <c r="AK31" s="210">
        <f>3236+200</f>
        <v>3436</v>
      </c>
      <c r="AL31" s="210">
        <v>1304</v>
      </c>
      <c r="AM31" s="210"/>
      <c r="AN31" s="210"/>
      <c r="AO31" s="210"/>
      <c r="AP31" s="210"/>
      <c r="AQ31" s="210"/>
      <c r="AR31" s="210"/>
      <c r="AS31" s="210"/>
      <c r="AT31" s="210"/>
      <c r="AU31" s="210">
        <v>0</v>
      </c>
      <c r="AV31" s="210">
        <f t="shared" si="33"/>
        <v>0</v>
      </c>
      <c r="AW31" s="210">
        <f t="shared" si="34"/>
        <v>0</v>
      </c>
      <c r="AX31" s="210"/>
      <c r="AY31" s="210"/>
      <c r="AZ31" s="210"/>
      <c r="BA31" s="210"/>
      <c r="BB31" s="210"/>
      <c r="BC31" s="210">
        <f t="shared" si="35"/>
        <v>-1401</v>
      </c>
      <c r="BD31" s="210">
        <f t="shared" si="36"/>
        <v>-1401</v>
      </c>
      <c r="BE31" s="210">
        <v>-200</v>
      </c>
      <c r="BF31" s="210"/>
      <c r="BG31" s="210">
        <v>-1201</v>
      </c>
      <c r="BH31" s="210"/>
      <c r="BI31" s="210"/>
      <c r="BJ31" s="210"/>
      <c r="BK31" s="210"/>
      <c r="BL31" s="210"/>
      <c r="BM31" s="210"/>
      <c r="BN31" s="261"/>
      <c r="BO31" s="54" t="s">
        <v>600</v>
      </c>
      <c r="BP31" s="57"/>
      <c r="BQ31" s="232" t="s">
        <v>692</v>
      </c>
      <c r="BR31" s="10" t="s">
        <v>693</v>
      </c>
      <c r="BV31" s="10" t="e">
        <f>D31-#REF!</f>
        <v>#REF!</v>
      </c>
      <c r="BW31" s="10" t="e">
        <f>D31-#REF!</f>
        <v>#REF!</v>
      </c>
      <c r="BX31" s="1" t="e">
        <f>F31-#REF!</f>
        <v>#REF!</v>
      </c>
    </row>
    <row r="32" spans="1:76" ht="36" x14ac:dyDescent="0.2">
      <c r="A32" s="75"/>
      <c r="B32" s="158" t="s">
        <v>162</v>
      </c>
      <c r="C32" s="237" t="s">
        <v>219</v>
      </c>
      <c r="D32" s="222">
        <f t="shared" si="25"/>
        <v>36000</v>
      </c>
      <c r="E32" s="210">
        <f t="shared" si="26"/>
        <v>36000</v>
      </c>
      <c r="F32" s="210">
        <v>36000</v>
      </c>
      <c r="G32" s="210">
        <f t="shared" si="27"/>
        <v>36000</v>
      </c>
      <c r="H32" s="210">
        <f t="shared" si="28"/>
        <v>0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>
        <v>0</v>
      </c>
      <c r="V32" s="210">
        <f t="shared" si="29"/>
        <v>0</v>
      </c>
      <c r="W32" s="210">
        <f t="shared" si="30"/>
        <v>0</v>
      </c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>
        <v>0</v>
      </c>
      <c r="AI32" s="210">
        <f t="shared" si="31"/>
        <v>0</v>
      </c>
      <c r="AJ32" s="210">
        <f t="shared" si="32"/>
        <v>0</v>
      </c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>
        <v>0</v>
      </c>
      <c r="AV32" s="210">
        <f t="shared" si="33"/>
        <v>0</v>
      </c>
      <c r="AW32" s="210">
        <f t="shared" si="34"/>
        <v>0</v>
      </c>
      <c r="AX32" s="210"/>
      <c r="AY32" s="210"/>
      <c r="AZ32" s="210"/>
      <c r="BA32" s="210"/>
      <c r="BB32" s="210"/>
      <c r="BC32" s="210">
        <f t="shared" si="35"/>
        <v>0</v>
      </c>
      <c r="BD32" s="210">
        <f t="shared" si="36"/>
        <v>0</v>
      </c>
      <c r="BE32" s="210"/>
      <c r="BF32" s="210"/>
      <c r="BG32" s="210"/>
      <c r="BH32" s="210"/>
      <c r="BI32" s="210"/>
      <c r="BJ32" s="210"/>
      <c r="BK32" s="210"/>
      <c r="BL32" s="210"/>
      <c r="BM32" s="210"/>
      <c r="BN32" s="261"/>
      <c r="BO32" s="54" t="s">
        <v>332</v>
      </c>
      <c r="BP32" s="57"/>
      <c r="BQ32" s="232" t="s">
        <v>688</v>
      </c>
      <c r="BR32" s="10" t="s">
        <v>689</v>
      </c>
      <c r="BV32" s="10" t="e">
        <f>D32-#REF!</f>
        <v>#REF!</v>
      </c>
      <c r="BW32" s="10" t="e">
        <f>D32-#REF!</f>
        <v>#REF!</v>
      </c>
      <c r="BX32" s="1" t="e">
        <f>F32-#REF!</f>
        <v>#REF!</v>
      </c>
    </row>
    <row r="33" spans="1:76" ht="15.75" customHeight="1" thickBot="1" x14ac:dyDescent="0.25">
      <c r="A33" s="75"/>
      <c r="B33" s="141"/>
      <c r="C33" s="188"/>
      <c r="D33" s="224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74"/>
      <c r="BO33" s="50"/>
      <c r="BP33" s="58"/>
      <c r="BQ33" s="232"/>
      <c r="BR33" s="10"/>
      <c r="BV33" s="10" t="e">
        <f>D33-#REF!</f>
        <v>#REF!</v>
      </c>
      <c r="BW33" s="10" t="e">
        <f>D33-#REF!</f>
        <v>#REF!</v>
      </c>
      <c r="BX33" s="1" t="e">
        <f>F33-#REF!</f>
        <v>#REF!</v>
      </c>
    </row>
    <row r="34" spans="1:76" ht="12.75" thickBot="1" x14ac:dyDescent="0.25">
      <c r="A34" s="140" t="s">
        <v>7</v>
      </c>
      <c r="B34" s="90" t="s">
        <v>8</v>
      </c>
      <c r="C34" s="187"/>
      <c r="D34" s="225">
        <f t="shared" ref="D34:AK34" si="37">SUM(D35:D58)</f>
        <v>18185678</v>
      </c>
      <c r="E34" s="264">
        <f t="shared" si="37"/>
        <v>18435887</v>
      </c>
      <c r="F34" s="264">
        <f t="shared" si="37"/>
        <v>17263723</v>
      </c>
      <c r="G34" s="264">
        <f t="shared" si="37"/>
        <v>18508109</v>
      </c>
      <c r="H34" s="264">
        <f t="shared" si="37"/>
        <v>1244386</v>
      </c>
      <c r="I34" s="264">
        <f t="shared" si="37"/>
        <v>0</v>
      </c>
      <c r="J34" s="264">
        <f t="shared" si="37"/>
        <v>0</v>
      </c>
      <c r="K34" s="264">
        <f t="shared" si="37"/>
        <v>0</v>
      </c>
      <c r="L34" s="264">
        <f t="shared" si="37"/>
        <v>0</v>
      </c>
      <c r="M34" s="264">
        <f t="shared" si="37"/>
        <v>1050789</v>
      </c>
      <c r="N34" s="264">
        <f t="shared" si="37"/>
        <v>0</v>
      </c>
      <c r="O34" s="264">
        <f t="shared" si="37"/>
        <v>0</v>
      </c>
      <c r="P34" s="264">
        <f t="shared" si="37"/>
        <v>0</v>
      </c>
      <c r="Q34" s="264">
        <f t="shared" si="37"/>
        <v>190940</v>
      </c>
      <c r="R34" s="264">
        <f t="shared" ref="R34:S34" si="38">SUM(R35:R58)</f>
        <v>2657</v>
      </c>
      <c r="S34" s="264">
        <f t="shared" si="38"/>
        <v>0</v>
      </c>
      <c r="T34" s="264">
        <f t="shared" si="37"/>
        <v>0</v>
      </c>
      <c r="U34" s="264">
        <f t="shared" si="37"/>
        <v>901567</v>
      </c>
      <c r="V34" s="264">
        <f t="shared" si="37"/>
        <v>901567</v>
      </c>
      <c r="W34" s="264">
        <f t="shared" si="37"/>
        <v>0</v>
      </c>
      <c r="X34" s="264">
        <f t="shared" si="37"/>
        <v>0</v>
      </c>
      <c r="Y34" s="264">
        <f t="shared" si="37"/>
        <v>0</v>
      </c>
      <c r="Z34" s="264">
        <f t="shared" si="37"/>
        <v>0</v>
      </c>
      <c r="AA34" s="264">
        <f t="shared" si="37"/>
        <v>0</v>
      </c>
      <c r="AB34" s="264">
        <f t="shared" si="37"/>
        <v>0</v>
      </c>
      <c r="AC34" s="264">
        <f t="shared" si="37"/>
        <v>0</v>
      </c>
      <c r="AD34" s="264">
        <f t="shared" si="37"/>
        <v>0</v>
      </c>
      <c r="AE34" s="264">
        <f t="shared" si="37"/>
        <v>0</v>
      </c>
      <c r="AF34" s="264">
        <f t="shared" si="37"/>
        <v>0</v>
      </c>
      <c r="AG34" s="264">
        <f t="shared" si="37"/>
        <v>0</v>
      </c>
      <c r="AH34" s="264">
        <f t="shared" si="37"/>
        <v>20388</v>
      </c>
      <c r="AI34" s="264">
        <f t="shared" si="37"/>
        <v>19526</v>
      </c>
      <c r="AJ34" s="264">
        <f t="shared" si="37"/>
        <v>-862</v>
      </c>
      <c r="AK34" s="264">
        <f t="shared" si="37"/>
        <v>-862</v>
      </c>
      <c r="AL34" s="264">
        <f t="shared" ref="AL34:BN34" si="39">SUM(AL35:AL58)</f>
        <v>0</v>
      </c>
      <c r="AM34" s="264">
        <f t="shared" si="39"/>
        <v>0</v>
      </c>
      <c r="AN34" s="264">
        <f t="shared" si="39"/>
        <v>0</v>
      </c>
      <c r="AO34" s="264">
        <f t="shared" si="39"/>
        <v>0</v>
      </c>
      <c r="AP34" s="264">
        <f t="shared" si="39"/>
        <v>0</v>
      </c>
      <c r="AQ34" s="264">
        <f t="shared" si="39"/>
        <v>0</v>
      </c>
      <c r="AR34" s="264">
        <f t="shared" si="39"/>
        <v>0</v>
      </c>
      <c r="AS34" s="264">
        <f t="shared" si="39"/>
        <v>0</v>
      </c>
      <c r="AT34" s="264">
        <f t="shared" si="39"/>
        <v>0</v>
      </c>
      <c r="AU34" s="264">
        <f t="shared" si="39"/>
        <v>0</v>
      </c>
      <c r="AV34" s="264">
        <f t="shared" si="39"/>
        <v>0</v>
      </c>
      <c r="AW34" s="264">
        <f t="shared" si="39"/>
        <v>0</v>
      </c>
      <c r="AX34" s="264">
        <f t="shared" si="39"/>
        <v>0</v>
      </c>
      <c r="AY34" s="264">
        <f t="shared" si="39"/>
        <v>0</v>
      </c>
      <c r="AZ34" s="264">
        <f t="shared" si="39"/>
        <v>0</v>
      </c>
      <c r="BA34" s="264">
        <f t="shared" si="39"/>
        <v>0</v>
      </c>
      <c r="BB34" s="264">
        <f t="shared" si="39"/>
        <v>0</v>
      </c>
      <c r="BC34" s="264">
        <f t="shared" si="39"/>
        <v>-993315</v>
      </c>
      <c r="BD34" s="264">
        <f t="shared" si="39"/>
        <v>-993315</v>
      </c>
      <c r="BE34" s="264">
        <f t="shared" si="39"/>
        <v>-842272</v>
      </c>
      <c r="BF34" s="264">
        <f t="shared" si="39"/>
        <v>0</v>
      </c>
      <c r="BG34" s="264">
        <f t="shared" si="39"/>
        <v>-150231</v>
      </c>
      <c r="BH34" s="264">
        <f t="shared" si="39"/>
        <v>-812</v>
      </c>
      <c r="BI34" s="264">
        <f t="shared" si="39"/>
        <v>0</v>
      </c>
      <c r="BJ34" s="264">
        <f t="shared" si="39"/>
        <v>0</v>
      </c>
      <c r="BK34" s="264">
        <f t="shared" si="39"/>
        <v>0</v>
      </c>
      <c r="BL34" s="264">
        <f t="shared" si="39"/>
        <v>0</v>
      </c>
      <c r="BM34" s="264">
        <f t="shared" si="39"/>
        <v>0</v>
      </c>
      <c r="BN34" s="272">
        <f t="shared" si="39"/>
        <v>0</v>
      </c>
      <c r="BO34" s="7"/>
      <c r="BP34" s="59"/>
      <c r="BQ34" s="232"/>
      <c r="BR34" s="10"/>
      <c r="BV34" s="10" t="e">
        <f>D34-#REF!</f>
        <v>#REF!</v>
      </c>
      <c r="BW34" s="10" t="e">
        <f>D34-#REF!</f>
        <v>#REF!</v>
      </c>
      <c r="BX34" s="1" t="e">
        <f>F34-#REF!</f>
        <v>#REF!</v>
      </c>
    </row>
    <row r="35" spans="1:76" ht="17.25" customHeight="1" thickTop="1" x14ac:dyDescent="0.2">
      <c r="A35" s="75">
        <v>90000056357</v>
      </c>
      <c r="B35" s="164" t="s">
        <v>5</v>
      </c>
      <c r="C35" s="234" t="s">
        <v>177</v>
      </c>
      <c r="D35" s="222">
        <f t="shared" ref="D35:D57" si="40">F35+U35+AH35+AU35+BB35</f>
        <v>3221935</v>
      </c>
      <c r="E35" s="210">
        <f t="shared" ref="E35:E57" si="41">G35+V35+AI35+AV35+BC35</f>
        <v>3233735</v>
      </c>
      <c r="F35" s="210">
        <v>3221935</v>
      </c>
      <c r="G35" s="210">
        <f t="shared" ref="G35:G57" si="42">F35+H35</f>
        <v>3233735</v>
      </c>
      <c r="H35" s="210">
        <f t="shared" ref="H35:H57" si="43">SUM(I35:T35)</f>
        <v>11800</v>
      </c>
      <c r="I35" s="210"/>
      <c r="J35" s="210"/>
      <c r="K35" s="210"/>
      <c r="L35" s="210"/>
      <c r="M35" s="210">
        <v>11800</v>
      </c>
      <c r="N35" s="210"/>
      <c r="O35" s="210"/>
      <c r="P35" s="210"/>
      <c r="Q35" s="210"/>
      <c r="R35" s="210"/>
      <c r="S35" s="210"/>
      <c r="T35" s="210"/>
      <c r="U35" s="210">
        <v>0</v>
      </c>
      <c r="V35" s="210">
        <f t="shared" ref="V35:V56" si="44">U35+W35</f>
        <v>0</v>
      </c>
      <c r="W35" s="210">
        <f t="shared" ref="W35:W56" si="45">SUM(X35:AG35)</f>
        <v>0</v>
      </c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>
        <v>0</v>
      </c>
      <c r="AI35" s="210">
        <f t="shared" ref="AI35:AI56" si="46">AH35+AJ35</f>
        <v>0</v>
      </c>
      <c r="AJ35" s="210">
        <f t="shared" ref="AJ35:AJ56" si="47">SUM(AK35:AT35)</f>
        <v>0</v>
      </c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>
        <v>0</v>
      </c>
      <c r="AV35" s="210">
        <f t="shared" ref="AV35:AV56" si="48">AU35+AW35</f>
        <v>0</v>
      </c>
      <c r="AW35" s="210">
        <f t="shared" ref="AW35:AW56" si="49">SUM(AX35:BA35)</f>
        <v>0</v>
      </c>
      <c r="AX35" s="210"/>
      <c r="AY35" s="210"/>
      <c r="AZ35" s="210"/>
      <c r="BA35" s="210"/>
      <c r="BB35" s="210"/>
      <c r="BC35" s="210">
        <f t="shared" ref="BC35:BC56" si="50">BB35+BD35</f>
        <v>0</v>
      </c>
      <c r="BD35" s="210">
        <f t="shared" ref="BD35:BD56" si="51">SUM(BE35:BN35)</f>
        <v>0</v>
      </c>
      <c r="BE35" s="210"/>
      <c r="BF35" s="210"/>
      <c r="BG35" s="210"/>
      <c r="BH35" s="210"/>
      <c r="BI35" s="210"/>
      <c r="BJ35" s="210"/>
      <c r="BK35" s="210"/>
      <c r="BL35" s="210"/>
      <c r="BM35" s="210"/>
      <c r="BN35" s="261"/>
      <c r="BO35" s="54" t="s">
        <v>597</v>
      </c>
      <c r="BP35" s="57"/>
      <c r="BQ35" s="232" t="s">
        <v>688</v>
      </c>
      <c r="BR35" s="10" t="s">
        <v>689</v>
      </c>
      <c r="BV35" s="10" t="e">
        <f>D35-#REF!</f>
        <v>#REF!</v>
      </c>
      <c r="BW35" s="10" t="e">
        <f>D35-#REF!</f>
        <v>#REF!</v>
      </c>
      <c r="BX35" s="1" t="e">
        <f>F35-#REF!</f>
        <v>#REF!</v>
      </c>
    </row>
    <row r="36" spans="1:76" ht="12.75" x14ac:dyDescent="0.2">
      <c r="A36" s="75"/>
      <c r="B36" s="160"/>
      <c r="C36" s="233" t="s">
        <v>210</v>
      </c>
      <c r="D36" s="222">
        <f t="shared" si="40"/>
        <v>2526157</v>
      </c>
      <c r="E36" s="210">
        <f t="shared" si="41"/>
        <v>2526157</v>
      </c>
      <c r="F36" s="210">
        <v>2384157</v>
      </c>
      <c r="G36" s="210">
        <f t="shared" si="42"/>
        <v>2384157</v>
      </c>
      <c r="H36" s="210">
        <f t="shared" si="43"/>
        <v>0</v>
      </c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>
        <v>137000</v>
      </c>
      <c r="V36" s="210">
        <f t="shared" si="44"/>
        <v>137000</v>
      </c>
      <c r="W36" s="210">
        <f t="shared" si="45"/>
        <v>0</v>
      </c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>
        <v>5000</v>
      </c>
      <c r="AI36" s="210">
        <f t="shared" si="46"/>
        <v>5000</v>
      </c>
      <c r="AJ36" s="210">
        <f t="shared" si="47"/>
        <v>0</v>
      </c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>
        <v>0</v>
      </c>
      <c r="AV36" s="210">
        <f t="shared" si="48"/>
        <v>0</v>
      </c>
      <c r="AW36" s="210">
        <f t="shared" si="49"/>
        <v>0</v>
      </c>
      <c r="AX36" s="210"/>
      <c r="AY36" s="210"/>
      <c r="AZ36" s="210"/>
      <c r="BA36" s="210"/>
      <c r="BB36" s="210"/>
      <c r="BC36" s="212">
        <f t="shared" si="50"/>
        <v>0</v>
      </c>
      <c r="BD36" s="212">
        <f t="shared" si="51"/>
        <v>0</v>
      </c>
      <c r="BE36" s="212"/>
      <c r="BF36" s="212"/>
      <c r="BG36" s="212"/>
      <c r="BH36" s="212"/>
      <c r="BI36" s="212"/>
      <c r="BJ36" s="212"/>
      <c r="BK36" s="212"/>
      <c r="BL36" s="212"/>
      <c r="BM36" s="212"/>
      <c r="BN36" s="273"/>
      <c r="BO36" s="145" t="s">
        <v>601</v>
      </c>
      <c r="BP36" s="57" t="s">
        <v>605</v>
      </c>
      <c r="BQ36" s="232" t="s">
        <v>690</v>
      </c>
      <c r="BR36" s="10" t="s">
        <v>690</v>
      </c>
      <c r="BV36" s="10" t="e">
        <f>D36-#REF!</f>
        <v>#REF!</v>
      </c>
      <c r="BW36" s="10" t="e">
        <f>D36-#REF!</f>
        <v>#REF!</v>
      </c>
      <c r="BX36" s="1" t="e">
        <f>F36-#REF!</f>
        <v>#REF!</v>
      </c>
    </row>
    <row r="37" spans="1:76" s="73" customFormat="1" ht="36" x14ac:dyDescent="0.2">
      <c r="A37" s="75"/>
      <c r="B37" s="163"/>
      <c r="C37" s="233" t="s">
        <v>238</v>
      </c>
      <c r="D37" s="222">
        <f t="shared" si="40"/>
        <v>58978</v>
      </c>
      <c r="E37" s="212">
        <f t="shared" si="41"/>
        <v>58978</v>
      </c>
      <c r="F37" s="212">
        <v>58978</v>
      </c>
      <c r="G37" s="212">
        <f t="shared" si="42"/>
        <v>58978</v>
      </c>
      <c r="H37" s="212">
        <f t="shared" si="43"/>
        <v>0</v>
      </c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>
        <v>0</v>
      </c>
      <c r="V37" s="212">
        <f t="shared" si="44"/>
        <v>0</v>
      </c>
      <c r="W37" s="212">
        <f t="shared" si="45"/>
        <v>0</v>
      </c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>
        <v>0</v>
      </c>
      <c r="AI37" s="212">
        <f t="shared" si="46"/>
        <v>0</v>
      </c>
      <c r="AJ37" s="212">
        <f t="shared" si="47"/>
        <v>0</v>
      </c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>
        <v>0</v>
      </c>
      <c r="AV37" s="212">
        <f t="shared" si="48"/>
        <v>0</v>
      </c>
      <c r="AW37" s="212">
        <f t="shared" si="49"/>
        <v>0</v>
      </c>
      <c r="AX37" s="212"/>
      <c r="AY37" s="212"/>
      <c r="AZ37" s="212"/>
      <c r="BA37" s="212"/>
      <c r="BB37" s="212"/>
      <c r="BC37" s="212">
        <f t="shared" si="50"/>
        <v>0</v>
      </c>
      <c r="BD37" s="212">
        <f t="shared" si="51"/>
        <v>0</v>
      </c>
      <c r="BE37" s="212"/>
      <c r="BF37" s="212"/>
      <c r="BG37" s="212"/>
      <c r="BH37" s="212"/>
      <c r="BI37" s="212"/>
      <c r="BJ37" s="212"/>
      <c r="BK37" s="212"/>
      <c r="BL37" s="212"/>
      <c r="BM37" s="212"/>
      <c r="BN37" s="273"/>
      <c r="BO37" s="145" t="s">
        <v>306</v>
      </c>
      <c r="BP37" s="57" t="s">
        <v>533</v>
      </c>
      <c r="BQ37" s="232" t="s">
        <v>690</v>
      </c>
      <c r="BR37" s="10" t="s">
        <v>690</v>
      </c>
      <c r="BV37" s="10" t="e">
        <f>D37-#REF!</f>
        <v>#REF!</v>
      </c>
      <c r="BW37" s="10" t="e">
        <f>D37-#REF!</f>
        <v>#REF!</v>
      </c>
      <c r="BX37" s="73" t="e">
        <f>F37-#REF!</f>
        <v>#REF!</v>
      </c>
    </row>
    <row r="38" spans="1:76" s="116" customFormat="1" ht="12.75" x14ac:dyDescent="0.2">
      <c r="A38" s="75"/>
      <c r="B38" s="163"/>
      <c r="C38" s="233" t="s">
        <v>214</v>
      </c>
      <c r="D38" s="222">
        <f t="shared" si="40"/>
        <v>280163</v>
      </c>
      <c r="E38" s="210">
        <f t="shared" si="41"/>
        <v>276692</v>
      </c>
      <c r="F38" s="210">
        <v>275861</v>
      </c>
      <c r="G38" s="210">
        <f t="shared" si="42"/>
        <v>273272</v>
      </c>
      <c r="H38" s="210">
        <f t="shared" si="43"/>
        <v>-2589</v>
      </c>
      <c r="I38" s="210"/>
      <c r="J38" s="210"/>
      <c r="K38" s="210"/>
      <c r="L38" s="210"/>
      <c r="M38" s="210"/>
      <c r="N38" s="210"/>
      <c r="O38" s="210"/>
      <c r="P38" s="210"/>
      <c r="Q38" s="210">
        <v>-2589</v>
      </c>
      <c r="R38" s="210"/>
      <c r="S38" s="210"/>
      <c r="T38" s="210"/>
      <c r="U38" s="210">
        <v>0</v>
      </c>
      <c r="V38" s="210">
        <f t="shared" si="44"/>
        <v>0</v>
      </c>
      <c r="W38" s="210">
        <f t="shared" si="45"/>
        <v>0</v>
      </c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>
        <v>4302</v>
      </c>
      <c r="AI38" s="210">
        <f t="shared" si="46"/>
        <v>3420</v>
      </c>
      <c r="AJ38" s="210">
        <f t="shared" si="47"/>
        <v>-882</v>
      </c>
      <c r="AK38" s="210">
        <v>-882</v>
      </c>
      <c r="AL38" s="210"/>
      <c r="AM38" s="210"/>
      <c r="AN38" s="210"/>
      <c r="AO38" s="210"/>
      <c r="AP38" s="210"/>
      <c r="AQ38" s="210"/>
      <c r="AR38" s="210"/>
      <c r="AS38" s="210"/>
      <c r="AT38" s="210"/>
      <c r="AU38" s="210">
        <v>0</v>
      </c>
      <c r="AV38" s="210">
        <f t="shared" si="48"/>
        <v>0</v>
      </c>
      <c r="AW38" s="210">
        <f t="shared" si="49"/>
        <v>0</v>
      </c>
      <c r="AX38" s="210"/>
      <c r="AY38" s="210"/>
      <c r="AZ38" s="210"/>
      <c r="BA38" s="210"/>
      <c r="BB38" s="210"/>
      <c r="BC38" s="212">
        <f t="shared" si="50"/>
        <v>0</v>
      </c>
      <c r="BD38" s="212">
        <f t="shared" si="51"/>
        <v>0</v>
      </c>
      <c r="BE38" s="212"/>
      <c r="BF38" s="212"/>
      <c r="BG38" s="212"/>
      <c r="BH38" s="212"/>
      <c r="BI38" s="212"/>
      <c r="BJ38" s="212"/>
      <c r="BK38" s="212"/>
      <c r="BL38" s="212"/>
      <c r="BM38" s="212"/>
      <c r="BN38" s="273"/>
      <c r="BO38" s="145" t="s">
        <v>520</v>
      </c>
      <c r="BP38" s="57" t="s">
        <v>659</v>
      </c>
      <c r="BQ38" s="232" t="s">
        <v>690</v>
      </c>
      <c r="BR38" s="10" t="s">
        <v>690</v>
      </c>
      <c r="BV38" s="10" t="e">
        <f>D38-#REF!</f>
        <v>#REF!</v>
      </c>
      <c r="BW38" s="10" t="e">
        <f>D38-#REF!</f>
        <v>#REF!</v>
      </c>
      <c r="BX38" s="116" t="e">
        <f>F38-#REF!</f>
        <v>#REF!</v>
      </c>
    </row>
    <row r="39" spans="1:76" s="86" customFormat="1" ht="24" x14ac:dyDescent="0.2">
      <c r="A39" s="75"/>
      <c r="B39" s="160"/>
      <c r="C39" s="233" t="s">
        <v>244</v>
      </c>
      <c r="D39" s="222">
        <f t="shared" si="40"/>
        <v>661323</v>
      </c>
      <c r="E39" s="210">
        <f t="shared" si="41"/>
        <v>651343</v>
      </c>
      <c r="F39" s="210">
        <v>650237</v>
      </c>
      <c r="G39" s="210">
        <f t="shared" si="42"/>
        <v>640237</v>
      </c>
      <c r="H39" s="210">
        <f t="shared" si="43"/>
        <v>-10000</v>
      </c>
      <c r="I39" s="210"/>
      <c r="J39" s="210"/>
      <c r="K39" s="210"/>
      <c r="L39" s="210"/>
      <c r="M39" s="210"/>
      <c r="N39" s="210"/>
      <c r="O39" s="210"/>
      <c r="P39" s="210"/>
      <c r="Q39" s="210">
        <v>-10000</v>
      </c>
      <c r="R39" s="210"/>
      <c r="S39" s="210"/>
      <c r="T39" s="210"/>
      <c r="U39" s="210">
        <v>0</v>
      </c>
      <c r="V39" s="210">
        <f t="shared" si="44"/>
        <v>0</v>
      </c>
      <c r="W39" s="210">
        <f t="shared" si="45"/>
        <v>0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>
        <v>11086</v>
      </c>
      <c r="AI39" s="210">
        <f t="shared" si="46"/>
        <v>11106</v>
      </c>
      <c r="AJ39" s="210">
        <f t="shared" si="47"/>
        <v>20</v>
      </c>
      <c r="AK39" s="210">
        <f>17+3</f>
        <v>20</v>
      </c>
      <c r="AL39" s="210"/>
      <c r="AM39" s="210"/>
      <c r="AN39" s="210"/>
      <c r="AO39" s="210"/>
      <c r="AP39" s="210"/>
      <c r="AQ39" s="210"/>
      <c r="AR39" s="210"/>
      <c r="AS39" s="210"/>
      <c r="AT39" s="210"/>
      <c r="AU39" s="210">
        <v>0</v>
      </c>
      <c r="AV39" s="210">
        <f t="shared" si="48"/>
        <v>0</v>
      </c>
      <c r="AW39" s="210">
        <f t="shared" si="49"/>
        <v>0</v>
      </c>
      <c r="AX39" s="210"/>
      <c r="AY39" s="210"/>
      <c r="AZ39" s="210"/>
      <c r="BA39" s="210"/>
      <c r="BB39" s="210"/>
      <c r="BC39" s="212">
        <f t="shared" si="50"/>
        <v>0</v>
      </c>
      <c r="BD39" s="212">
        <f t="shared" si="51"/>
        <v>0</v>
      </c>
      <c r="BE39" s="212"/>
      <c r="BF39" s="212"/>
      <c r="BG39" s="212"/>
      <c r="BH39" s="212"/>
      <c r="BI39" s="212"/>
      <c r="BJ39" s="212"/>
      <c r="BK39" s="212"/>
      <c r="BL39" s="212"/>
      <c r="BM39" s="212"/>
      <c r="BN39" s="273"/>
      <c r="BO39" s="145" t="s">
        <v>307</v>
      </c>
      <c r="BP39" s="57" t="s">
        <v>606</v>
      </c>
      <c r="BQ39" s="232" t="s">
        <v>690</v>
      </c>
      <c r="BR39" s="10" t="s">
        <v>690</v>
      </c>
      <c r="BV39" s="10" t="e">
        <f>D39-#REF!</f>
        <v>#REF!</v>
      </c>
      <c r="BW39" s="10" t="e">
        <f>D39-#REF!</f>
        <v>#REF!</v>
      </c>
      <c r="BX39" s="86" t="e">
        <f>F39-#REF!</f>
        <v>#REF!</v>
      </c>
    </row>
    <row r="40" spans="1:76" s="116" customFormat="1" ht="24" x14ac:dyDescent="0.2">
      <c r="A40" s="75"/>
      <c r="B40" s="160"/>
      <c r="C40" s="282" t="s">
        <v>722</v>
      </c>
      <c r="D40" s="222">
        <f t="shared" si="40"/>
        <v>144100</v>
      </c>
      <c r="E40" s="212">
        <f t="shared" si="41"/>
        <v>144100</v>
      </c>
      <c r="F40" s="212">
        <v>144100</v>
      </c>
      <c r="G40" s="212">
        <f t="shared" si="42"/>
        <v>144100</v>
      </c>
      <c r="H40" s="212">
        <f t="shared" si="43"/>
        <v>0</v>
      </c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>
        <v>0</v>
      </c>
      <c r="V40" s="212">
        <f t="shared" si="44"/>
        <v>0</v>
      </c>
      <c r="W40" s="212">
        <f t="shared" si="45"/>
        <v>0</v>
      </c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>
        <v>0</v>
      </c>
      <c r="AI40" s="212">
        <f t="shared" si="46"/>
        <v>0</v>
      </c>
      <c r="AJ40" s="212">
        <f t="shared" si="47"/>
        <v>0</v>
      </c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>
        <v>0</v>
      </c>
      <c r="AV40" s="212">
        <f t="shared" si="48"/>
        <v>0</v>
      </c>
      <c r="AW40" s="212">
        <f t="shared" si="49"/>
        <v>0</v>
      </c>
      <c r="AX40" s="212"/>
      <c r="AY40" s="212"/>
      <c r="AZ40" s="212"/>
      <c r="BA40" s="212"/>
      <c r="BB40" s="212"/>
      <c r="BC40" s="212">
        <f t="shared" si="50"/>
        <v>0</v>
      </c>
      <c r="BD40" s="212">
        <f t="shared" si="51"/>
        <v>0</v>
      </c>
      <c r="BE40" s="212"/>
      <c r="BF40" s="212"/>
      <c r="BG40" s="212"/>
      <c r="BH40" s="212"/>
      <c r="BI40" s="212"/>
      <c r="BJ40" s="212"/>
      <c r="BK40" s="212"/>
      <c r="BL40" s="212"/>
      <c r="BM40" s="212"/>
      <c r="BN40" s="273"/>
      <c r="BO40" s="145" t="s">
        <v>308</v>
      </c>
      <c r="BP40" s="58" t="s">
        <v>460</v>
      </c>
      <c r="BQ40" s="232" t="s">
        <v>690</v>
      </c>
      <c r="BR40" s="10" t="s">
        <v>690</v>
      </c>
      <c r="BS40" s="130"/>
      <c r="BV40" s="10" t="e">
        <f>D40-#REF!</f>
        <v>#REF!</v>
      </c>
      <c r="BW40" s="10" t="e">
        <f>D40-#REF!</f>
        <v>#REF!</v>
      </c>
      <c r="BX40" s="116" t="e">
        <f>F40-#REF!</f>
        <v>#REF!</v>
      </c>
    </row>
    <row r="41" spans="1:76" s="116" customFormat="1" ht="36" x14ac:dyDescent="0.2">
      <c r="A41" s="75"/>
      <c r="B41" s="160"/>
      <c r="C41" s="284" t="s">
        <v>704</v>
      </c>
      <c r="D41" s="222">
        <f t="shared" si="40"/>
        <v>4170845</v>
      </c>
      <c r="E41" s="210">
        <f t="shared" si="41"/>
        <v>4289717</v>
      </c>
      <c r="F41" s="210">
        <v>3406278</v>
      </c>
      <c r="G41" s="210">
        <f t="shared" si="42"/>
        <v>3525150</v>
      </c>
      <c r="H41" s="210">
        <f t="shared" si="43"/>
        <v>118872</v>
      </c>
      <c r="I41" s="210"/>
      <c r="J41" s="210"/>
      <c r="K41" s="210"/>
      <c r="L41" s="210"/>
      <c r="M41" s="210">
        <v>118872</v>
      </c>
      <c r="N41" s="210"/>
      <c r="O41" s="210"/>
      <c r="P41" s="210"/>
      <c r="Q41" s="210"/>
      <c r="R41" s="210"/>
      <c r="S41" s="210"/>
      <c r="T41" s="210"/>
      <c r="U41" s="210">
        <v>764567</v>
      </c>
      <c r="V41" s="210">
        <f t="shared" si="44"/>
        <v>764567</v>
      </c>
      <c r="W41" s="210">
        <f t="shared" si="45"/>
        <v>0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>
        <v>0</v>
      </c>
      <c r="AI41" s="210">
        <f t="shared" si="46"/>
        <v>0</v>
      </c>
      <c r="AJ41" s="210">
        <f t="shared" si="47"/>
        <v>0</v>
      </c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>
        <v>0</v>
      </c>
      <c r="AV41" s="210">
        <f t="shared" si="48"/>
        <v>0</v>
      </c>
      <c r="AW41" s="210">
        <f t="shared" si="49"/>
        <v>0</v>
      </c>
      <c r="AX41" s="210"/>
      <c r="AY41" s="210"/>
      <c r="AZ41" s="210"/>
      <c r="BA41" s="210"/>
      <c r="BB41" s="210"/>
      <c r="BC41" s="212">
        <f t="shared" si="50"/>
        <v>0</v>
      </c>
      <c r="BD41" s="212">
        <f t="shared" si="51"/>
        <v>0</v>
      </c>
      <c r="BE41" s="212"/>
      <c r="BF41" s="212"/>
      <c r="BG41" s="212"/>
      <c r="BH41" s="212"/>
      <c r="BI41" s="212"/>
      <c r="BJ41" s="212"/>
      <c r="BK41" s="212"/>
      <c r="BL41" s="212"/>
      <c r="BM41" s="212"/>
      <c r="BN41" s="273"/>
      <c r="BO41" s="145" t="s">
        <v>309</v>
      </c>
      <c r="BP41" s="57" t="s">
        <v>421</v>
      </c>
      <c r="BQ41" s="232" t="s">
        <v>690</v>
      </c>
      <c r="BR41" s="10" t="s">
        <v>690</v>
      </c>
      <c r="BS41" s="236" t="s">
        <v>719</v>
      </c>
      <c r="BT41" s="116" t="s">
        <v>716</v>
      </c>
      <c r="BV41" s="10" t="e">
        <f>D41-#REF!</f>
        <v>#REF!</v>
      </c>
      <c r="BW41" s="10" t="e">
        <f>D41-#REF!</f>
        <v>#REF!</v>
      </c>
      <c r="BX41" s="116" t="e">
        <f>F41-#REF!</f>
        <v>#REF!</v>
      </c>
    </row>
    <row r="42" spans="1:76" s="130" customFormat="1" ht="24" x14ac:dyDescent="0.2">
      <c r="A42" s="75"/>
      <c r="B42" s="160"/>
      <c r="C42" s="233" t="s">
        <v>589</v>
      </c>
      <c r="D42" s="222">
        <f t="shared" si="40"/>
        <v>719966</v>
      </c>
      <c r="E42" s="210">
        <f t="shared" si="41"/>
        <v>719966</v>
      </c>
      <c r="F42" s="210">
        <v>719966</v>
      </c>
      <c r="G42" s="210">
        <f t="shared" si="42"/>
        <v>719966</v>
      </c>
      <c r="H42" s="210">
        <f t="shared" si="43"/>
        <v>0</v>
      </c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>
        <v>0</v>
      </c>
      <c r="V42" s="210">
        <f t="shared" si="44"/>
        <v>0</v>
      </c>
      <c r="W42" s="210">
        <f t="shared" si="45"/>
        <v>0</v>
      </c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>
        <v>0</v>
      </c>
      <c r="AI42" s="210">
        <f t="shared" si="46"/>
        <v>0</v>
      </c>
      <c r="AJ42" s="210">
        <f t="shared" si="47"/>
        <v>0</v>
      </c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>
        <v>0</v>
      </c>
      <c r="AV42" s="210">
        <f t="shared" si="48"/>
        <v>0</v>
      </c>
      <c r="AW42" s="210">
        <f t="shared" si="49"/>
        <v>0</v>
      </c>
      <c r="AX42" s="210"/>
      <c r="AY42" s="210"/>
      <c r="AZ42" s="210"/>
      <c r="BA42" s="210"/>
      <c r="BB42" s="210"/>
      <c r="BC42" s="212">
        <f t="shared" si="50"/>
        <v>0</v>
      </c>
      <c r="BD42" s="212">
        <f t="shared" si="51"/>
        <v>0</v>
      </c>
      <c r="BE42" s="212"/>
      <c r="BF42" s="212"/>
      <c r="BG42" s="212"/>
      <c r="BH42" s="212"/>
      <c r="BI42" s="212"/>
      <c r="BJ42" s="212"/>
      <c r="BK42" s="212"/>
      <c r="BL42" s="212"/>
      <c r="BM42" s="212"/>
      <c r="BN42" s="273"/>
      <c r="BO42" s="145" t="s">
        <v>728</v>
      </c>
      <c r="BP42" s="57" t="s">
        <v>423</v>
      </c>
      <c r="BQ42" s="232" t="s">
        <v>690</v>
      </c>
      <c r="BR42" s="10" t="s">
        <v>690</v>
      </c>
      <c r="BV42" s="10" t="e">
        <f>D42-#REF!</f>
        <v>#REF!</v>
      </c>
      <c r="BW42" s="10" t="e">
        <f>D42-#REF!</f>
        <v>#REF!</v>
      </c>
      <c r="BX42" s="130" t="e">
        <f>F42-#REF!</f>
        <v>#REF!</v>
      </c>
    </row>
    <row r="43" spans="1:76" s="113" customFormat="1" ht="36" x14ac:dyDescent="0.2">
      <c r="A43" s="75"/>
      <c r="B43" s="160"/>
      <c r="C43" s="257" t="s">
        <v>706</v>
      </c>
      <c r="D43" s="222">
        <f t="shared" si="40"/>
        <v>8482</v>
      </c>
      <c r="E43" s="210">
        <f t="shared" si="41"/>
        <v>8482</v>
      </c>
      <c r="F43" s="210">
        <v>8482</v>
      </c>
      <c r="G43" s="210">
        <f t="shared" si="42"/>
        <v>11164</v>
      </c>
      <c r="H43" s="210">
        <f t="shared" si="43"/>
        <v>2682</v>
      </c>
      <c r="I43" s="210"/>
      <c r="J43" s="210"/>
      <c r="K43" s="210"/>
      <c r="L43" s="210"/>
      <c r="M43" s="210">
        <v>2682</v>
      </c>
      <c r="N43" s="210"/>
      <c r="O43" s="210"/>
      <c r="P43" s="210"/>
      <c r="Q43" s="210"/>
      <c r="R43" s="210"/>
      <c r="S43" s="210"/>
      <c r="T43" s="210"/>
      <c r="U43" s="210">
        <v>0</v>
      </c>
      <c r="V43" s="210">
        <f t="shared" si="44"/>
        <v>0</v>
      </c>
      <c r="W43" s="210">
        <f t="shared" si="45"/>
        <v>0</v>
      </c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>
        <v>0</v>
      </c>
      <c r="AI43" s="210">
        <f t="shared" si="46"/>
        <v>0</v>
      </c>
      <c r="AJ43" s="210">
        <f t="shared" si="47"/>
        <v>0</v>
      </c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>
        <v>0</v>
      </c>
      <c r="AV43" s="210">
        <f t="shared" si="48"/>
        <v>0</v>
      </c>
      <c r="AW43" s="210">
        <f t="shared" si="49"/>
        <v>0</v>
      </c>
      <c r="AX43" s="210"/>
      <c r="AY43" s="210"/>
      <c r="AZ43" s="210"/>
      <c r="BA43" s="210"/>
      <c r="BB43" s="210"/>
      <c r="BC43" s="212">
        <f t="shared" si="50"/>
        <v>-2682</v>
      </c>
      <c r="BD43" s="212">
        <f t="shared" si="51"/>
        <v>-2682</v>
      </c>
      <c r="BE43" s="212">
        <f>-2957+275</f>
        <v>-2682</v>
      </c>
      <c r="BF43" s="212"/>
      <c r="BG43" s="212"/>
      <c r="BH43" s="212"/>
      <c r="BI43" s="212"/>
      <c r="BJ43" s="212"/>
      <c r="BK43" s="212"/>
      <c r="BL43" s="212"/>
      <c r="BM43" s="212"/>
      <c r="BN43" s="273"/>
      <c r="BO43" s="145" t="s">
        <v>729</v>
      </c>
      <c r="BP43" s="57"/>
      <c r="BQ43" s="232" t="s">
        <v>691</v>
      </c>
      <c r="BR43" s="10" t="s">
        <v>691</v>
      </c>
      <c r="BS43" s="130"/>
      <c r="BV43" s="10" t="e">
        <f>D43-#REF!</f>
        <v>#REF!</v>
      </c>
      <c r="BW43" s="10" t="e">
        <f>D43-#REF!</f>
        <v>#REF!</v>
      </c>
      <c r="BX43" s="113" t="e">
        <f>F43-#REF!</f>
        <v>#REF!</v>
      </c>
    </row>
    <row r="44" spans="1:76" s="130" customFormat="1" ht="24" x14ac:dyDescent="0.2">
      <c r="A44" s="75"/>
      <c r="B44" s="160"/>
      <c r="C44" s="257" t="s">
        <v>580</v>
      </c>
      <c r="D44" s="222">
        <f t="shared" si="40"/>
        <v>15563</v>
      </c>
      <c r="E44" s="210">
        <f t="shared" si="41"/>
        <v>15092</v>
      </c>
      <c r="F44" s="210">
        <v>15563</v>
      </c>
      <c r="G44" s="210">
        <f t="shared" si="42"/>
        <v>15092</v>
      </c>
      <c r="H44" s="210">
        <f t="shared" si="43"/>
        <v>-471</v>
      </c>
      <c r="I44" s="210"/>
      <c r="J44" s="210"/>
      <c r="K44" s="210"/>
      <c r="L44" s="210"/>
      <c r="M44" s="210">
        <v>-471</v>
      </c>
      <c r="N44" s="210"/>
      <c r="O44" s="210"/>
      <c r="P44" s="210"/>
      <c r="Q44" s="210"/>
      <c r="R44" s="210"/>
      <c r="S44" s="210"/>
      <c r="T44" s="210"/>
      <c r="U44" s="210">
        <v>0</v>
      </c>
      <c r="V44" s="210">
        <f t="shared" si="44"/>
        <v>0</v>
      </c>
      <c r="W44" s="210">
        <f t="shared" si="45"/>
        <v>0</v>
      </c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>
        <v>0</v>
      </c>
      <c r="AI44" s="210">
        <f t="shared" si="46"/>
        <v>0</v>
      </c>
      <c r="AJ44" s="210">
        <f t="shared" si="47"/>
        <v>0</v>
      </c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>
        <v>0</v>
      </c>
      <c r="AV44" s="210">
        <f t="shared" si="48"/>
        <v>0</v>
      </c>
      <c r="AW44" s="210">
        <f t="shared" si="49"/>
        <v>0</v>
      </c>
      <c r="AX44" s="210"/>
      <c r="AY44" s="210"/>
      <c r="AZ44" s="210"/>
      <c r="BA44" s="210"/>
      <c r="BB44" s="210"/>
      <c r="BC44" s="212">
        <f t="shared" si="50"/>
        <v>0</v>
      </c>
      <c r="BD44" s="212">
        <f t="shared" si="51"/>
        <v>0</v>
      </c>
      <c r="BE44" s="212"/>
      <c r="BF44" s="212"/>
      <c r="BG44" s="212"/>
      <c r="BH44" s="212"/>
      <c r="BI44" s="212"/>
      <c r="BJ44" s="212"/>
      <c r="BK44" s="212"/>
      <c r="BL44" s="212"/>
      <c r="BM44" s="212"/>
      <c r="BN44" s="273"/>
      <c r="BO44" s="145" t="s">
        <v>602</v>
      </c>
      <c r="BP44" s="57"/>
      <c r="BQ44" s="232" t="s">
        <v>691</v>
      </c>
      <c r="BR44" s="10" t="s">
        <v>691</v>
      </c>
      <c r="BV44" s="10" t="e">
        <f>D44-#REF!</f>
        <v>#REF!</v>
      </c>
      <c r="BW44" s="10" t="e">
        <f>D44-#REF!</f>
        <v>#REF!</v>
      </c>
      <c r="BX44" s="130" t="e">
        <f>F44-#REF!</f>
        <v>#REF!</v>
      </c>
    </row>
    <row r="45" spans="1:76" s="130" customFormat="1" ht="12.75" x14ac:dyDescent="0.2">
      <c r="A45" s="75"/>
      <c r="B45" s="160"/>
      <c r="C45" s="257" t="s">
        <v>581</v>
      </c>
      <c r="D45" s="222">
        <f t="shared" si="40"/>
        <v>60075</v>
      </c>
      <c r="E45" s="210">
        <f t="shared" si="41"/>
        <v>59644</v>
      </c>
      <c r="F45" s="210">
        <v>60075</v>
      </c>
      <c r="G45" s="210">
        <f t="shared" si="42"/>
        <v>59644</v>
      </c>
      <c r="H45" s="210">
        <f t="shared" si="43"/>
        <v>-431</v>
      </c>
      <c r="I45" s="210"/>
      <c r="J45" s="210"/>
      <c r="K45" s="210"/>
      <c r="L45" s="210"/>
      <c r="M45" s="210">
        <v>-431</v>
      </c>
      <c r="N45" s="210"/>
      <c r="O45" s="210"/>
      <c r="P45" s="210"/>
      <c r="Q45" s="210"/>
      <c r="R45" s="210"/>
      <c r="S45" s="210"/>
      <c r="T45" s="210"/>
      <c r="U45" s="210">
        <v>0</v>
      </c>
      <c r="V45" s="210">
        <f t="shared" si="44"/>
        <v>0</v>
      </c>
      <c r="W45" s="210">
        <f t="shared" si="45"/>
        <v>0</v>
      </c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>
        <v>0</v>
      </c>
      <c r="AI45" s="210">
        <f t="shared" si="46"/>
        <v>0</v>
      </c>
      <c r="AJ45" s="210">
        <f t="shared" si="47"/>
        <v>0</v>
      </c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>
        <v>0</v>
      </c>
      <c r="AV45" s="210">
        <f t="shared" si="48"/>
        <v>0</v>
      </c>
      <c r="AW45" s="210">
        <f t="shared" si="49"/>
        <v>0</v>
      </c>
      <c r="AX45" s="210"/>
      <c r="AY45" s="210"/>
      <c r="AZ45" s="210"/>
      <c r="BA45" s="210"/>
      <c r="BB45" s="210"/>
      <c r="BC45" s="212">
        <f t="shared" si="50"/>
        <v>0</v>
      </c>
      <c r="BD45" s="212">
        <f t="shared" si="51"/>
        <v>0</v>
      </c>
      <c r="BE45" s="212"/>
      <c r="BF45" s="212"/>
      <c r="BG45" s="212"/>
      <c r="BH45" s="212"/>
      <c r="BI45" s="212"/>
      <c r="BJ45" s="212"/>
      <c r="BK45" s="212"/>
      <c r="BL45" s="212"/>
      <c r="BM45" s="212"/>
      <c r="BN45" s="273"/>
      <c r="BO45" s="145" t="s">
        <v>603</v>
      </c>
      <c r="BP45" s="57"/>
      <c r="BQ45" s="232" t="s">
        <v>691</v>
      </c>
      <c r="BR45" s="10" t="s">
        <v>691</v>
      </c>
      <c r="BV45" s="10" t="e">
        <f>D45-#REF!</f>
        <v>#REF!</v>
      </c>
      <c r="BW45" s="10" t="e">
        <f>D45-#REF!</f>
        <v>#REF!</v>
      </c>
      <c r="BX45" s="130" t="e">
        <f>F45-#REF!</f>
        <v>#REF!</v>
      </c>
    </row>
    <row r="46" spans="1:76" s="130" customFormat="1" ht="36" x14ac:dyDescent="0.2">
      <c r="A46" s="75"/>
      <c r="B46" s="160"/>
      <c r="C46" s="257" t="s">
        <v>583</v>
      </c>
      <c r="D46" s="222">
        <f t="shared" si="40"/>
        <v>1105786</v>
      </c>
      <c r="E46" s="210">
        <f t="shared" si="41"/>
        <v>1146495</v>
      </c>
      <c r="F46" s="210">
        <v>1105786</v>
      </c>
      <c r="G46" s="210">
        <f t="shared" si="42"/>
        <v>1986085</v>
      </c>
      <c r="H46" s="210">
        <f t="shared" si="43"/>
        <v>880299</v>
      </c>
      <c r="I46" s="210"/>
      <c r="J46" s="210"/>
      <c r="K46" s="210"/>
      <c r="L46" s="210"/>
      <c r="M46" s="210">
        <v>839590</v>
      </c>
      <c r="N46" s="210"/>
      <c r="O46" s="210"/>
      <c r="P46" s="210"/>
      <c r="Q46" s="210">
        <v>40709</v>
      </c>
      <c r="R46" s="210"/>
      <c r="S46" s="210"/>
      <c r="T46" s="210"/>
      <c r="U46" s="210">
        <v>0</v>
      </c>
      <c r="V46" s="210">
        <f t="shared" si="44"/>
        <v>0</v>
      </c>
      <c r="W46" s="210">
        <f t="shared" si="45"/>
        <v>0</v>
      </c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>
        <v>0</v>
      </c>
      <c r="AI46" s="210">
        <f t="shared" si="46"/>
        <v>0</v>
      </c>
      <c r="AJ46" s="210">
        <f t="shared" si="47"/>
        <v>0</v>
      </c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>
        <v>0</v>
      </c>
      <c r="AV46" s="210">
        <f t="shared" si="48"/>
        <v>0</v>
      </c>
      <c r="AW46" s="210">
        <f t="shared" si="49"/>
        <v>0</v>
      </c>
      <c r="AX46" s="210"/>
      <c r="AY46" s="210"/>
      <c r="AZ46" s="210"/>
      <c r="BA46" s="210"/>
      <c r="BB46" s="210"/>
      <c r="BC46" s="212">
        <f t="shared" si="50"/>
        <v>-839590</v>
      </c>
      <c r="BD46" s="212">
        <f t="shared" si="51"/>
        <v>-839590</v>
      </c>
      <c r="BE46" s="212">
        <v>-839590</v>
      </c>
      <c r="BF46" s="212"/>
      <c r="BG46" s="212"/>
      <c r="BH46" s="212"/>
      <c r="BI46" s="212"/>
      <c r="BJ46" s="212"/>
      <c r="BK46" s="212"/>
      <c r="BL46" s="212"/>
      <c r="BM46" s="212"/>
      <c r="BN46" s="273"/>
      <c r="BO46" s="145" t="s">
        <v>730</v>
      </c>
      <c r="BP46" s="57"/>
      <c r="BQ46" s="232" t="s">
        <v>691</v>
      </c>
      <c r="BR46" s="232" t="s">
        <v>691</v>
      </c>
      <c r="BV46" s="10" t="e">
        <f>D46-#REF!</f>
        <v>#REF!</v>
      </c>
      <c r="BW46" s="10" t="e">
        <f>D46-#REF!</f>
        <v>#REF!</v>
      </c>
      <c r="BX46" s="130" t="e">
        <f>F46-#REF!</f>
        <v>#REF!</v>
      </c>
    </row>
    <row r="47" spans="1:76" s="130" customFormat="1" ht="36" x14ac:dyDescent="0.2">
      <c r="A47" s="75"/>
      <c r="B47" s="160"/>
      <c r="C47" s="235" t="s">
        <v>582</v>
      </c>
      <c r="D47" s="222">
        <f t="shared" si="40"/>
        <v>2369718</v>
      </c>
      <c r="E47" s="212">
        <f t="shared" si="41"/>
        <v>2386153</v>
      </c>
      <c r="F47" s="212">
        <v>2369718</v>
      </c>
      <c r="G47" s="212">
        <f t="shared" si="42"/>
        <v>2386153</v>
      </c>
      <c r="H47" s="212">
        <f t="shared" si="43"/>
        <v>16435</v>
      </c>
      <c r="I47" s="212"/>
      <c r="J47" s="212"/>
      <c r="K47" s="212"/>
      <c r="L47" s="212"/>
      <c r="M47" s="212">
        <v>16435</v>
      </c>
      <c r="N47" s="212"/>
      <c r="O47" s="212"/>
      <c r="P47" s="212"/>
      <c r="Q47" s="212"/>
      <c r="R47" s="212"/>
      <c r="S47" s="212"/>
      <c r="T47" s="212"/>
      <c r="U47" s="212">
        <v>0</v>
      </c>
      <c r="V47" s="212">
        <f t="shared" si="44"/>
        <v>0</v>
      </c>
      <c r="W47" s="212">
        <f t="shared" si="45"/>
        <v>0</v>
      </c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>
        <v>0</v>
      </c>
      <c r="AI47" s="212">
        <f t="shared" si="46"/>
        <v>0</v>
      </c>
      <c r="AJ47" s="212">
        <f t="shared" si="47"/>
        <v>0</v>
      </c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>
        <v>0</v>
      </c>
      <c r="AV47" s="212">
        <f t="shared" si="48"/>
        <v>0</v>
      </c>
      <c r="AW47" s="212">
        <f t="shared" si="49"/>
        <v>0</v>
      </c>
      <c r="AX47" s="212"/>
      <c r="AY47" s="212"/>
      <c r="AZ47" s="212"/>
      <c r="BA47" s="212"/>
      <c r="BB47" s="212"/>
      <c r="BC47" s="212">
        <f t="shared" si="50"/>
        <v>0</v>
      </c>
      <c r="BD47" s="212">
        <f t="shared" si="51"/>
        <v>0</v>
      </c>
      <c r="BE47" s="212"/>
      <c r="BF47" s="212"/>
      <c r="BG47" s="212"/>
      <c r="BH47" s="212"/>
      <c r="BI47" s="212"/>
      <c r="BJ47" s="212"/>
      <c r="BK47" s="212"/>
      <c r="BL47" s="212"/>
      <c r="BM47" s="212"/>
      <c r="BN47" s="273"/>
      <c r="BO47" s="145" t="s">
        <v>477</v>
      </c>
      <c r="BP47" s="131"/>
      <c r="BQ47" s="232" t="s">
        <v>691</v>
      </c>
      <c r="BR47" s="232" t="s">
        <v>691</v>
      </c>
      <c r="BV47" s="10" t="e">
        <f>D47-#REF!</f>
        <v>#REF!</v>
      </c>
      <c r="BW47" s="10" t="e">
        <f>D47-#REF!</f>
        <v>#REF!</v>
      </c>
      <c r="BX47" s="130" t="e">
        <f>F47-#REF!</f>
        <v>#REF!</v>
      </c>
    </row>
    <row r="48" spans="1:76" s="130" customFormat="1" ht="22.5" customHeight="1" x14ac:dyDescent="0.2">
      <c r="A48" s="75"/>
      <c r="B48" s="160"/>
      <c r="C48" s="235" t="s">
        <v>653</v>
      </c>
      <c r="D48" s="222">
        <f t="shared" si="40"/>
        <v>5584</v>
      </c>
      <c r="E48" s="212">
        <f t="shared" si="41"/>
        <v>67896</v>
      </c>
      <c r="F48" s="212">
        <v>5584</v>
      </c>
      <c r="G48" s="212">
        <f t="shared" si="42"/>
        <v>67896</v>
      </c>
      <c r="H48" s="212">
        <f t="shared" si="43"/>
        <v>62312</v>
      </c>
      <c r="I48" s="212"/>
      <c r="J48" s="212"/>
      <c r="K48" s="212"/>
      <c r="L48" s="212"/>
      <c r="M48" s="212">
        <v>62312</v>
      </c>
      <c r="N48" s="212"/>
      <c r="O48" s="212"/>
      <c r="P48" s="212"/>
      <c r="Q48" s="212"/>
      <c r="R48" s="212"/>
      <c r="S48" s="212"/>
      <c r="T48" s="212"/>
      <c r="U48" s="212">
        <v>0</v>
      </c>
      <c r="V48" s="212">
        <f t="shared" si="44"/>
        <v>0</v>
      </c>
      <c r="W48" s="212">
        <f t="shared" si="45"/>
        <v>0</v>
      </c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>
        <v>0</v>
      </c>
      <c r="AI48" s="212">
        <f t="shared" si="46"/>
        <v>0</v>
      </c>
      <c r="AJ48" s="212">
        <f t="shared" si="47"/>
        <v>0</v>
      </c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>
        <v>0</v>
      </c>
      <c r="AV48" s="212">
        <f t="shared" si="48"/>
        <v>0</v>
      </c>
      <c r="AW48" s="212">
        <f t="shared" si="49"/>
        <v>0</v>
      </c>
      <c r="AX48" s="212"/>
      <c r="AY48" s="212"/>
      <c r="AZ48" s="212"/>
      <c r="BA48" s="212"/>
      <c r="BB48" s="212"/>
      <c r="BC48" s="212">
        <f t="shared" si="50"/>
        <v>0</v>
      </c>
      <c r="BD48" s="212">
        <f t="shared" si="51"/>
        <v>0</v>
      </c>
      <c r="BE48" s="212"/>
      <c r="BF48" s="212"/>
      <c r="BG48" s="212"/>
      <c r="BH48" s="212"/>
      <c r="BI48" s="212"/>
      <c r="BJ48" s="212"/>
      <c r="BK48" s="212"/>
      <c r="BL48" s="212"/>
      <c r="BM48" s="212"/>
      <c r="BN48" s="273"/>
      <c r="BO48" s="145" t="s">
        <v>604</v>
      </c>
      <c r="BP48" s="131"/>
      <c r="BQ48" s="232" t="s">
        <v>691</v>
      </c>
      <c r="BR48" s="232" t="s">
        <v>691</v>
      </c>
      <c r="BV48" s="10" t="e">
        <f>D48-#REF!</f>
        <v>#REF!</v>
      </c>
      <c r="BW48" s="10" t="e">
        <f>D48-#REF!</f>
        <v>#REF!</v>
      </c>
      <c r="BX48" s="130" t="e">
        <f>F48-#REF!</f>
        <v>#REF!</v>
      </c>
    </row>
    <row r="49" spans="1:76" s="130" customFormat="1" ht="36" x14ac:dyDescent="0.2">
      <c r="A49" s="75"/>
      <c r="B49" s="160"/>
      <c r="C49" s="235" t="s">
        <v>651</v>
      </c>
      <c r="D49" s="222">
        <f t="shared" si="40"/>
        <v>1257894</v>
      </c>
      <c r="E49" s="212">
        <f t="shared" si="41"/>
        <v>1257894</v>
      </c>
      <c r="F49" s="212">
        <v>1257894</v>
      </c>
      <c r="G49" s="212">
        <f t="shared" si="42"/>
        <v>1257894</v>
      </c>
      <c r="H49" s="212">
        <f t="shared" si="43"/>
        <v>0</v>
      </c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>
        <v>0</v>
      </c>
      <c r="V49" s="212">
        <f t="shared" si="44"/>
        <v>0</v>
      </c>
      <c r="W49" s="212">
        <f t="shared" si="45"/>
        <v>0</v>
      </c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>
        <v>0</v>
      </c>
      <c r="AI49" s="212">
        <f t="shared" si="46"/>
        <v>0</v>
      </c>
      <c r="AJ49" s="212">
        <f t="shared" si="47"/>
        <v>0</v>
      </c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>
        <v>0</v>
      </c>
      <c r="AV49" s="212">
        <f t="shared" si="48"/>
        <v>0</v>
      </c>
      <c r="AW49" s="212">
        <f t="shared" si="49"/>
        <v>0</v>
      </c>
      <c r="AX49" s="212"/>
      <c r="AY49" s="212"/>
      <c r="AZ49" s="212"/>
      <c r="BA49" s="212"/>
      <c r="BB49" s="212"/>
      <c r="BC49" s="212">
        <f t="shared" si="50"/>
        <v>0</v>
      </c>
      <c r="BD49" s="212">
        <f t="shared" si="51"/>
        <v>0</v>
      </c>
      <c r="BE49" s="212"/>
      <c r="BF49" s="212"/>
      <c r="BG49" s="212"/>
      <c r="BH49" s="212"/>
      <c r="BI49" s="212"/>
      <c r="BJ49" s="212"/>
      <c r="BK49" s="212"/>
      <c r="BL49" s="212"/>
      <c r="BM49" s="212"/>
      <c r="BN49" s="273"/>
      <c r="BO49" s="145" t="s">
        <v>526</v>
      </c>
      <c r="BP49" s="131"/>
      <c r="BQ49" s="232" t="s">
        <v>691</v>
      </c>
      <c r="BR49" s="232" t="s">
        <v>691</v>
      </c>
      <c r="BV49" s="10" t="e">
        <f>D49-#REF!</f>
        <v>#REF!</v>
      </c>
      <c r="BW49" s="10" t="e">
        <f>D49-#REF!</f>
        <v>#REF!</v>
      </c>
      <c r="BX49" s="130" t="e">
        <f>F49-#REF!</f>
        <v>#REF!</v>
      </c>
    </row>
    <row r="50" spans="1:76" s="130" customFormat="1" ht="24" x14ac:dyDescent="0.2">
      <c r="A50" s="75"/>
      <c r="B50" s="160"/>
      <c r="C50" s="235" t="s">
        <v>660</v>
      </c>
      <c r="D50" s="222">
        <f t="shared" si="40"/>
        <v>1306302</v>
      </c>
      <c r="E50" s="212">
        <f t="shared" si="41"/>
        <v>1318891</v>
      </c>
      <c r="F50" s="212">
        <v>1306302</v>
      </c>
      <c r="G50" s="212">
        <f t="shared" si="42"/>
        <v>1469122</v>
      </c>
      <c r="H50" s="212">
        <f t="shared" si="43"/>
        <v>162820</v>
      </c>
      <c r="I50" s="212"/>
      <c r="J50" s="212"/>
      <c r="K50" s="212"/>
      <c r="L50" s="212"/>
      <c r="M50" s="212"/>
      <c r="N50" s="212"/>
      <c r="O50" s="212"/>
      <c r="P50" s="212"/>
      <c r="Q50" s="212">
        <v>162820</v>
      </c>
      <c r="R50" s="212"/>
      <c r="S50" s="212"/>
      <c r="T50" s="212"/>
      <c r="U50" s="212">
        <v>0</v>
      </c>
      <c r="V50" s="212">
        <f t="shared" si="44"/>
        <v>0</v>
      </c>
      <c r="W50" s="212">
        <f t="shared" si="45"/>
        <v>0</v>
      </c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>
        <v>0</v>
      </c>
      <c r="AI50" s="212">
        <f t="shared" si="46"/>
        <v>0</v>
      </c>
      <c r="AJ50" s="212">
        <f t="shared" si="47"/>
        <v>0</v>
      </c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>
        <v>0</v>
      </c>
      <c r="AV50" s="212">
        <f t="shared" si="48"/>
        <v>0</v>
      </c>
      <c r="AW50" s="212">
        <f t="shared" si="49"/>
        <v>0</v>
      </c>
      <c r="AX50" s="212"/>
      <c r="AY50" s="212"/>
      <c r="AZ50" s="212"/>
      <c r="BA50" s="212"/>
      <c r="BB50" s="212"/>
      <c r="BC50" s="212">
        <f t="shared" si="50"/>
        <v>-150231</v>
      </c>
      <c r="BD50" s="212">
        <f t="shared" si="51"/>
        <v>-150231</v>
      </c>
      <c r="BE50" s="212"/>
      <c r="BF50" s="212"/>
      <c r="BG50" s="212">
        <v>-150231</v>
      </c>
      <c r="BH50" s="212"/>
      <c r="BI50" s="212"/>
      <c r="BJ50" s="212"/>
      <c r="BK50" s="212"/>
      <c r="BL50" s="212"/>
      <c r="BM50" s="212"/>
      <c r="BN50" s="273"/>
      <c r="BO50" s="145" t="s">
        <v>527</v>
      </c>
      <c r="BP50" s="131"/>
      <c r="BQ50" s="232" t="s">
        <v>691</v>
      </c>
      <c r="BR50" s="232" t="s">
        <v>691</v>
      </c>
      <c r="BV50" s="10" t="e">
        <f>D50-#REF!</f>
        <v>#REF!</v>
      </c>
      <c r="BW50" s="10" t="e">
        <f>D50-#REF!</f>
        <v>#REF!</v>
      </c>
      <c r="BX50" s="130" t="e">
        <f>F50-#REF!</f>
        <v>#REF!</v>
      </c>
    </row>
    <row r="51" spans="1:76" ht="24" customHeight="1" x14ac:dyDescent="0.2">
      <c r="A51" s="75">
        <v>90000518538</v>
      </c>
      <c r="B51" s="158" t="s">
        <v>288</v>
      </c>
      <c r="C51" s="257" t="s">
        <v>181</v>
      </c>
      <c r="D51" s="222">
        <f t="shared" si="40"/>
        <v>168925</v>
      </c>
      <c r="E51" s="210">
        <f t="shared" si="41"/>
        <v>168925</v>
      </c>
      <c r="F51" s="210">
        <v>168925</v>
      </c>
      <c r="G51" s="210">
        <f t="shared" si="42"/>
        <v>168925</v>
      </c>
      <c r="H51" s="210">
        <f t="shared" si="43"/>
        <v>0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>
        <v>0</v>
      </c>
      <c r="V51" s="210">
        <f t="shared" si="44"/>
        <v>0</v>
      </c>
      <c r="W51" s="210">
        <f t="shared" si="45"/>
        <v>0</v>
      </c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>
        <v>0</v>
      </c>
      <c r="AI51" s="210">
        <f t="shared" si="46"/>
        <v>0</v>
      </c>
      <c r="AJ51" s="210">
        <f t="shared" si="47"/>
        <v>0</v>
      </c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>
        <v>0</v>
      </c>
      <c r="AV51" s="210">
        <f t="shared" si="48"/>
        <v>0</v>
      </c>
      <c r="AW51" s="210">
        <f t="shared" si="49"/>
        <v>0</v>
      </c>
      <c r="AX51" s="210"/>
      <c r="AY51" s="210"/>
      <c r="AZ51" s="210"/>
      <c r="BA51" s="210"/>
      <c r="BB51" s="210"/>
      <c r="BC51" s="210">
        <f t="shared" si="50"/>
        <v>0</v>
      </c>
      <c r="BD51" s="210">
        <f t="shared" si="51"/>
        <v>0</v>
      </c>
      <c r="BE51" s="210"/>
      <c r="BF51" s="210"/>
      <c r="BG51" s="210"/>
      <c r="BH51" s="210"/>
      <c r="BI51" s="210"/>
      <c r="BJ51" s="210"/>
      <c r="BK51" s="210"/>
      <c r="BL51" s="210"/>
      <c r="BM51" s="210"/>
      <c r="BN51" s="261"/>
      <c r="BO51" s="54" t="s">
        <v>425</v>
      </c>
      <c r="BP51" s="57"/>
      <c r="BQ51" s="232" t="s">
        <v>694</v>
      </c>
      <c r="BR51" s="10" t="s">
        <v>695</v>
      </c>
      <c r="BV51" s="10" t="e">
        <f>D51-#REF!</f>
        <v>#REF!</v>
      </c>
      <c r="BW51" s="10" t="e">
        <f>D51-#REF!</f>
        <v>#REF!</v>
      </c>
      <c r="BX51" s="1" t="e">
        <f>F51-#REF!</f>
        <v>#REF!</v>
      </c>
    </row>
    <row r="52" spans="1:76" ht="39" customHeight="1" x14ac:dyDescent="0.2">
      <c r="A52" s="75"/>
      <c r="B52" s="158" t="s">
        <v>162</v>
      </c>
      <c r="C52" s="237" t="s">
        <v>163</v>
      </c>
      <c r="D52" s="222">
        <f t="shared" si="40"/>
        <v>50000</v>
      </c>
      <c r="E52" s="210">
        <f t="shared" si="41"/>
        <v>50000</v>
      </c>
      <c r="F52" s="210">
        <v>50000</v>
      </c>
      <c r="G52" s="210">
        <f t="shared" si="42"/>
        <v>50000</v>
      </c>
      <c r="H52" s="210">
        <f t="shared" si="43"/>
        <v>0</v>
      </c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>
        <v>0</v>
      </c>
      <c r="V52" s="210">
        <f t="shared" si="44"/>
        <v>0</v>
      </c>
      <c r="W52" s="210">
        <f t="shared" si="45"/>
        <v>0</v>
      </c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>
        <v>0</v>
      </c>
      <c r="AI52" s="210">
        <f t="shared" si="46"/>
        <v>0</v>
      </c>
      <c r="AJ52" s="210">
        <f t="shared" si="47"/>
        <v>0</v>
      </c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>
        <v>0</v>
      </c>
      <c r="AV52" s="210">
        <f t="shared" si="48"/>
        <v>0</v>
      </c>
      <c r="AW52" s="210">
        <f t="shared" si="49"/>
        <v>0</v>
      </c>
      <c r="AX52" s="210"/>
      <c r="AY52" s="210"/>
      <c r="AZ52" s="210"/>
      <c r="BA52" s="210"/>
      <c r="BB52" s="210"/>
      <c r="BC52" s="210">
        <f t="shared" si="50"/>
        <v>0</v>
      </c>
      <c r="BD52" s="210">
        <f t="shared" si="51"/>
        <v>0</v>
      </c>
      <c r="BE52" s="210"/>
      <c r="BF52" s="210"/>
      <c r="BG52" s="210"/>
      <c r="BH52" s="210"/>
      <c r="BI52" s="210"/>
      <c r="BJ52" s="210"/>
      <c r="BK52" s="210"/>
      <c r="BL52" s="210"/>
      <c r="BM52" s="210"/>
      <c r="BN52" s="261"/>
      <c r="BO52" s="54" t="s">
        <v>314</v>
      </c>
      <c r="BP52" s="57"/>
      <c r="BQ52" s="232" t="s">
        <v>688</v>
      </c>
      <c r="BR52" s="10" t="s">
        <v>689</v>
      </c>
      <c r="BV52" s="10" t="e">
        <f>D52-#REF!</f>
        <v>#REF!</v>
      </c>
      <c r="BW52" s="10" t="e">
        <f>D52-#REF!</f>
        <v>#REF!</v>
      </c>
      <c r="BX52" s="1" t="e">
        <f>F52-#REF!</f>
        <v>#REF!</v>
      </c>
    </row>
    <row r="53" spans="1:76" ht="12.75" x14ac:dyDescent="0.2">
      <c r="A53" s="75"/>
      <c r="B53" s="160"/>
      <c r="C53" s="237" t="s">
        <v>190</v>
      </c>
      <c r="D53" s="222">
        <f t="shared" si="40"/>
        <v>2100</v>
      </c>
      <c r="E53" s="210">
        <f t="shared" si="41"/>
        <v>2100</v>
      </c>
      <c r="F53" s="210">
        <v>2100</v>
      </c>
      <c r="G53" s="210">
        <f t="shared" si="42"/>
        <v>2100</v>
      </c>
      <c r="H53" s="210">
        <f t="shared" si="43"/>
        <v>0</v>
      </c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>
        <v>0</v>
      </c>
      <c r="V53" s="210">
        <f t="shared" si="44"/>
        <v>0</v>
      </c>
      <c r="W53" s="210">
        <f t="shared" si="45"/>
        <v>0</v>
      </c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>
        <v>0</v>
      </c>
      <c r="AI53" s="210">
        <f t="shared" si="46"/>
        <v>0</v>
      </c>
      <c r="AJ53" s="210">
        <f t="shared" si="47"/>
        <v>0</v>
      </c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>
        <v>0</v>
      </c>
      <c r="AV53" s="210">
        <f t="shared" si="48"/>
        <v>0</v>
      </c>
      <c r="AW53" s="210">
        <f t="shared" si="49"/>
        <v>0</v>
      </c>
      <c r="AX53" s="210"/>
      <c r="AY53" s="210"/>
      <c r="AZ53" s="210"/>
      <c r="BA53" s="210"/>
      <c r="BB53" s="210"/>
      <c r="BC53" s="210">
        <f t="shared" si="50"/>
        <v>0</v>
      </c>
      <c r="BD53" s="210">
        <f t="shared" si="51"/>
        <v>0</v>
      </c>
      <c r="BE53" s="210"/>
      <c r="BF53" s="210"/>
      <c r="BG53" s="210"/>
      <c r="BH53" s="210"/>
      <c r="BI53" s="210"/>
      <c r="BJ53" s="210"/>
      <c r="BK53" s="210"/>
      <c r="BL53" s="210"/>
      <c r="BM53" s="210"/>
      <c r="BN53" s="261"/>
      <c r="BO53" s="54" t="s">
        <v>315</v>
      </c>
      <c r="BP53" s="57"/>
      <c r="BQ53" s="232" t="s">
        <v>688</v>
      </c>
      <c r="BR53" s="10" t="s">
        <v>689</v>
      </c>
      <c r="BV53" s="10" t="e">
        <f>D53-#REF!</f>
        <v>#REF!</v>
      </c>
      <c r="BW53" s="10" t="e">
        <f>D53-#REF!</f>
        <v>#REF!</v>
      </c>
      <c r="BX53" s="1" t="e">
        <f>F53-#REF!</f>
        <v>#REF!</v>
      </c>
    </row>
    <row r="54" spans="1:76" ht="12.75" x14ac:dyDescent="0.2">
      <c r="A54" s="75"/>
      <c r="B54" s="160"/>
      <c r="C54" s="237" t="s">
        <v>176</v>
      </c>
      <c r="D54" s="222">
        <f t="shared" si="40"/>
        <v>15782</v>
      </c>
      <c r="E54" s="210">
        <f t="shared" si="41"/>
        <v>15782</v>
      </c>
      <c r="F54" s="210">
        <v>15782</v>
      </c>
      <c r="G54" s="210">
        <f t="shared" si="42"/>
        <v>15782</v>
      </c>
      <c r="H54" s="210">
        <f t="shared" si="43"/>
        <v>0</v>
      </c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>
        <v>0</v>
      </c>
      <c r="V54" s="210">
        <f t="shared" si="44"/>
        <v>0</v>
      </c>
      <c r="W54" s="210">
        <f t="shared" si="45"/>
        <v>0</v>
      </c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>
        <v>0</v>
      </c>
      <c r="AI54" s="210">
        <f t="shared" si="46"/>
        <v>0</v>
      </c>
      <c r="AJ54" s="210">
        <f t="shared" si="47"/>
        <v>0</v>
      </c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>
        <v>0</v>
      </c>
      <c r="AV54" s="210">
        <f t="shared" si="48"/>
        <v>0</v>
      </c>
      <c r="AW54" s="210">
        <f t="shared" si="49"/>
        <v>0</v>
      </c>
      <c r="AX54" s="210"/>
      <c r="AY54" s="210"/>
      <c r="AZ54" s="210"/>
      <c r="BA54" s="210"/>
      <c r="BB54" s="210"/>
      <c r="BC54" s="210">
        <f t="shared" si="50"/>
        <v>0</v>
      </c>
      <c r="BD54" s="210">
        <f t="shared" si="51"/>
        <v>0</v>
      </c>
      <c r="BE54" s="210"/>
      <c r="BF54" s="210"/>
      <c r="BG54" s="210"/>
      <c r="BH54" s="210"/>
      <c r="BI54" s="210"/>
      <c r="BJ54" s="210"/>
      <c r="BK54" s="210"/>
      <c r="BL54" s="210"/>
      <c r="BM54" s="210"/>
      <c r="BN54" s="261"/>
      <c r="BO54" s="54" t="s">
        <v>316</v>
      </c>
      <c r="BP54" s="57"/>
      <c r="BQ54" s="232" t="s">
        <v>688</v>
      </c>
      <c r="BR54" s="10" t="s">
        <v>689</v>
      </c>
      <c r="BV54" s="10" t="e">
        <f>D54-#REF!</f>
        <v>#REF!</v>
      </c>
      <c r="BW54" s="10" t="e">
        <f>D54-#REF!</f>
        <v>#REF!</v>
      </c>
      <c r="BX54" s="1" t="e">
        <f>F54-#REF!</f>
        <v>#REF!</v>
      </c>
    </row>
    <row r="55" spans="1:76" s="118" customFormat="1" ht="36" x14ac:dyDescent="0.2">
      <c r="A55" s="75"/>
      <c r="B55" s="160"/>
      <c r="C55" s="237" t="s">
        <v>470</v>
      </c>
      <c r="D55" s="222">
        <f t="shared" si="40"/>
        <v>30000</v>
      </c>
      <c r="E55" s="210">
        <f t="shared" si="41"/>
        <v>30000</v>
      </c>
      <c r="F55" s="210">
        <v>30000</v>
      </c>
      <c r="G55" s="210">
        <f t="shared" si="42"/>
        <v>30000</v>
      </c>
      <c r="H55" s="210">
        <f t="shared" si="43"/>
        <v>0</v>
      </c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>
        <v>0</v>
      </c>
      <c r="V55" s="210">
        <f t="shared" si="44"/>
        <v>0</v>
      </c>
      <c r="W55" s="210">
        <f t="shared" si="45"/>
        <v>0</v>
      </c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>
        <v>0</v>
      </c>
      <c r="AI55" s="210">
        <f t="shared" si="46"/>
        <v>0</v>
      </c>
      <c r="AJ55" s="210">
        <f t="shared" si="47"/>
        <v>0</v>
      </c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>
        <v>0</v>
      </c>
      <c r="AV55" s="210">
        <f t="shared" si="48"/>
        <v>0</v>
      </c>
      <c r="AW55" s="210">
        <f t="shared" si="49"/>
        <v>0</v>
      </c>
      <c r="AX55" s="210"/>
      <c r="AY55" s="210"/>
      <c r="AZ55" s="210"/>
      <c r="BA55" s="210"/>
      <c r="BB55" s="210"/>
      <c r="BC55" s="210">
        <f t="shared" si="50"/>
        <v>0</v>
      </c>
      <c r="BD55" s="210">
        <f t="shared" si="51"/>
        <v>0</v>
      </c>
      <c r="BE55" s="210"/>
      <c r="BF55" s="210"/>
      <c r="BG55" s="210"/>
      <c r="BH55" s="210"/>
      <c r="BI55" s="210"/>
      <c r="BJ55" s="210"/>
      <c r="BK55" s="210"/>
      <c r="BL55" s="210"/>
      <c r="BM55" s="210"/>
      <c r="BN55" s="261"/>
      <c r="BO55" s="54" t="s">
        <v>471</v>
      </c>
      <c r="BP55" s="57"/>
      <c r="BQ55" s="232" t="s">
        <v>688</v>
      </c>
      <c r="BR55" s="10" t="s">
        <v>689</v>
      </c>
      <c r="BV55" s="10" t="e">
        <f>D55-#REF!</f>
        <v>#REF!</v>
      </c>
      <c r="BW55" s="10" t="e">
        <f>D55-#REF!</f>
        <v>#REF!</v>
      </c>
      <c r="BX55" s="118" t="e">
        <f>F55-#REF!</f>
        <v>#REF!</v>
      </c>
    </row>
    <row r="56" spans="1:76" s="130" customFormat="1" ht="36" x14ac:dyDescent="0.2">
      <c r="A56" s="75"/>
      <c r="B56" s="160"/>
      <c r="C56" s="237" t="s">
        <v>593</v>
      </c>
      <c r="D56" s="222">
        <f t="shared" si="40"/>
        <v>6000</v>
      </c>
      <c r="E56" s="210">
        <f t="shared" si="41"/>
        <v>6000</v>
      </c>
      <c r="F56" s="210">
        <v>6000</v>
      </c>
      <c r="G56" s="210">
        <f t="shared" si="42"/>
        <v>6000</v>
      </c>
      <c r="H56" s="210">
        <f t="shared" si="43"/>
        <v>0</v>
      </c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>
        <v>0</v>
      </c>
      <c r="V56" s="210">
        <f t="shared" si="44"/>
        <v>0</v>
      </c>
      <c r="W56" s="210">
        <f t="shared" si="45"/>
        <v>0</v>
      </c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>
        <v>0</v>
      </c>
      <c r="AI56" s="210">
        <f t="shared" si="46"/>
        <v>0</v>
      </c>
      <c r="AJ56" s="210">
        <f t="shared" si="47"/>
        <v>0</v>
      </c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>
        <v>0</v>
      </c>
      <c r="AV56" s="210">
        <f t="shared" si="48"/>
        <v>0</v>
      </c>
      <c r="AW56" s="210">
        <f t="shared" si="49"/>
        <v>0</v>
      </c>
      <c r="AX56" s="210"/>
      <c r="AY56" s="210"/>
      <c r="AZ56" s="210"/>
      <c r="BA56" s="210"/>
      <c r="BB56" s="210"/>
      <c r="BC56" s="210">
        <f t="shared" si="50"/>
        <v>0</v>
      </c>
      <c r="BD56" s="210">
        <f t="shared" si="51"/>
        <v>0</v>
      </c>
      <c r="BE56" s="210"/>
      <c r="BF56" s="210"/>
      <c r="BG56" s="210"/>
      <c r="BH56" s="210"/>
      <c r="BI56" s="210"/>
      <c r="BJ56" s="210"/>
      <c r="BK56" s="210"/>
      <c r="BL56" s="210"/>
      <c r="BM56" s="210"/>
      <c r="BN56" s="261"/>
      <c r="BO56" s="54" t="s">
        <v>607</v>
      </c>
      <c r="BP56" s="57"/>
      <c r="BQ56" s="232" t="s">
        <v>688</v>
      </c>
      <c r="BR56" s="10" t="s">
        <v>689</v>
      </c>
      <c r="BV56" s="10" t="e">
        <f>D56-#REF!</f>
        <v>#REF!</v>
      </c>
      <c r="BW56" s="10" t="e">
        <f>D56-#REF!</f>
        <v>#REF!</v>
      </c>
      <c r="BX56" s="130" t="e">
        <f>F56-#REF!</f>
        <v>#REF!</v>
      </c>
    </row>
    <row r="57" spans="1:76" s="130" customFormat="1" ht="24" x14ac:dyDescent="0.2">
      <c r="A57" s="75">
        <v>90000056554</v>
      </c>
      <c r="B57" s="158" t="s">
        <v>431</v>
      </c>
      <c r="C57" s="237" t="s">
        <v>832</v>
      </c>
      <c r="D57" s="222">
        <f t="shared" si="40"/>
        <v>0</v>
      </c>
      <c r="E57" s="210">
        <f t="shared" si="41"/>
        <v>1845</v>
      </c>
      <c r="F57" s="210"/>
      <c r="G57" s="210">
        <f t="shared" si="42"/>
        <v>2657</v>
      </c>
      <c r="H57" s="210">
        <f t="shared" si="43"/>
        <v>2657</v>
      </c>
      <c r="I57" s="210"/>
      <c r="J57" s="210"/>
      <c r="K57" s="210"/>
      <c r="L57" s="210"/>
      <c r="M57" s="210"/>
      <c r="N57" s="210"/>
      <c r="O57" s="210"/>
      <c r="P57" s="210"/>
      <c r="Q57" s="210"/>
      <c r="R57" s="210">
        <v>2657</v>
      </c>
      <c r="S57" s="210"/>
      <c r="T57" s="210"/>
      <c r="U57" s="210"/>
      <c r="V57" s="210">
        <f t="shared" ref="V57" si="52">U57+W57</f>
        <v>0</v>
      </c>
      <c r="W57" s="210">
        <f t="shared" ref="W57" si="53">SUM(X57:AG57)</f>
        <v>0</v>
      </c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>
        <f t="shared" ref="AI57" si="54">AH57+AJ57</f>
        <v>0</v>
      </c>
      <c r="AJ57" s="210">
        <f t="shared" ref="AJ57" si="55">SUM(AK57:AT57)</f>
        <v>0</v>
      </c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>
        <f t="shared" ref="AV57" si="56">AU57+AW57</f>
        <v>0</v>
      </c>
      <c r="AW57" s="210">
        <f t="shared" ref="AW57" si="57">SUM(AX57:BA57)</f>
        <v>0</v>
      </c>
      <c r="AX57" s="210"/>
      <c r="AY57" s="210"/>
      <c r="AZ57" s="210"/>
      <c r="BA57" s="210"/>
      <c r="BB57" s="210"/>
      <c r="BC57" s="210">
        <f t="shared" ref="BC57" si="58">BB57+BD57</f>
        <v>-812</v>
      </c>
      <c r="BD57" s="210">
        <f t="shared" ref="BD57" si="59">SUM(BE57:BN57)</f>
        <v>-812</v>
      </c>
      <c r="BE57" s="210"/>
      <c r="BF57" s="210"/>
      <c r="BG57" s="210"/>
      <c r="BH57" s="210">
        <v>-812</v>
      </c>
      <c r="BI57" s="210"/>
      <c r="BJ57" s="210"/>
      <c r="BK57" s="210"/>
      <c r="BL57" s="210"/>
      <c r="BM57" s="210"/>
      <c r="BN57" s="261"/>
      <c r="BO57" s="54" t="s">
        <v>833</v>
      </c>
      <c r="BP57" s="57"/>
      <c r="BQ57" s="232"/>
      <c r="BR57" s="10"/>
      <c r="BV57" s="10"/>
      <c r="BW57" s="10"/>
    </row>
    <row r="58" spans="1:76" ht="10.5" customHeight="1" thickBot="1" x14ac:dyDescent="0.25">
      <c r="A58" s="198"/>
      <c r="B58" s="389"/>
      <c r="C58" s="199"/>
      <c r="D58" s="227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76"/>
      <c r="BO58" s="200"/>
      <c r="BP58" s="201"/>
      <c r="BV58" s="10" t="e">
        <f>D58-#REF!</f>
        <v>#REF!</v>
      </c>
      <c r="BW58" s="10" t="e">
        <f>D58-#REF!</f>
        <v>#REF!</v>
      </c>
      <c r="BX58" s="1" t="e">
        <f>F58-#REF!</f>
        <v>#REF!</v>
      </c>
    </row>
    <row r="59" spans="1:76" ht="12.75" thickBot="1" x14ac:dyDescent="0.25">
      <c r="A59" s="140" t="s">
        <v>9</v>
      </c>
      <c r="B59" s="90" t="s">
        <v>10</v>
      </c>
      <c r="C59" s="187"/>
      <c r="D59" s="225">
        <f t="shared" ref="D59:E59" si="60">SUM(D60:D67)</f>
        <v>4945765</v>
      </c>
      <c r="E59" s="264">
        <f t="shared" si="60"/>
        <v>4949128</v>
      </c>
      <c r="F59" s="264">
        <f>SUM(F60:F67)</f>
        <v>4172116</v>
      </c>
      <c r="G59" s="264">
        <f t="shared" ref="G59:BN59" si="61">SUM(G60:G67)</f>
        <v>4216191</v>
      </c>
      <c r="H59" s="264">
        <f t="shared" si="61"/>
        <v>44075</v>
      </c>
      <c r="I59" s="264">
        <f t="shared" si="61"/>
        <v>0</v>
      </c>
      <c r="J59" s="264">
        <f t="shared" si="61"/>
        <v>0</v>
      </c>
      <c r="K59" s="264">
        <f t="shared" si="61"/>
        <v>0</v>
      </c>
      <c r="L59" s="264">
        <f t="shared" si="61"/>
        <v>0</v>
      </c>
      <c r="M59" s="264">
        <f t="shared" si="61"/>
        <v>38066</v>
      </c>
      <c r="N59" s="264">
        <f t="shared" si="61"/>
        <v>6009</v>
      </c>
      <c r="O59" s="264">
        <f t="shared" si="61"/>
        <v>0</v>
      </c>
      <c r="P59" s="264">
        <f t="shared" si="61"/>
        <v>0</v>
      </c>
      <c r="Q59" s="264">
        <f t="shared" si="61"/>
        <v>0</v>
      </c>
      <c r="R59" s="264">
        <f t="shared" ref="R59:S59" si="62">SUM(R60:R67)</f>
        <v>0</v>
      </c>
      <c r="S59" s="264">
        <f t="shared" si="62"/>
        <v>0</v>
      </c>
      <c r="T59" s="264">
        <f t="shared" si="61"/>
        <v>0</v>
      </c>
      <c r="U59" s="264">
        <f t="shared" si="61"/>
        <v>773649</v>
      </c>
      <c r="V59" s="264">
        <f t="shared" si="61"/>
        <v>751970</v>
      </c>
      <c r="W59" s="264">
        <f t="shared" si="61"/>
        <v>-21679</v>
      </c>
      <c r="X59" s="264">
        <f t="shared" si="61"/>
        <v>-21679</v>
      </c>
      <c r="Y59" s="264">
        <f t="shared" si="61"/>
        <v>0</v>
      </c>
      <c r="Z59" s="264">
        <f t="shared" si="61"/>
        <v>0</v>
      </c>
      <c r="AA59" s="264">
        <f t="shared" si="61"/>
        <v>0</v>
      </c>
      <c r="AB59" s="264">
        <f t="shared" si="61"/>
        <v>0</v>
      </c>
      <c r="AC59" s="264">
        <f t="shared" si="61"/>
        <v>0</v>
      </c>
      <c r="AD59" s="264">
        <f t="shared" si="61"/>
        <v>0</v>
      </c>
      <c r="AE59" s="264">
        <f t="shared" si="61"/>
        <v>0</v>
      </c>
      <c r="AF59" s="264">
        <f t="shared" si="61"/>
        <v>0</v>
      </c>
      <c r="AG59" s="264">
        <f t="shared" si="61"/>
        <v>0</v>
      </c>
      <c r="AH59" s="264">
        <f t="shared" si="61"/>
        <v>0</v>
      </c>
      <c r="AI59" s="264">
        <f t="shared" si="61"/>
        <v>0</v>
      </c>
      <c r="AJ59" s="264">
        <f t="shared" si="61"/>
        <v>0</v>
      </c>
      <c r="AK59" s="264">
        <f t="shared" si="61"/>
        <v>0</v>
      </c>
      <c r="AL59" s="264">
        <f t="shared" si="61"/>
        <v>0</v>
      </c>
      <c r="AM59" s="264">
        <f t="shared" si="61"/>
        <v>0</v>
      </c>
      <c r="AN59" s="264">
        <f t="shared" si="61"/>
        <v>0</v>
      </c>
      <c r="AO59" s="264">
        <f t="shared" si="61"/>
        <v>0</v>
      </c>
      <c r="AP59" s="264">
        <f t="shared" si="61"/>
        <v>0</v>
      </c>
      <c r="AQ59" s="264">
        <f t="shared" si="61"/>
        <v>0</v>
      </c>
      <c r="AR59" s="264">
        <f t="shared" si="61"/>
        <v>0</v>
      </c>
      <c r="AS59" s="264">
        <f t="shared" si="61"/>
        <v>0</v>
      </c>
      <c r="AT59" s="264">
        <f t="shared" si="61"/>
        <v>0</v>
      </c>
      <c r="AU59" s="264">
        <f t="shared" si="61"/>
        <v>0</v>
      </c>
      <c r="AV59" s="264">
        <f t="shared" si="61"/>
        <v>0</v>
      </c>
      <c r="AW59" s="264">
        <f t="shared" si="61"/>
        <v>0</v>
      </c>
      <c r="AX59" s="264">
        <f t="shared" si="61"/>
        <v>0</v>
      </c>
      <c r="AY59" s="264">
        <f t="shared" si="61"/>
        <v>0</v>
      </c>
      <c r="AZ59" s="264">
        <f t="shared" si="61"/>
        <v>0</v>
      </c>
      <c r="BA59" s="264">
        <f t="shared" si="61"/>
        <v>0</v>
      </c>
      <c r="BB59" s="264">
        <f t="shared" si="61"/>
        <v>0</v>
      </c>
      <c r="BC59" s="264">
        <f t="shared" si="61"/>
        <v>-19033</v>
      </c>
      <c r="BD59" s="264">
        <f t="shared" si="61"/>
        <v>-19033</v>
      </c>
      <c r="BE59" s="264">
        <f t="shared" si="61"/>
        <v>-19033</v>
      </c>
      <c r="BF59" s="264">
        <f t="shared" si="61"/>
        <v>0</v>
      </c>
      <c r="BG59" s="264">
        <f t="shared" si="61"/>
        <v>0</v>
      </c>
      <c r="BH59" s="264">
        <f t="shared" si="61"/>
        <v>0</v>
      </c>
      <c r="BI59" s="264">
        <f t="shared" si="61"/>
        <v>0</v>
      </c>
      <c r="BJ59" s="264">
        <f t="shared" si="61"/>
        <v>0</v>
      </c>
      <c r="BK59" s="264">
        <f t="shared" si="61"/>
        <v>0</v>
      </c>
      <c r="BL59" s="264">
        <f t="shared" si="61"/>
        <v>0</v>
      </c>
      <c r="BM59" s="264">
        <f t="shared" si="61"/>
        <v>0</v>
      </c>
      <c r="BN59" s="272">
        <f t="shared" si="61"/>
        <v>0</v>
      </c>
      <c r="BO59" s="7"/>
      <c r="BP59" s="59"/>
      <c r="BV59" s="10" t="e">
        <f>D59-#REF!</f>
        <v>#REF!</v>
      </c>
      <c r="BW59" s="10" t="e">
        <f>D59-#REF!</f>
        <v>#REF!</v>
      </c>
      <c r="BX59" s="1" t="e">
        <f>F59-#REF!</f>
        <v>#REF!</v>
      </c>
    </row>
    <row r="60" spans="1:76" ht="15.75" customHeight="1" thickTop="1" x14ac:dyDescent="0.2">
      <c r="A60" s="75">
        <v>90000056357</v>
      </c>
      <c r="B60" s="164" t="s">
        <v>5</v>
      </c>
      <c r="C60" s="189" t="s">
        <v>254</v>
      </c>
      <c r="D60" s="222">
        <f t="shared" ref="D60:D66" si="63">F60+U60+AH60+AU60+BB60</f>
        <v>13197</v>
      </c>
      <c r="E60" s="212">
        <f t="shared" ref="E60:E66" si="64">G60+V60+AI60+AV60+BC60</f>
        <v>13111</v>
      </c>
      <c r="F60" s="214">
        <v>13197</v>
      </c>
      <c r="G60" s="214">
        <f t="shared" ref="G60:G66" si="65">F60+H60</f>
        <v>13111</v>
      </c>
      <c r="H60" s="214">
        <f t="shared" ref="H60:H66" si="66">SUM(I60:T60)</f>
        <v>-86</v>
      </c>
      <c r="I60" s="214"/>
      <c r="J60" s="214"/>
      <c r="K60" s="214"/>
      <c r="L60" s="214"/>
      <c r="M60" s="214"/>
      <c r="N60" s="214"/>
      <c r="O60" s="214"/>
      <c r="P60" s="214"/>
      <c r="Q60" s="214"/>
      <c r="R60" s="214">
        <v>-86</v>
      </c>
      <c r="S60" s="214"/>
      <c r="T60" s="214"/>
      <c r="U60" s="214">
        <v>0</v>
      </c>
      <c r="V60" s="214">
        <f t="shared" ref="V60:V66" si="67">U60+W60</f>
        <v>0</v>
      </c>
      <c r="W60" s="214">
        <f t="shared" ref="W60:W66" si="68">SUM(X60:AG60)</f>
        <v>0</v>
      </c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>
        <v>0</v>
      </c>
      <c r="AI60" s="214">
        <f t="shared" ref="AI60:AI66" si="69">AH60+AJ60</f>
        <v>0</v>
      </c>
      <c r="AJ60" s="214">
        <f t="shared" ref="AJ60:AJ66" si="70">SUM(AK60:AT60)</f>
        <v>0</v>
      </c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>
        <v>0</v>
      </c>
      <c r="AV60" s="214">
        <f t="shared" ref="AV60:AV66" si="71">AU60+AW60</f>
        <v>0</v>
      </c>
      <c r="AW60" s="214">
        <f t="shared" ref="AW60:AW66" si="72">SUM(AX60:BA60)</f>
        <v>0</v>
      </c>
      <c r="AX60" s="214"/>
      <c r="AY60" s="214"/>
      <c r="AZ60" s="214"/>
      <c r="BA60" s="214"/>
      <c r="BB60" s="214"/>
      <c r="BC60" s="214">
        <f t="shared" ref="BC60:BC66" si="73">BB60+BD60</f>
        <v>0</v>
      </c>
      <c r="BD60" s="214">
        <f t="shared" ref="BD60:BD66" si="74">SUM(BE60:BN60)</f>
        <v>0</v>
      </c>
      <c r="BE60" s="214"/>
      <c r="BF60" s="214"/>
      <c r="BG60" s="214"/>
      <c r="BH60" s="214"/>
      <c r="BI60" s="214"/>
      <c r="BJ60" s="214"/>
      <c r="BK60" s="214"/>
      <c r="BL60" s="214"/>
      <c r="BM60" s="214"/>
      <c r="BN60" s="327"/>
      <c r="BO60" s="135" t="s">
        <v>310</v>
      </c>
      <c r="BP60" s="136" t="s">
        <v>534</v>
      </c>
      <c r="BQ60" s="232" t="s">
        <v>690</v>
      </c>
      <c r="BR60" s="10" t="s">
        <v>690</v>
      </c>
      <c r="BV60" s="10" t="e">
        <f>D60-#REF!</f>
        <v>#REF!</v>
      </c>
      <c r="BW60" s="10" t="e">
        <f>D60-#REF!</f>
        <v>#REF!</v>
      </c>
      <c r="BX60" s="1" t="e">
        <f>F60-#REF!</f>
        <v>#REF!</v>
      </c>
    </row>
    <row r="61" spans="1:76" s="87" customFormat="1" ht="24" x14ac:dyDescent="0.2">
      <c r="A61" s="75"/>
      <c r="B61" s="159"/>
      <c r="C61" s="233" t="s">
        <v>255</v>
      </c>
      <c r="D61" s="222">
        <f t="shared" si="63"/>
        <v>22340</v>
      </c>
      <c r="E61" s="210">
        <f t="shared" si="64"/>
        <v>22426</v>
      </c>
      <c r="F61" s="210">
        <v>22340</v>
      </c>
      <c r="G61" s="210">
        <f t="shared" si="65"/>
        <v>22426</v>
      </c>
      <c r="H61" s="210">
        <f t="shared" si="66"/>
        <v>86</v>
      </c>
      <c r="I61" s="210"/>
      <c r="J61" s="210"/>
      <c r="K61" s="210"/>
      <c r="L61" s="210"/>
      <c r="M61" s="210"/>
      <c r="N61" s="210"/>
      <c r="O61" s="210"/>
      <c r="P61" s="210"/>
      <c r="Q61" s="210"/>
      <c r="R61" s="210">
        <v>86</v>
      </c>
      <c r="S61" s="210"/>
      <c r="T61" s="210"/>
      <c r="U61" s="210">
        <v>0</v>
      </c>
      <c r="V61" s="210">
        <f t="shared" si="67"/>
        <v>0</v>
      </c>
      <c r="W61" s="210">
        <f t="shared" si="68"/>
        <v>0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>
        <v>0</v>
      </c>
      <c r="AI61" s="210">
        <f t="shared" si="69"/>
        <v>0</v>
      </c>
      <c r="AJ61" s="210">
        <f t="shared" si="70"/>
        <v>0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>
        <v>0</v>
      </c>
      <c r="AV61" s="210">
        <f t="shared" si="71"/>
        <v>0</v>
      </c>
      <c r="AW61" s="210">
        <f t="shared" si="72"/>
        <v>0</v>
      </c>
      <c r="AX61" s="210"/>
      <c r="AY61" s="210"/>
      <c r="AZ61" s="210"/>
      <c r="BA61" s="210"/>
      <c r="BB61" s="210"/>
      <c r="BC61" s="210">
        <f t="shared" si="73"/>
        <v>0</v>
      </c>
      <c r="BD61" s="210">
        <f t="shared" si="74"/>
        <v>0</v>
      </c>
      <c r="BE61" s="210"/>
      <c r="BF61" s="210"/>
      <c r="BG61" s="210"/>
      <c r="BH61" s="210"/>
      <c r="BI61" s="210"/>
      <c r="BJ61" s="210"/>
      <c r="BK61" s="210"/>
      <c r="BL61" s="210"/>
      <c r="BM61" s="210"/>
      <c r="BN61" s="261"/>
      <c r="BO61" s="54" t="s">
        <v>311</v>
      </c>
      <c r="BP61" s="57" t="s">
        <v>534</v>
      </c>
      <c r="BQ61" s="232" t="s">
        <v>690</v>
      </c>
      <c r="BR61" s="10" t="s">
        <v>690</v>
      </c>
      <c r="BV61" s="10" t="e">
        <f>D61-#REF!</f>
        <v>#REF!</v>
      </c>
      <c r="BW61" s="10" t="e">
        <f>D61-#REF!</f>
        <v>#REF!</v>
      </c>
      <c r="BX61" s="87" t="e">
        <f>F61-#REF!</f>
        <v>#REF!</v>
      </c>
    </row>
    <row r="62" spans="1:76" ht="24" x14ac:dyDescent="0.2">
      <c r="A62" s="75"/>
      <c r="B62" s="159"/>
      <c r="C62" s="233" t="s">
        <v>220</v>
      </c>
      <c r="D62" s="222">
        <f t="shared" si="63"/>
        <v>3029962</v>
      </c>
      <c r="E62" s="210">
        <f t="shared" si="64"/>
        <v>3035971</v>
      </c>
      <c r="F62" s="210">
        <v>3029962</v>
      </c>
      <c r="G62" s="210">
        <f t="shared" si="65"/>
        <v>3035971</v>
      </c>
      <c r="H62" s="210">
        <f t="shared" si="66"/>
        <v>6009</v>
      </c>
      <c r="I62" s="210"/>
      <c r="J62" s="210"/>
      <c r="K62" s="210"/>
      <c r="L62" s="210"/>
      <c r="M62" s="210"/>
      <c r="N62" s="210">
        <v>6009</v>
      </c>
      <c r="O62" s="210"/>
      <c r="P62" s="210"/>
      <c r="Q62" s="210"/>
      <c r="R62" s="210"/>
      <c r="S62" s="210"/>
      <c r="T62" s="210"/>
      <c r="U62" s="210">
        <v>0</v>
      </c>
      <c r="V62" s="210">
        <f t="shared" si="67"/>
        <v>0</v>
      </c>
      <c r="W62" s="210">
        <f t="shared" si="68"/>
        <v>0</v>
      </c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>
        <v>0</v>
      </c>
      <c r="AI62" s="210">
        <f t="shared" si="69"/>
        <v>0</v>
      </c>
      <c r="AJ62" s="210">
        <f t="shared" si="70"/>
        <v>0</v>
      </c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>
        <v>0</v>
      </c>
      <c r="AV62" s="210">
        <f t="shared" si="71"/>
        <v>0</v>
      </c>
      <c r="AW62" s="210">
        <f t="shared" si="72"/>
        <v>0</v>
      </c>
      <c r="AX62" s="210"/>
      <c r="AY62" s="210"/>
      <c r="AZ62" s="210"/>
      <c r="BA62" s="210"/>
      <c r="BB62" s="210"/>
      <c r="BC62" s="210">
        <f t="shared" si="73"/>
        <v>0</v>
      </c>
      <c r="BD62" s="210">
        <f t="shared" si="74"/>
        <v>0</v>
      </c>
      <c r="BE62" s="210"/>
      <c r="BF62" s="210"/>
      <c r="BG62" s="210"/>
      <c r="BH62" s="210"/>
      <c r="BI62" s="210"/>
      <c r="BJ62" s="210"/>
      <c r="BK62" s="210"/>
      <c r="BL62" s="210"/>
      <c r="BM62" s="210"/>
      <c r="BN62" s="261"/>
      <c r="BO62" s="54" t="s">
        <v>732</v>
      </c>
      <c r="BP62" s="57" t="s">
        <v>532</v>
      </c>
      <c r="BQ62" s="232" t="s">
        <v>690</v>
      </c>
      <c r="BR62" s="10" t="s">
        <v>690</v>
      </c>
      <c r="BV62" s="10" t="e">
        <f>D62-#REF!</f>
        <v>#REF!</v>
      </c>
      <c r="BW62" s="10" t="e">
        <f>D62-#REF!</f>
        <v>#REF!</v>
      </c>
      <c r="BX62" s="1" t="e">
        <f>F62-#REF!</f>
        <v>#REF!</v>
      </c>
    </row>
    <row r="63" spans="1:76" ht="24" x14ac:dyDescent="0.2">
      <c r="A63" s="75"/>
      <c r="B63" s="159"/>
      <c r="C63" s="233" t="s">
        <v>704</v>
      </c>
      <c r="D63" s="222">
        <f t="shared" si="63"/>
        <v>1558293</v>
      </c>
      <c r="E63" s="210">
        <f t="shared" si="64"/>
        <v>1536614</v>
      </c>
      <c r="F63" s="210">
        <v>784644</v>
      </c>
      <c r="G63" s="210">
        <f t="shared" si="65"/>
        <v>784644</v>
      </c>
      <c r="H63" s="210">
        <f t="shared" si="66"/>
        <v>0</v>
      </c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>
        <v>773649</v>
      </c>
      <c r="V63" s="210">
        <f t="shared" si="67"/>
        <v>751970</v>
      </c>
      <c r="W63" s="210">
        <f t="shared" si="68"/>
        <v>-21679</v>
      </c>
      <c r="X63" s="210">
        <v>-21679</v>
      </c>
      <c r="Y63" s="210"/>
      <c r="Z63" s="210"/>
      <c r="AA63" s="210"/>
      <c r="AB63" s="210"/>
      <c r="AC63" s="210"/>
      <c r="AD63" s="210"/>
      <c r="AE63" s="210"/>
      <c r="AF63" s="210"/>
      <c r="AG63" s="210"/>
      <c r="AH63" s="210">
        <v>0</v>
      </c>
      <c r="AI63" s="210">
        <f t="shared" si="69"/>
        <v>0</v>
      </c>
      <c r="AJ63" s="210">
        <f t="shared" si="70"/>
        <v>0</v>
      </c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>
        <v>0</v>
      </c>
      <c r="AV63" s="210">
        <f t="shared" si="71"/>
        <v>0</v>
      </c>
      <c r="AW63" s="210">
        <f t="shared" si="72"/>
        <v>0</v>
      </c>
      <c r="AX63" s="210"/>
      <c r="AY63" s="210"/>
      <c r="AZ63" s="210"/>
      <c r="BA63" s="210"/>
      <c r="BB63" s="210"/>
      <c r="BC63" s="210">
        <f t="shared" si="73"/>
        <v>0</v>
      </c>
      <c r="BD63" s="210">
        <f t="shared" si="74"/>
        <v>0</v>
      </c>
      <c r="BE63" s="210"/>
      <c r="BF63" s="210"/>
      <c r="BG63" s="210"/>
      <c r="BH63" s="210"/>
      <c r="BI63" s="210"/>
      <c r="BJ63" s="210"/>
      <c r="BK63" s="210"/>
      <c r="BL63" s="210"/>
      <c r="BM63" s="210"/>
      <c r="BN63" s="261"/>
      <c r="BO63" s="54" t="s">
        <v>312</v>
      </c>
      <c r="BP63" s="57" t="s">
        <v>421</v>
      </c>
      <c r="BQ63" s="232" t="s">
        <v>690</v>
      </c>
      <c r="BR63" s="10" t="s">
        <v>690</v>
      </c>
      <c r="BV63" s="10" t="e">
        <f>D63-#REF!</f>
        <v>#REF!</v>
      </c>
      <c r="BW63" s="10" t="e">
        <f>D63-#REF!</f>
        <v>#REF!</v>
      </c>
      <c r="BX63" s="1" t="e">
        <f>F63-#REF!</f>
        <v>#REF!</v>
      </c>
    </row>
    <row r="64" spans="1:76" s="130" customFormat="1" ht="48" x14ac:dyDescent="0.2">
      <c r="A64" s="75"/>
      <c r="B64" s="159"/>
      <c r="C64" s="366" t="s">
        <v>800</v>
      </c>
      <c r="D64" s="222"/>
      <c r="E64" s="210">
        <f t="shared" si="64"/>
        <v>19033</v>
      </c>
      <c r="F64" s="210"/>
      <c r="G64" s="210">
        <f t="shared" ref="G64" si="75">F64+H64</f>
        <v>38066</v>
      </c>
      <c r="H64" s="210">
        <f t="shared" ref="H64" si="76">SUM(I64:T64)</f>
        <v>38066</v>
      </c>
      <c r="I64" s="210"/>
      <c r="J64" s="210"/>
      <c r="K64" s="210"/>
      <c r="L64" s="210"/>
      <c r="M64" s="210">
        <v>38066</v>
      </c>
      <c r="N64" s="210"/>
      <c r="O64" s="210"/>
      <c r="P64" s="210"/>
      <c r="Q64" s="210"/>
      <c r="R64" s="210"/>
      <c r="S64" s="210"/>
      <c r="T64" s="210"/>
      <c r="U64" s="210"/>
      <c r="V64" s="210">
        <f t="shared" ref="V64" si="77">U64+W64</f>
        <v>0</v>
      </c>
      <c r="W64" s="210">
        <f t="shared" ref="W64" si="78">SUM(X64:AG64)</f>
        <v>0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>
        <f t="shared" ref="AI64" si="79">AH64+AJ64</f>
        <v>0</v>
      </c>
      <c r="AJ64" s="210">
        <f t="shared" ref="AJ64" si="80">SUM(AK64:AT64)</f>
        <v>0</v>
      </c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>
        <f t="shared" ref="AV64" si="81">AU64+AW64</f>
        <v>0</v>
      </c>
      <c r="AW64" s="210">
        <f t="shared" ref="AW64" si="82">SUM(AX64:BA64)</f>
        <v>0</v>
      </c>
      <c r="AX64" s="210"/>
      <c r="AY64" s="210"/>
      <c r="AZ64" s="210"/>
      <c r="BA64" s="210"/>
      <c r="BB64" s="210"/>
      <c r="BC64" s="210">
        <f t="shared" ref="BC64" si="83">BB64+BD64</f>
        <v>-19033</v>
      </c>
      <c r="BD64" s="210">
        <f t="shared" ref="BD64" si="84">SUM(BE64:BN64)</f>
        <v>-19033</v>
      </c>
      <c r="BE64" s="210">
        <v>-19033</v>
      </c>
      <c r="BF64" s="210"/>
      <c r="BG64" s="210"/>
      <c r="BH64" s="210"/>
      <c r="BI64" s="210"/>
      <c r="BJ64" s="210"/>
      <c r="BK64" s="210"/>
      <c r="BL64" s="210"/>
      <c r="BM64" s="210"/>
      <c r="BN64" s="261"/>
      <c r="BO64" s="54" t="s">
        <v>801</v>
      </c>
      <c r="BP64" s="57"/>
      <c r="BQ64" s="232"/>
      <c r="BR64" s="10"/>
      <c r="BV64" s="10"/>
      <c r="BW64" s="10"/>
    </row>
    <row r="65" spans="1:76" ht="24" customHeight="1" x14ac:dyDescent="0.2">
      <c r="A65" s="75">
        <v>40003275333</v>
      </c>
      <c r="B65" s="158" t="s">
        <v>296</v>
      </c>
      <c r="C65" s="282" t="s">
        <v>240</v>
      </c>
      <c r="D65" s="222">
        <f t="shared" si="63"/>
        <v>112653</v>
      </c>
      <c r="E65" s="210">
        <f t="shared" si="64"/>
        <v>112653</v>
      </c>
      <c r="F65" s="210">
        <v>112653</v>
      </c>
      <c r="G65" s="210">
        <f t="shared" si="65"/>
        <v>112653</v>
      </c>
      <c r="H65" s="210">
        <f t="shared" si="66"/>
        <v>0</v>
      </c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>
        <v>0</v>
      </c>
      <c r="V65" s="210">
        <f t="shared" si="67"/>
        <v>0</v>
      </c>
      <c r="W65" s="210">
        <f t="shared" si="68"/>
        <v>0</v>
      </c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>
        <v>0</v>
      </c>
      <c r="AI65" s="210">
        <f t="shared" si="69"/>
        <v>0</v>
      </c>
      <c r="AJ65" s="210">
        <f t="shared" si="70"/>
        <v>0</v>
      </c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>
        <v>0</v>
      </c>
      <c r="AV65" s="210">
        <f t="shared" si="71"/>
        <v>0</v>
      </c>
      <c r="AW65" s="210">
        <f t="shared" si="72"/>
        <v>0</v>
      </c>
      <c r="AX65" s="210"/>
      <c r="AY65" s="210"/>
      <c r="AZ65" s="210"/>
      <c r="BA65" s="210"/>
      <c r="BB65" s="210"/>
      <c r="BC65" s="210">
        <f t="shared" si="73"/>
        <v>0</v>
      </c>
      <c r="BD65" s="210">
        <f t="shared" si="74"/>
        <v>0</v>
      </c>
      <c r="BE65" s="210"/>
      <c r="BF65" s="210"/>
      <c r="BG65" s="210"/>
      <c r="BH65" s="210"/>
      <c r="BI65" s="210"/>
      <c r="BJ65" s="210"/>
      <c r="BK65" s="210"/>
      <c r="BL65" s="210"/>
      <c r="BM65" s="210"/>
      <c r="BN65" s="261"/>
      <c r="BO65" s="54" t="s">
        <v>313</v>
      </c>
      <c r="BP65" s="57"/>
      <c r="BQ65" s="232" t="s">
        <v>694</v>
      </c>
      <c r="BR65" s="10" t="s">
        <v>695</v>
      </c>
      <c r="BS65" s="130"/>
      <c r="BT65" s="259"/>
      <c r="BV65" s="10" t="e">
        <f>D65-#REF!</f>
        <v>#REF!</v>
      </c>
      <c r="BW65" s="10" t="e">
        <f>D65-#REF!</f>
        <v>#REF!</v>
      </c>
      <c r="BX65" s="1" t="e">
        <f>F65-#REF!</f>
        <v>#REF!</v>
      </c>
    </row>
    <row r="66" spans="1:76" ht="24" x14ac:dyDescent="0.2">
      <c r="A66" s="75"/>
      <c r="B66" s="160"/>
      <c r="C66" s="282" t="s">
        <v>297</v>
      </c>
      <c r="D66" s="222">
        <f t="shared" si="63"/>
        <v>209320</v>
      </c>
      <c r="E66" s="210">
        <f t="shared" si="64"/>
        <v>209320</v>
      </c>
      <c r="F66" s="210">
        <v>209320</v>
      </c>
      <c r="G66" s="210">
        <f t="shared" si="65"/>
        <v>209320</v>
      </c>
      <c r="H66" s="210">
        <f t="shared" si="66"/>
        <v>0</v>
      </c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>
        <v>0</v>
      </c>
      <c r="V66" s="210">
        <f t="shared" si="67"/>
        <v>0</v>
      </c>
      <c r="W66" s="210">
        <f t="shared" si="68"/>
        <v>0</v>
      </c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>
        <v>0</v>
      </c>
      <c r="AI66" s="210">
        <f t="shared" si="69"/>
        <v>0</v>
      </c>
      <c r="AJ66" s="210">
        <f t="shared" si="70"/>
        <v>0</v>
      </c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>
        <v>0</v>
      </c>
      <c r="AV66" s="210">
        <f t="shared" si="71"/>
        <v>0</v>
      </c>
      <c r="AW66" s="210">
        <f t="shared" si="72"/>
        <v>0</v>
      </c>
      <c r="AX66" s="210"/>
      <c r="AY66" s="210"/>
      <c r="AZ66" s="210"/>
      <c r="BA66" s="210"/>
      <c r="BB66" s="210"/>
      <c r="BC66" s="210">
        <f t="shared" si="73"/>
        <v>0</v>
      </c>
      <c r="BD66" s="210">
        <f t="shared" si="74"/>
        <v>0</v>
      </c>
      <c r="BE66" s="210"/>
      <c r="BF66" s="210"/>
      <c r="BG66" s="210"/>
      <c r="BH66" s="210"/>
      <c r="BI66" s="210"/>
      <c r="BJ66" s="210"/>
      <c r="BK66" s="210"/>
      <c r="BL66" s="210"/>
      <c r="BM66" s="210"/>
      <c r="BN66" s="261"/>
      <c r="BO66" s="54" t="s">
        <v>333</v>
      </c>
      <c r="BP66" s="57"/>
      <c r="BQ66" s="232" t="s">
        <v>694</v>
      </c>
      <c r="BR66" s="10" t="s">
        <v>695</v>
      </c>
      <c r="BS66" s="130"/>
      <c r="BT66" s="259"/>
      <c r="BV66" s="10" t="e">
        <f>D66-#REF!</f>
        <v>#REF!</v>
      </c>
      <c r="BW66" s="10" t="e">
        <f>D66-#REF!</f>
        <v>#REF!</v>
      </c>
      <c r="BX66" s="1" t="e">
        <f>F66-#REF!</f>
        <v>#REF!</v>
      </c>
    </row>
    <row r="67" spans="1:76" ht="12.75" thickBot="1" x14ac:dyDescent="0.25">
      <c r="A67" s="75"/>
      <c r="B67" s="141"/>
      <c r="C67" s="188"/>
      <c r="D67" s="224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74"/>
      <c r="BO67" s="50"/>
      <c r="BP67" s="58"/>
      <c r="BQ67" s="232"/>
      <c r="BR67" s="10"/>
      <c r="BV67" s="10" t="e">
        <f>D67-#REF!</f>
        <v>#REF!</v>
      </c>
      <c r="BW67" s="10" t="e">
        <f>D67-#REF!</f>
        <v>#REF!</v>
      </c>
      <c r="BX67" s="1" t="e">
        <f>F67-#REF!</f>
        <v>#REF!</v>
      </c>
    </row>
    <row r="68" spans="1:76" ht="27.75" customHeight="1" thickBot="1" x14ac:dyDescent="0.25">
      <c r="A68" s="140" t="s">
        <v>11</v>
      </c>
      <c r="B68" s="90" t="s">
        <v>161</v>
      </c>
      <c r="C68" s="187"/>
      <c r="D68" s="225">
        <f t="shared" ref="D68:BN68" si="85">SUM(D69:D79)</f>
        <v>6637752</v>
      </c>
      <c r="E68" s="264">
        <f t="shared" si="85"/>
        <v>6742207</v>
      </c>
      <c r="F68" s="264">
        <f t="shared" si="85"/>
        <v>6370188</v>
      </c>
      <c r="G68" s="264">
        <f t="shared" si="85"/>
        <v>6435837</v>
      </c>
      <c r="H68" s="264">
        <f t="shared" si="85"/>
        <v>65649</v>
      </c>
      <c r="I68" s="264">
        <f t="shared" si="85"/>
        <v>0</v>
      </c>
      <c r="J68" s="264">
        <f t="shared" si="85"/>
        <v>0</v>
      </c>
      <c r="K68" s="264">
        <f t="shared" si="85"/>
        <v>0</v>
      </c>
      <c r="L68" s="264">
        <f t="shared" si="85"/>
        <v>0</v>
      </c>
      <c r="M68" s="264">
        <f t="shared" si="85"/>
        <v>56946</v>
      </c>
      <c r="N68" s="264">
        <f t="shared" si="85"/>
        <v>0</v>
      </c>
      <c r="O68" s="264">
        <f t="shared" si="85"/>
        <v>374</v>
      </c>
      <c r="P68" s="264">
        <f t="shared" si="85"/>
        <v>0</v>
      </c>
      <c r="Q68" s="264">
        <f t="shared" si="85"/>
        <v>-24145</v>
      </c>
      <c r="R68" s="264">
        <f t="shared" ref="R68:S68" si="86">SUM(R69:R79)</f>
        <v>32474</v>
      </c>
      <c r="S68" s="264">
        <f t="shared" si="86"/>
        <v>0</v>
      </c>
      <c r="T68" s="264">
        <f t="shared" si="85"/>
        <v>0</v>
      </c>
      <c r="U68" s="264">
        <f t="shared" si="85"/>
        <v>0</v>
      </c>
      <c r="V68" s="264">
        <f t="shared" si="85"/>
        <v>0</v>
      </c>
      <c r="W68" s="264">
        <f t="shared" si="85"/>
        <v>0</v>
      </c>
      <c r="X68" s="264">
        <f t="shared" si="85"/>
        <v>0</v>
      </c>
      <c r="Y68" s="264">
        <f t="shared" si="85"/>
        <v>0</v>
      </c>
      <c r="Z68" s="264">
        <f t="shared" si="85"/>
        <v>0</v>
      </c>
      <c r="AA68" s="264">
        <f t="shared" si="85"/>
        <v>0</v>
      </c>
      <c r="AB68" s="264">
        <f t="shared" si="85"/>
        <v>0</v>
      </c>
      <c r="AC68" s="264">
        <f t="shared" si="85"/>
        <v>0</v>
      </c>
      <c r="AD68" s="264">
        <f t="shared" si="85"/>
        <v>0</v>
      </c>
      <c r="AE68" s="264">
        <f t="shared" si="85"/>
        <v>0</v>
      </c>
      <c r="AF68" s="264">
        <f t="shared" si="85"/>
        <v>0</v>
      </c>
      <c r="AG68" s="264">
        <f t="shared" si="85"/>
        <v>0</v>
      </c>
      <c r="AH68" s="264">
        <f t="shared" si="85"/>
        <v>278787</v>
      </c>
      <c r="AI68" s="264">
        <f t="shared" si="85"/>
        <v>317593</v>
      </c>
      <c r="AJ68" s="264">
        <f t="shared" si="85"/>
        <v>38806</v>
      </c>
      <c r="AK68" s="264">
        <f t="shared" si="85"/>
        <v>38806</v>
      </c>
      <c r="AL68" s="264">
        <f t="shared" si="85"/>
        <v>0</v>
      </c>
      <c r="AM68" s="264">
        <f t="shared" si="85"/>
        <v>0</v>
      </c>
      <c r="AN68" s="264">
        <f t="shared" si="85"/>
        <v>0</v>
      </c>
      <c r="AO68" s="264">
        <f t="shared" si="85"/>
        <v>0</v>
      </c>
      <c r="AP68" s="264">
        <f t="shared" si="85"/>
        <v>0</v>
      </c>
      <c r="AQ68" s="264">
        <f t="shared" si="85"/>
        <v>0</v>
      </c>
      <c r="AR68" s="264">
        <f t="shared" si="85"/>
        <v>0</v>
      </c>
      <c r="AS68" s="264">
        <f t="shared" si="85"/>
        <v>0</v>
      </c>
      <c r="AT68" s="264">
        <f t="shared" si="85"/>
        <v>0</v>
      </c>
      <c r="AU68" s="264">
        <f t="shared" si="85"/>
        <v>0</v>
      </c>
      <c r="AV68" s="264">
        <f t="shared" si="85"/>
        <v>0</v>
      </c>
      <c r="AW68" s="264">
        <f t="shared" si="85"/>
        <v>0</v>
      </c>
      <c r="AX68" s="264">
        <f t="shared" si="85"/>
        <v>0</v>
      </c>
      <c r="AY68" s="264">
        <f t="shared" si="85"/>
        <v>0</v>
      </c>
      <c r="AZ68" s="264">
        <f t="shared" si="85"/>
        <v>0</v>
      </c>
      <c r="BA68" s="264">
        <f t="shared" si="85"/>
        <v>0</v>
      </c>
      <c r="BB68" s="264">
        <f t="shared" si="85"/>
        <v>-11223</v>
      </c>
      <c r="BC68" s="264">
        <f t="shared" si="85"/>
        <v>-11223</v>
      </c>
      <c r="BD68" s="264">
        <f t="shared" si="85"/>
        <v>0</v>
      </c>
      <c r="BE68" s="264">
        <f t="shared" si="85"/>
        <v>0</v>
      </c>
      <c r="BF68" s="264">
        <f t="shared" si="85"/>
        <v>0</v>
      </c>
      <c r="BG68" s="264">
        <f t="shared" si="85"/>
        <v>0</v>
      </c>
      <c r="BH68" s="264">
        <f t="shared" si="85"/>
        <v>0</v>
      </c>
      <c r="BI68" s="264">
        <f t="shared" si="85"/>
        <v>0</v>
      </c>
      <c r="BJ68" s="264">
        <f t="shared" si="85"/>
        <v>0</v>
      </c>
      <c r="BK68" s="264">
        <f t="shared" si="85"/>
        <v>0</v>
      </c>
      <c r="BL68" s="264">
        <f t="shared" si="85"/>
        <v>0</v>
      </c>
      <c r="BM68" s="264">
        <f t="shared" si="85"/>
        <v>0</v>
      </c>
      <c r="BN68" s="272">
        <f t="shared" si="85"/>
        <v>0</v>
      </c>
      <c r="BO68" s="7"/>
      <c r="BP68" s="59"/>
      <c r="BV68" s="10" t="e">
        <f>D68-#REF!</f>
        <v>#REF!</v>
      </c>
      <c r="BW68" s="10" t="e">
        <f>D68-#REF!</f>
        <v>#REF!</v>
      </c>
      <c r="BX68" s="1" t="e">
        <f>F68-#REF!</f>
        <v>#REF!</v>
      </c>
    </row>
    <row r="69" spans="1:76" s="130" customFormat="1" ht="12.75" customHeight="1" thickTop="1" x14ac:dyDescent="0.2">
      <c r="A69" s="75">
        <v>90000056357</v>
      </c>
      <c r="B69" s="164" t="s">
        <v>5</v>
      </c>
      <c r="C69" s="189" t="s">
        <v>177</v>
      </c>
      <c r="D69" s="222">
        <f t="shared" ref="D69:D78" si="87">F69+U69+AH69+AU69+BB69</f>
        <v>2649079</v>
      </c>
      <c r="E69" s="212">
        <f t="shared" ref="E69:E78" si="88">G69+V69+AI69+AV69+BC69</f>
        <v>2639381</v>
      </c>
      <c r="F69" s="214">
        <v>2451775</v>
      </c>
      <c r="G69" s="214">
        <f t="shared" ref="G69:G78" si="89">F69+H69</f>
        <v>2451775</v>
      </c>
      <c r="H69" s="214">
        <f t="shared" ref="H69:H78" si="90">SUM(I69:T69)</f>
        <v>0</v>
      </c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>
        <v>0</v>
      </c>
      <c r="V69" s="214">
        <f t="shared" ref="V69:V78" si="91">U69+W69</f>
        <v>0</v>
      </c>
      <c r="W69" s="214">
        <f t="shared" ref="W69:W78" si="92">SUM(X69:AG69)</f>
        <v>0</v>
      </c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>
        <v>198527</v>
      </c>
      <c r="AI69" s="214">
        <f t="shared" ref="AI69:AI78" si="93">AH69+AJ69</f>
        <v>188829</v>
      </c>
      <c r="AJ69" s="214">
        <f t="shared" ref="AJ69:AJ78" si="94">SUM(AK69:AT69)</f>
        <v>-9698</v>
      </c>
      <c r="AK69" s="214">
        <v>-9698</v>
      </c>
      <c r="AL69" s="214"/>
      <c r="AM69" s="214"/>
      <c r="AN69" s="214"/>
      <c r="AO69" s="214"/>
      <c r="AP69" s="214"/>
      <c r="AQ69" s="214"/>
      <c r="AR69" s="214"/>
      <c r="AS69" s="214"/>
      <c r="AT69" s="214"/>
      <c r="AU69" s="214">
        <v>0</v>
      </c>
      <c r="AV69" s="214">
        <f t="shared" ref="AV69:AV78" si="95">AU69+AW69</f>
        <v>0</v>
      </c>
      <c r="AW69" s="214">
        <f t="shared" ref="AW69:AW78" si="96">SUM(AX69:BA69)</f>
        <v>0</v>
      </c>
      <c r="AX69" s="214"/>
      <c r="AY69" s="214"/>
      <c r="AZ69" s="214"/>
      <c r="BA69" s="214"/>
      <c r="BB69" s="214">
        <v>-1223</v>
      </c>
      <c r="BC69" s="328">
        <f t="shared" ref="BC69:BC78" si="97">BB69+BD69</f>
        <v>-1223</v>
      </c>
      <c r="BD69" s="328">
        <f t="shared" ref="BD69:BD78" si="98">SUM(BE69:BN69)</f>
        <v>0</v>
      </c>
      <c r="BE69" s="328"/>
      <c r="BF69" s="328"/>
      <c r="BG69" s="328"/>
      <c r="BH69" s="328"/>
      <c r="BI69" s="328"/>
      <c r="BJ69" s="328"/>
      <c r="BK69" s="328"/>
      <c r="BL69" s="328"/>
      <c r="BM69" s="328"/>
      <c r="BN69" s="329"/>
      <c r="BO69" s="151" t="s">
        <v>317</v>
      </c>
      <c r="BP69" s="136"/>
      <c r="BQ69" s="232" t="s">
        <v>688</v>
      </c>
      <c r="BR69" s="10" t="s">
        <v>689</v>
      </c>
      <c r="BV69" s="10" t="e">
        <f>D69-#REF!</f>
        <v>#REF!</v>
      </c>
      <c r="BW69" s="10" t="e">
        <f>D69-#REF!</f>
        <v>#REF!</v>
      </c>
      <c r="BX69" s="130" t="e">
        <f>F69-#REF!</f>
        <v>#REF!</v>
      </c>
    </row>
    <row r="70" spans="1:76" s="130" customFormat="1" x14ac:dyDescent="0.2">
      <c r="A70" s="75"/>
      <c r="B70" s="161"/>
      <c r="C70" s="235" t="s">
        <v>245</v>
      </c>
      <c r="D70" s="222">
        <f t="shared" si="87"/>
        <v>2550</v>
      </c>
      <c r="E70" s="212">
        <f t="shared" si="88"/>
        <v>2550</v>
      </c>
      <c r="F70" s="212">
        <v>2550</v>
      </c>
      <c r="G70" s="212">
        <f t="shared" si="89"/>
        <v>2550</v>
      </c>
      <c r="H70" s="212">
        <f t="shared" si="90"/>
        <v>0</v>
      </c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>
        <v>0</v>
      </c>
      <c r="V70" s="212">
        <f t="shared" si="91"/>
        <v>0</v>
      </c>
      <c r="W70" s="212">
        <f t="shared" si="92"/>
        <v>0</v>
      </c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>
        <v>0</v>
      </c>
      <c r="AI70" s="212">
        <f t="shared" si="93"/>
        <v>0</v>
      </c>
      <c r="AJ70" s="212">
        <f t="shared" si="94"/>
        <v>0</v>
      </c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>
        <v>0</v>
      </c>
      <c r="AV70" s="212">
        <f t="shared" si="95"/>
        <v>0</v>
      </c>
      <c r="AW70" s="212">
        <f t="shared" si="96"/>
        <v>0</v>
      </c>
      <c r="AX70" s="212"/>
      <c r="AY70" s="212"/>
      <c r="AZ70" s="212"/>
      <c r="BA70" s="212"/>
      <c r="BB70" s="212"/>
      <c r="BC70" s="212">
        <f t="shared" si="97"/>
        <v>0</v>
      </c>
      <c r="BD70" s="212">
        <f t="shared" si="98"/>
        <v>0</v>
      </c>
      <c r="BE70" s="212"/>
      <c r="BF70" s="212"/>
      <c r="BG70" s="212"/>
      <c r="BH70" s="212"/>
      <c r="BI70" s="212"/>
      <c r="BJ70" s="212"/>
      <c r="BK70" s="212"/>
      <c r="BL70" s="212"/>
      <c r="BM70" s="212"/>
      <c r="BN70" s="273"/>
      <c r="BO70" s="54" t="s">
        <v>318</v>
      </c>
      <c r="BP70" s="131"/>
      <c r="BQ70" s="232" t="s">
        <v>688</v>
      </c>
      <c r="BR70" s="10" t="s">
        <v>689</v>
      </c>
      <c r="BV70" s="10" t="e">
        <f>D70-#REF!</f>
        <v>#REF!</v>
      </c>
      <c r="BW70" s="10" t="e">
        <f>D70-#REF!</f>
        <v>#REF!</v>
      </c>
      <c r="BX70" s="130" t="e">
        <f>F70-#REF!</f>
        <v>#REF!</v>
      </c>
    </row>
    <row r="71" spans="1:76" s="130" customFormat="1" ht="24" x14ac:dyDescent="0.2">
      <c r="A71" s="75"/>
      <c r="B71" s="159"/>
      <c r="C71" s="233" t="s">
        <v>267</v>
      </c>
      <c r="D71" s="222">
        <f t="shared" si="87"/>
        <v>690278</v>
      </c>
      <c r="E71" s="210">
        <f t="shared" si="88"/>
        <v>690278</v>
      </c>
      <c r="F71" s="210">
        <v>690278</v>
      </c>
      <c r="G71" s="210">
        <f t="shared" si="89"/>
        <v>690278</v>
      </c>
      <c r="H71" s="210">
        <f t="shared" si="90"/>
        <v>0</v>
      </c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>
        <v>0</v>
      </c>
      <c r="V71" s="210">
        <f t="shared" si="91"/>
        <v>0</v>
      </c>
      <c r="W71" s="210">
        <f t="shared" si="92"/>
        <v>0</v>
      </c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>
        <v>0</v>
      </c>
      <c r="AI71" s="210">
        <f t="shared" si="93"/>
        <v>0</v>
      </c>
      <c r="AJ71" s="210">
        <f t="shared" si="94"/>
        <v>0</v>
      </c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>
        <v>0</v>
      </c>
      <c r="AV71" s="210">
        <f t="shared" si="95"/>
        <v>0</v>
      </c>
      <c r="AW71" s="210">
        <f t="shared" si="96"/>
        <v>0</v>
      </c>
      <c r="AX71" s="210"/>
      <c r="AY71" s="210"/>
      <c r="AZ71" s="210"/>
      <c r="BA71" s="210"/>
      <c r="BB71" s="210"/>
      <c r="BC71" s="210">
        <f t="shared" si="97"/>
        <v>0</v>
      </c>
      <c r="BD71" s="210">
        <f t="shared" si="98"/>
        <v>0</v>
      </c>
      <c r="BE71" s="210"/>
      <c r="BF71" s="210"/>
      <c r="BG71" s="210"/>
      <c r="BH71" s="210"/>
      <c r="BI71" s="210"/>
      <c r="BJ71" s="210"/>
      <c r="BK71" s="210"/>
      <c r="BL71" s="210"/>
      <c r="BM71" s="210"/>
      <c r="BN71" s="261"/>
      <c r="BO71" s="54" t="s">
        <v>320</v>
      </c>
      <c r="BP71" s="57" t="s">
        <v>610</v>
      </c>
      <c r="BQ71" s="232" t="s">
        <v>690</v>
      </c>
      <c r="BR71" s="10" t="s">
        <v>690</v>
      </c>
      <c r="BV71" s="10" t="e">
        <f>D71-#REF!</f>
        <v>#REF!</v>
      </c>
      <c r="BW71" s="10" t="e">
        <f>D71-#REF!</f>
        <v>#REF!</v>
      </c>
      <c r="BX71" s="130" t="e">
        <f>F71-#REF!</f>
        <v>#REF!</v>
      </c>
    </row>
    <row r="72" spans="1:76" s="130" customFormat="1" x14ac:dyDescent="0.2">
      <c r="A72" s="75"/>
      <c r="B72" s="159"/>
      <c r="C72" s="233" t="s">
        <v>217</v>
      </c>
      <c r="D72" s="222">
        <f t="shared" si="87"/>
        <v>267600</v>
      </c>
      <c r="E72" s="210">
        <f t="shared" si="88"/>
        <v>267600</v>
      </c>
      <c r="F72" s="210">
        <v>267600</v>
      </c>
      <c r="G72" s="210">
        <f t="shared" si="89"/>
        <v>267600</v>
      </c>
      <c r="H72" s="210">
        <f t="shared" si="90"/>
        <v>0</v>
      </c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>
        <v>0</v>
      </c>
      <c r="V72" s="210">
        <f t="shared" si="91"/>
        <v>0</v>
      </c>
      <c r="W72" s="210">
        <f t="shared" si="92"/>
        <v>0</v>
      </c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>
        <v>0</v>
      </c>
      <c r="AI72" s="210">
        <f t="shared" si="93"/>
        <v>0</v>
      </c>
      <c r="AJ72" s="210">
        <f t="shared" si="94"/>
        <v>0</v>
      </c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>
        <v>0</v>
      </c>
      <c r="AV72" s="210">
        <f t="shared" si="95"/>
        <v>0</v>
      </c>
      <c r="AW72" s="210">
        <f t="shared" si="96"/>
        <v>0</v>
      </c>
      <c r="AX72" s="210"/>
      <c r="AY72" s="210"/>
      <c r="AZ72" s="210"/>
      <c r="BA72" s="210"/>
      <c r="BB72" s="210"/>
      <c r="BC72" s="210">
        <f t="shared" si="97"/>
        <v>0</v>
      </c>
      <c r="BD72" s="210">
        <f t="shared" si="98"/>
        <v>0</v>
      </c>
      <c r="BE72" s="210"/>
      <c r="BF72" s="210"/>
      <c r="BG72" s="210"/>
      <c r="BH72" s="210"/>
      <c r="BI72" s="210"/>
      <c r="BJ72" s="210"/>
      <c r="BK72" s="210"/>
      <c r="BL72" s="210"/>
      <c r="BM72" s="210"/>
      <c r="BN72" s="261"/>
      <c r="BO72" s="54" t="s">
        <v>319</v>
      </c>
      <c r="BP72" s="57" t="s">
        <v>427</v>
      </c>
      <c r="BQ72" s="232" t="s">
        <v>690</v>
      </c>
      <c r="BR72" s="10" t="s">
        <v>690</v>
      </c>
      <c r="BV72" s="10" t="e">
        <f>D72-#REF!</f>
        <v>#REF!</v>
      </c>
      <c r="BW72" s="10" t="e">
        <f>D72-#REF!</f>
        <v>#REF!</v>
      </c>
      <c r="BX72" s="130" t="e">
        <f>F72-#REF!</f>
        <v>#REF!</v>
      </c>
    </row>
    <row r="73" spans="1:76" s="130" customFormat="1" ht="15" customHeight="1" x14ac:dyDescent="0.2">
      <c r="A73" s="75"/>
      <c r="B73" s="159"/>
      <c r="C73" s="233" t="s">
        <v>212</v>
      </c>
      <c r="D73" s="222">
        <f t="shared" si="87"/>
        <v>607998</v>
      </c>
      <c r="E73" s="210">
        <f t="shared" si="88"/>
        <v>607998</v>
      </c>
      <c r="F73" s="210">
        <v>568750</v>
      </c>
      <c r="G73" s="210">
        <f t="shared" si="89"/>
        <v>532953</v>
      </c>
      <c r="H73" s="210">
        <f t="shared" si="90"/>
        <v>-35797</v>
      </c>
      <c r="I73" s="210"/>
      <c r="J73" s="210"/>
      <c r="K73" s="210"/>
      <c r="L73" s="210"/>
      <c r="M73" s="210">
        <v>-35797</v>
      </c>
      <c r="N73" s="210"/>
      <c r="O73" s="210"/>
      <c r="P73" s="210"/>
      <c r="Q73" s="210"/>
      <c r="R73" s="210"/>
      <c r="S73" s="210"/>
      <c r="T73" s="210"/>
      <c r="U73" s="210">
        <v>0</v>
      </c>
      <c r="V73" s="210">
        <f t="shared" si="91"/>
        <v>0</v>
      </c>
      <c r="W73" s="210">
        <f t="shared" si="92"/>
        <v>0</v>
      </c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>
        <v>39248</v>
      </c>
      <c r="AI73" s="210">
        <f t="shared" si="93"/>
        <v>75045</v>
      </c>
      <c r="AJ73" s="210">
        <f t="shared" si="94"/>
        <v>35797</v>
      </c>
      <c r="AK73" s="210">
        <v>35797</v>
      </c>
      <c r="AL73" s="210"/>
      <c r="AM73" s="210"/>
      <c r="AN73" s="210"/>
      <c r="AO73" s="210"/>
      <c r="AP73" s="210"/>
      <c r="AQ73" s="210"/>
      <c r="AR73" s="210"/>
      <c r="AS73" s="210"/>
      <c r="AT73" s="210"/>
      <c r="AU73" s="210">
        <v>0</v>
      </c>
      <c r="AV73" s="210">
        <f t="shared" si="95"/>
        <v>0</v>
      </c>
      <c r="AW73" s="210">
        <f t="shared" si="96"/>
        <v>0</v>
      </c>
      <c r="AX73" s="210"/>
      <c r="AY73" s="210"/>
      <c r="AZ73" s="210"/>
      <c r="BA73" s="210"/>
      <c r="BB73" s="210"/>
      <c r="BC73" s="210">
        <f t="shared" si="97"/>
        <v>0</v>
      </c>
      <c r="BD73" s="210">
        <f t="shared" si="98"/>
        <v>0</v>
      </c>
      <c r="BE73" s="210"/>
      <c r="BF73" s="210"/>
      <c r="BG73" s="210"/>
      <c r="BH73" s="210"/>
      <c r="BI73" s="210"/>
      <c r="BJ73" s="210"/>
      <c r="BK73" s="210"/>
      <c r="BL73" s="210"/>
      <c r="BM73" s="210"/>
      <c r="BN73" s="261"/>
      <c r="BO73" s="54" t="s">
        <v>321</v>
      </c>
      <c r="BP73" s="57" t="s">
        <v>611</v>
      </c>
      <c r="BQ73" s="232" t="s">
        <v>690</v>
      </c>
      <c r="BR73" s="10" t="s">
        <v>690</v>
      </c>
      <c r="BV73" s="10" t="e">
        <f>D73-#REF!</f>
        <v>#REF!</v>
      </c>
      <c r="BW73" s="10" t="e">
        <f>D73-#REF!</f>
        <v>#REF!</v>
      </c>
      <c r="BX73" s="130" t="e">
        <f>F73-#REF!</f>
        <v>#REF!</v>
      </c>
    </row>
    <row r="74" spans="1:76" s="130" customFormat="1" ht="24" x14ac:dyDescent="0.2">
      <c r="A74" s="75"/>
      <c r="B74" s="161"/>
      <c r="C74" s="235" t="s">
        <v>247</v>
      </c>
      <c r="D74" s="222">
        <f t="shared" si="87"/>
        <v>274261</v>
      </c>
      <c r="E74" s="212">
        <f t="shared" si="88"/>
        <v>444679</v>
      </c>
      <c r="F74" s="212">
        <v>274261</v>
      </c>
      <c r="G74" s="212">
        <f t="shared" si="89"/>
        <v>444679</v>
      </c>
      <c r="H74" s="212">
        <f t="shared" si="90"/>
        <v>170418</v>
      </c>
      <c r="I74" s="212"/>
      <c r="J74" s="212"/>
      <c r="K74" s="212"/>
      <c r="L74" s="212"/>
      <c r="M74" s="212">
        <f>-509+162224</f>
        <v>161715</v>
      </c>
      <c r="N74" s="212"/>
      <c r="O74" s="212">
        <v>374</v>
      </c>
      <c r="P74" s="212"/>
      <c r="Q74" s="212">
        <v>-24145</v>
      </c>
      <c r="R74" s="212">
        <v>32474</v>
      </c>
      <c r="S74" s="212"/>
      <c r="T74" s="212"/>
      <c r="U74" s="212">
        <v>0</v>
      </c>
      <c r="V74" s="212">
        <f t="shared" si="91"/>
        <v>0</v>
      </c>
      <c r="W74" s="212">
        <f t="shared" si="92"/>
        <v>0</v>
      </c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>
        <v>0</v>
      </c>
      <c r="AI74" s="212">
        <f t="shared" si="93"/>
        <v>0</v>
      </c>
      <c r="AJ74" s="212">
        <f t="shared" si="94"/>
        <v>0</v>
      </c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>
        <v>0</v>
      </c>
      <c r="AV74" s="212">
        <f t="shared" si="95"/>
        <v>0</v>
      </c>
      <c r="AW74" s="212">
        <f t="shared" si="96"/>
        <v>0</v>
      </c>
      <c r="AX74" s="212"/>
      <c r="AY74" s="212"/>
      <c r="AZ74" s="212"/>
      <c r="BA74" s="212"/>
      <c r="BB74" s="212"/>
      <c r="BC74" s="212">
        <f t="shared" si="97"/>
        <v>0</v>
      </c>
      <c r="BD74" s="212">
        <f t="shared" si="98"/>
        <v>0</v>
      </c>
      <c r="BE74" s="212"/>
      <c r="BF74" s="212"/>
      <c r="BG74" s="212"/>
      <c r="BH74" s="212"/>
      <c r="BI74" s="212"/>
      <c r="BJ74" s="212"/>
      <c r="BK74" s="212"/>
      <c r="BL74" s="212"/>
      <c r="BM74" s="212"/>
      <c r="BN74" s="273"/>
      <c r="BO74" s="145" t="s">
        <v>608</v>
      </c>
      <c r="BP74" s="131" t="s">
        <v>614</v>
      </c>
      <c r="BQ74" s="232" t="s">
        <v>690</v>
      </c>
      <c r="BR74" s="10" t="s">
        <v>690</v>
      </c>
      <c r="BV74" s="10" t="e">
        <f>D74-#REF!</f>
        <v>#REF!</v>
      </c>
      <c r="BW74" s="10" t="e">
        <f>D74-#REF!</f>
        <v>#REF!</v>
      </c>
      <c r="BX74" s="130" t="e">
        <f>F74-#REF!</f>
        <v>#REF!</v>
      </c>
    </row>
    <row r="75" spans="1:76" s="130" customFormat="1" ht="24" x14ac:dyDescent="0.2">
      <c r="A75" s="75"/>
      <c r="B75" s="161"/>
      <c r="C75" s="235" t="s">
        <v>588</v>
      </c>
      <c r="D75" s="222">
        <f t="shared" si="87"/>
        <v>87444</v>
      </c>
      <c r="E75" s="212">
        <f t="shared" si="88"/>
        <v>86892</v>
      </c>
      <c r="F75" s="212">
        <v>87444</v>
      </c>
      <c r="G75" s="212">
        <f t="shared" si="89"/>
        <v>86892</v>
      </c>
      <c r="H75" s="212">
        <f t="shared" si="90"/>
        <v>-552</v>
      </c>
      <c r="I75" s="212"/>
      <c r="J75" s="212"/>
      <c r="K75" s="212"/>
      <c r="L75" s="212"/>
      <c r="M75" s="212">
        <v>-552</v>
      </c>
      <c r="N75" s="212"/>
      <c r="O75" s="212"/>
      <c r="P75" s="212"/>
      <c r="Q75" s="212"/>
      <c r="R75" s="212"/>
      <c r="S75" s="212"/>
      <c r="T75" s="212"/>
      <c r="U75" s="212">
        <v>0</v>
      </c>
      <c r="V75" s="212">
        <f t="shared" si="91"/>
        <v>0</v>
      </c>
      <c r="W75" s="212">
        <f t="shared" si="92"/>
        <v>0</v>
      </c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>
        <v>0</v>
      </c>
      <c r="AI75" s="212">
        <f t="shared" si="93"/>
        <v>0</v>
      </c>
      <c r="AJ75" s="212">
        <f t="shared" si="94"/>
        <v>0</v>
      </c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>
        <v>0</v>
      </c>
      <c r="AV75" s="212">
        <f t="shared" si="95"/>
        <v>0</v>
      </c>
      <c r="AW75" s="212">
        <f t="shared" si="96"/>
        <v>0</v>
      </c>
      <c r="AX75" s="212"/>
      <c r="AY75" s="212"/>
      <c r="AZ75" s="212"/>
      <c r="BA75" s="212"/>
      <c r="BB75" s="212"/>
      <c r="BC75" s="212">
        <f t="shared" si="97"/>
        <v>0</v>
      </c>
      <c r="BD75" s="212">
        <f t="shared" si="98"/>
        <v>0</v>
      </c>
      <c r="BE75" s="212"/>
      <c r="BF75" s="212"/>
      <c r="BG75" s="212"/>
      <c r="BH75" s="212"/>
      <c r="BI75" s="212"/>
      <c r="BJ75" s="212"/>
      <c r="BK75" s="212"/>
      <c r="BL75" s="212"/>
      <c r="BM75" s="212"/>
      <c r="BN75" s="273"/>
      <c r="BO75" s="54" t="s">
        <v>609</v>
      </c>
      <c r="BP75" s="131"/>
      <c r="BQ75" s="232" t="s">
        <v>691</v>
      </c>
      <c r="BR75" s="232" t="s">
        <v>691</v>
      </c>
      <c r="BV75" s="10" t="e">
        <f>D75-#REF!</f>
        <v>#REF!</v>
      </c>
      <c r="BW75" s="10" t="e">
        <f>D75-#REF!</f>
        <v>#REF!</v>
      </c>
      <c r="BX75" s="130" t="e">
        <f>F75-#REF!</f>
        <v>#REF!</v>
      </c>
    </row>
    <row r="76" spans="1:76" s="130" customFormat="1" ht="36" x14ac:dyDescent="0.2">
      <c r="A76" s="75"/>
      <c r="B76" s="161"/>
      <c r="C76" s="235" t="s">
        <v>639</v>
      </c>
      <c r="D76" s="222">
        <f t="shared" si="87"/>
        <v>123781</v>
      </c>
      <c r="E76" s="212">
        <f t="shared" si="88"/>
        <v>66797</v>
      </c>
      <c r="F76" s="212">
        <v>123781</v>
      </c>
      <c r="G76" s="212">
        <f t="shared" si="89"/>
        <v>66797</v>
      </c>
      <c r="H76" s="212">
        <f t="shared" si="90"/>
        <v>-56984</v>
      </c>
      <c r="I76" s="212"/>
      <c r="J76" s="212"/>
      <c r="K76" s="212"/>
      <c r="L76" s="212"/>
      <c r="M76" s="212">
        <v>-56984</v>
      </c>
      <c r="N76" s="212"/>
      <c r="O76" s="212"/>
      <c r="P76" s="212"/>
      <c r="Q76" s="212"/>
      <c r="R76" s="212"/>
      <c r="S76" s="212"/>
      <c r="T76" s="212"/>
      <c r="U76" s="212">
        <v>0</v>
      </c>
      <c r="V76" s="212">
        <f t="shared" si="91"/>
        <v>0</v>
      </c>
      <c r="W76" s="212">
        <f t="shared" si="92"/>
        <v>0</v>
      </c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>
        <v>0</v>
      </c>
      <c r="AI76" s="212">
        <f t="shared" si="93"/>
        <v>0</v>
      </c>
      <c r="AJ76" s="212">
        <f t="shared" si="94"/>
        <v>0</v>
      </c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>
        <v>0</v>
      </c>
      <c r="AV76" s="212">
        <f t="shared" si="95"/>
        <v>0</v>
      </c>
      <c r="AW76" s="212">
        <f t="shared" si="96"/>
        <v>0</v>
      </c>
      <c r="AX76" s="212"/>
      <c r="AY76" s="212"/>
      <c r="AZ76" s="212"/>
      <c r="BA76" s="212"/>
      <c r="BB76" s="212"/>
      <c r="BC76" s="212">
        <f t="shared" si="97"/>
        <v>0</v>
      </c>
      <c r="BD76" s="212">
        <f t="shared" si="98"/>
        <v>0</v>
      </c>
      <c r="BE76" s="212"/>
      <c r="BF76" s="212"/>
      <c r="BG76" s="212"/>
      <c r="BH76" s="212"/>
      <c r="BI76" s="212"/>
      <c r="BJ76" s="212"/>
      <c r="BK76" s="212"/>
      <c r="BL76" s="212"/>
      <c r="BM76" s="212"/>
      <c r="BN76" s="273"/>
      <c r="BO76" s="54" t="s">
        <v>640</v>
      </c>
      <c r="BP76" s="131"/>
      <c r="BQ76" s="232" t="s">
        <v>691</v>
      </c>
      <c r="BR76" s="232" t="s">
        <v>691</v>
      </c>
      <c r="BV76" s="10" t="e">
        <f>D76-#REF!</f>
        <v>#REF!</v>
      </c>
      <c r="BW76" s="10" t="e">
        <f>D76-#REF!</f>
        <v>#REF!</v>
      </c>
      <c r="BX76" s="130" t="e">
        <f>F76-#REF!</f>
        <v>#REF!</v>
      </c>
    </row>
    <row r="77" spans="1:76" ht="24" x14ac:dyDescent="0.2">
      <c r="A77" s="75">
        <v>42803002568</v>
      </c>
      <c r="B77" s="158" t="s">
        <v>289</v>
      </c>
      <c r="C77" s="257" t="s">
        <v>268</v>
      </c>
      <c r="D77" s="222">
        <f t="shared" si="87"/>
        <v>1577851</v>
      </c>
      <c r="E77" s="210">
        <f t="shared" si="88"/>
        <v>1572491</v>
      </c>
      <c r="F77" s="210">
        <v>1577851</v>
      </c>
      <c r="G77" s="210">
        <f t="shared" si="89"/>
        <v>1572491</v>
      </c>
      <c r="H77" s="210">
        <f t="shared" si="90"/>
        <v>-5360</v>
      </c>
      <c r="I77" s="210"/>
      <c r="J77" s="210"/>
      <c r="K77" s="210"/>
      <c r="L77" s="210"/>
      <c r="M77" s="210">
        <v>-5360</v>
      </c>
      <c r="N77" s="210"/>
      <c r="O77" s="210"/>
      <c r="P77" s="210"/>
      <c r="Q77" s="210"/>
      <c r="R77" s="210"/>
      <c r="S77" s="210"/>
      <c r="T77" s="210"/>
      <c r="U77" s="210">
        <v>0</v>
      </c>
      <c r="V77" s="210">
        <f t="shared" si="91"/>
        <v>0</v>
      </c>
      <c r="W77" s="210">
        <f t="shared" si="92"/>
        <v>0</v>
      </c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>
        <v>0</v>
      </c>
      <c r="AI77" s="210">
        <f t="shared" si="93"/>
        <v>0</v>
      </c>
      <c r="AJ77" s="210">
        <f t="shared" si="94"/>
        <v>0</v>
      </c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>
        <v>0</v>
      </c>
      <c r="AV77" s="210">
        <f t="shared" si="95"/>
        <v>0</v>
      </c>
      <c r="AW77" s="210">
        <f t="shared" si="96"/>
        <v>0</v>
      </c>
      <c r="AX77" s="210"/>
      <c r="AY77" s="210"/>
      <c r="AZ77" s="210"/>
      <c r="BA77" s="210"/>
      <c r="BB77" s="210"/>
      <c r="BC77" s="210">
        <f t="shared" si="97"/>
        <v>0</v>
      </c>
      <c r="BD77" s="210">
        <f t="shared" si="98"/>
        <v>0</v>
      </c>
      <c r="BE77" s="210"/>
      <c r="BF77" s="210"/>
      <c r="BG77" s="210"/>
      <c r="BH77" s="210"/>
      <c r="BI77" s="210"/>
      <c r="BJ77" s="210"/>
      <c r="BK77" s="210"/>
      <c r="BL77" s="210"/>
      <c r="BM77" s="210"/>
      <c r="BN77" s="261"/>
      <c r="BO77" s="54" t="s">
        <v>334</v>
      </c>
      <c r="BP77" s="57"/>
      <c r="BQ77" s="232" t="s">
        <v>694</v>
      </c>
      <c r="BR77" s="10" t="s">
        <v>695</v>
      </c>
      <c r="BV77" s="10" t="e">
        <f>D77-#REF!</f>
        <v>#REF!</v>
      </c>
      <c r="BW77" s="10" t="e">
        <f>D77-#REF!</f>
        <v>#REF!</v>
      </c>
      <c r="BX77" s="1" t="e">
        <f>F77-#REF!</f>
        <v>#REF!</v>
      </c>
    </row>
    <row r="78" spans="1:76" ht="24" x14ac:dyDescent="0.2">
      <c r="A78" s="75">
        <v>90010691331</v>
      </c>
      <c r="B78" s="166" t="s">
        <v>631</v>
      </c>
      <c r="C78" s="258" t="s">
        <v>182</v>
      </c>
      <c r="D78" s="222">
        <f t="shared" si="87"/>
        <v>356910</v>
      </c>
      <c r="E78" s="210">
        <f t="shared" si="88"/>
        <v>363541</v>
      </c>
      <c r="F78" s="215">
        <v>325898</v>
      </c>
      <c r="G78" s="215">
        <f t="shared" si="89"/>
        <v>319822</v>
      </c>
      <c r="H78" s="215">
        <f t="shared" si="90"/>
        <v>-6076</v>
      </c>
      <c r="I78" s="215"/>
      <c r="J78" s="215"/>
      <c r="K78" s="215"/>
      <c r="L78" s="215"/>
      <c r="M78" s="215">
        <v>-6076</v>
      </c>
      <c r="N78" s="215"/>
      <c r="O78" s="215"/>
      <c r="P78" s="215"/>
      <c r="Q78" s="215"/>
      <c r="R78" s="215"/>
      <c r="S78" s="215"/>
      <c r="T78" s="215"/>
      <c r="U78" s="215">
        <v>0</v>
      </c>
      <c r="V78" s="215">
        <f t="shared" si="91"/>
        <v>0</v>
      </c>
      <c r="W78" s="215">
        <f t="shared" si="92"/>
        <v>0</v>
      </c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>
        <v>41012</v>
      </c>
      <c r="AI78" s="215">
        <f t="shared" si="93"/>
        <v>53719</v>
      </c>
      <c r="AJ78" s="215">
        <f t="shared" si="94"/>
        <v>12707</v>
      </c>
      <c r="AK78" s="215">
        <v>12707</v>
      </c>
      <c r="AL78" s="215"/>
      <c r="AM78" s="215"/>
      <c r="AN78" s="215"/>
      <c r="AO78" s="215"/>
      <c r="AP78" s="215"/>
      <c r="AQ78" s="215"/>
      <c r="AR78" s="215"/>
      <c r="AS78" s="215"/>
      <c r="AT78" s="215"/>
      <c r="AU78" s="215">
        <v>0</v>
      </c>
      <c r="AV78" s="215">
        <f t="shared" si="95"/>
        <v>0</v>
      </c>
      <c r="AW78" s="215">
        <f t="shared" si="96"/>
        <v>0</v>
      </c>
      <c r="AX78" s="215"/>
      <c r="AY78" s="215"/>
      <c r="AZ78" s="215"/>
      <c r="BA78" s="215"/>
      <c r="BB78" s="215">
        <v>-10000</v>
      </c>
      <c r="BC78" s="215">
        <f t="shared" si="97"/>
        <v>-10000</v>
      </c>
      <c r="BD78" s="215">
        <f t="shared" si="98"/>
        <v>0</v>
      </c>
      <c r="BE78" s="215"/>
      <c r="BF78" s="215"/>
      <c r="BG78" s="215"/>
      <c r="BH78" s="215"/>
      <c r="BI78" s="215"/>
      <c r="BJ78" s="215"/>
      <c r="BK78" s="215"/>
      <c r="BL78" s="215"/>
      <c r="BM78" s="215"/>
      <c r="BN78" s="275"/>
      <c r="BO78" s="171" t="s">
        <v>335</v>
      </c>
      <c r="BP78" s="172"/>
      <c r="BQ78" s="232" t="s">
        <v>694</v>
      </c>
      <c r="BR78" s="10" t="s">
        <v>695</v>
      </c>
      <c r="BV78" s="10" t="e">
        <f>D78-#REF!</f>
        <v>#REF!</v>
      </c>
      <c r="BW78" s="10" t="e">
        <f>D78-#REF!</f>
        <v>#REF!</v>
      </c>
      <c r="BX78" s="1" t="e">
        <f>F78-#REF!</f>
        <v>#REF!</v>
      </c>
    </row>
    <row r="79" spans="1:76" ht="12.75" thickBot="1" x14ac:dyDescent="0.25">
      <c r="A79" s="75"/>
      <c r="B79" s="141"/>
      <c r="C79" s="188"/>
      <c r="D79" s="224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74"/>
      <c r="BO79" s="50"/>
      <c r="BP79" s="58"/>
      <c r="BQ79" s="232"/>
      <c r="BR79" s="10"/>
      <c r="BV79" s="10" t="e">
        <f>D79-#REF!</f>
        <v>#REF!</v>
      </c>
      <c r="BW79" s="10" t="e">
        <f>D79-#REF!</f>
        <v>#REF!</v>
      </c>
      <c r="BX79" s="1" t="e">
        <f>F79-#REF!</f>
        <v>#REF!</v>
      </c>
    </row>
    <row r="80" spans="1:76" ht="12.75" thickBot="1" x14ac:dyDescent="0.25">
      <c r="A80" s="140" t="s">
        <v>12</v>
      </c>
      <c r="B80" s="90" t="s">
        <v>13</v>
      </c>
      <c r="C80" s="187"/>
      <c r="D80" s="225">
        <f t="shared" ref="D80:BN80" si="99">SUM(D81:D88)</f>
        <v>303908</v>
      </c>
      <c r="E80" s="264">
        <f t="shared" si="99"/>
        <v>349560</v>
      </c>
      <c r="F80" s="264">
        <f t="shared" si="99"/>
        <v>303908</v>
      </c>
      <c r="G80" s="264">
        <f t="shared" si="99"/>
        <v>349560</v>
      </c>
      <c r="H80" s="264">
        <f t="shared" si="99"/>
        <v>45652</v>
      </c>
      <c r="I80" s="264">
        <f t="shared" si="99"/>
        <v>0</v>
      </c>
      <c r="J80" s="264">
        <f t="shared" si="99"/>
        <v>0</v>
      </c>
      <c r="K80" s="264">
        <f t="shared" si="99"/>
        <v>0</v>
      </c>
      <c r="L80" s="264">
        <f t="shared" si="99"/>
        <v>0</v>
      </c>
      <c r="M80" s="264">
        <f t="shared" si="99"/>
        <v>15464</v>
      </c>
      <c r="N80" s="264">
        <f t="shared" si="99"/>
        <v>0</v>
      </c>
      <c r="O80" s="264">
        <f t="shared" si="99"/>
        <v>0</v>
      </c>
      <c r="P80" s="264">
        <f t="shared" si="99"/>
        <v>12000</v>
      </c>
      <c r="Q80" s="264">
        <f t="shared" si="99"/>
        <v>0</v>
      </c>
      <c r="R80" s="264">
        <f t="shared" ref="R80:S80" si="100">SUM(R81:R88)</f>
        <v>18188</v>
      </c>
      <c r="S80" s="264">
        <f t="shared" si="100"/>
        <v>0</v>
      </c>
      <c r="T80" s="264">
        <f t="shared" si="99"/>
        <v>0</v>
      </c>
      <c r="U80" s="264">
        <f t="shared" si="99"/>
        <v>0</v>
      </c>
      <c r="V80" s="264">
        <f t="shared" si="99"/>
        <v>0</v>
      </c>
      <c r="W80" s="264">
        <f t="shared" si="99"/>
        <v>0</v>
      </c>
      <c r="X80" s="264">
        <f t="shared" si="99"/>
        <v>0</v>
      </c>
      <c r="Y80" s="264">
        <f t="shared" si="99"/>
        <v>0</v>
      </c>
      <c r="Z80" s="264">
        <f t="shared" si="99"/>
        <v>0</v>
      </c>
      <c r="AA80" s="264">
        <f t="shared" si="99"/>
        <v>0</v>
      </c>
      <c r="AB80" s="264">
        <f t="shared" si="99"/>
        <v>0</v>
      </c>
      <c r="AC80" s="264">
        <f t="shared" si="99"/>
        <v>0</v>
      </c>
      <c r="AD80" s="264">
        <f t="shared" si="99"/>
        <v>0</v>
      </c>
      <c r="AE80" s="264">
        <f t="shared" si="99"/>
        <v>0</v>
      </c>
      <c r="AF80" s="264">
        <f t="shared" si="99"/>
        <v>0</v>
      </c>
      <c r="AG80" s="264">
        <f t="shared" si="99"/>
        <v>0</v>
      </c>
      <c r="AH80" s="264">
        <f t="shared" si="99"/>
        <v>0</v>
      </c>
      <c r="AI80" s="264">
        <f t="shared" si="99"/>
        <v>0</v>
      </c>
      <c r="AJ80" s="264">
        <f t="shared" si="99"/>
        <v>0</v>
      </c>
      <c r="AK80" s="264">
        <f t="shared" si="99"/>
        <v>0</v>
      </c>
      <c r="AL80" s="264">
        <f t="shared" si="99"/>
        <v>0</v>
      </c>
      <c r="AM80" s="264">
        <f t="shared" si="99"/>
        <v>0</v>
      </c>
      <c r="AN80" s="264">
        <f t="shared" si="99"/>
        <v>0</v>
      </c>
      <c r="AO80" s="264">
        <f t="shared" si="99"/>
        <v>0</v>
      </c>
      <c r="AP80" s="264">
        <f t="shared" si="99"/>
        <v>0</v>
      </c>
      <c r="AQ80" s="264">
        <f t="shared" si="99"/>
        <v>0</v>
      </c>
      <c r="AR80" s="264">
        <f t="shared" si="99"/>
        <v>0</v>
      </c>
      <c r="AS80" s="264">
        <f t="shared" si="99"/>
        <v>0</v>
      </c>
      <c r="AT80" s="264">
        <f t="shared" si="99"/>
        <v>0</v>
      </c>
      <c r="AU80" s="264">
        <f t="shared" si="99"/>
        <v>0</v>
      </c>
      <c r="AV80" s="264">
        <f t="shared" si="99"/>
        <v>0</v>
      </c>
      <c r="AW80" s="264">
        <f t="shared" si="99"/>
        <v>0</v>
      </c>
      <c r="AX80" s="264">
        <f t="shared" si="99"/>
        <v>0</v>
      </c>
      <c r="AY80" s="264">
        <f t="shared" si="99"/>
        <v>0</v>
      </c>
      <c r="AZ80" s="264">
        <f t="shared" si="99"/>
        <v>0</v>
      </c>
      <c r="BA80" s="264">
        <f t="shared" si="99"/>
        <v>0</v>
      </c>
      <c r="BB80" s="264">
        <f t="shared" si="99"/>
        <v>0</v>
      </c>
      <c r="BC80" s="264">
        <f t="shared" si="99"/>
        <v>0</v>
      </c>
      <c r="BD80" s="264">
        <f t="shared" si="99"/>
        <v>0</v>
      </c>
      <c r="BE80" s="264">
        <f t="shared" si="99"/>
        <v>0</v>
      </c>
      <c r="BF80" s="264">
        <f t="shared" si="99"/>
        <v>0</v>
      </c>
      <c r="BG80" s="264">
        <f t="shared" si="99"/>
        <v>0</v>
      </c>
      <c r="BH80" s="264">
        <f t="shared" si="99"/>
        <v>0</v>
      </c>
      <c r="BI80" s="264">
        <f t="shared" si="99"/>
        <v>0</v>
      </c>
      <c r="BJ80" s="264">
        <f t="shared" si="99"/>
        <v>0</v>
      </c>
      <c r="BK80" s="264">
        <f t="shared" si="99"/>
        <v>0</v>
      </c>
      <c r="BL80" s="264">
        <f t="shared" si="99"/>
        <v>0</v>
      </c>
      <c r="BM80" s="264">
        <f t="shared" si="99"/>
        <v>0</v>
      </c>
      <c r="BN80" s="272">
        <f t="shared" si="99"/>
        <v>0</v>
      </c>
      <c r="BO80" s="7"/>
      <c r="BP80" s="59"/>
      <c r="BQ80" s="232"/>
      <c r="BR80" s="10"/>
      <c r="BV80" s="10" t="e">
        <f>D80-#REF!</f>
        <v>#REF!</v>
      </c>
      <c r="BW80" s="10" t="e">
        <f>D80-#REF!</f>
        <v>#REF!</v>
      </c>
      <c r="BX80" s="1" t="e">
        <f>F80-#REF!</f>
        <v>#REF!</v>
      </c>
    </row>
    <row r="81" spans="1:76" ht="24.75" customHeight="1" thickTop="1" x14ac:dyDescent="0.2">
      <c r="A81" s="75">
        <v>90000594245</v>
      </c>
      <c r="B81" s="164" t="s">
        <v>498</v>
      </c>
      <c r="C81" s="282" t="s">
        <v>183</v>
      </c>
      <c r="D81" s="222">
        <f t="shared" ref="D81:D86" si="101">F81+U81+AH81+AU81+BB81</f>
        <v>45712</v>
      </c>
      <c r="E81" s="210">
        <f t="shared" ref="E81:E86" si="102">G81+V81+AI81+AV81+BC81</f>
        <v>45712</v>
      </c>
      <c r="F81" s="210">
        <v>45712</v>
      </c>
      <c r="G81" s="210">
        <f t="shared" ref="G81:G86" si="103">F81+H81</f>
        <v>45712</v>
      </c>
      <c r="H81" s="210">
        <f t="shared" ref="H81:H86" si="104">SUM(I81:T81)</f>
        <v>0</v>
      </c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>
        <v>0</v>
      </c>
      <c r="V81" s="210">
        <f t="shared" ref="V81:V86" si="105">U81+W81</f>
        <v>0</v>
      </c>
      <c r="W81" s="210">
        <f t="shared" ref="W81:W86" si="106">SUM(X81:AG81)</f>
        <v>0</v>
      </c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>
        <v>0</v>
      </c>
      <c r="AI81" s="210">
        <f t="shared" ref="AI81:AI86" si="107">AH81+AJ81</f>
        <v>0</v>
      </c>
      <c r="AJ81" s="210">
        <f t="shared" ref="AJ81:AJ86" si="108">SUM(AK81:AT81)</f>
        <v>0</v>
      </c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>
        <v>0</v>
      </c>
      <c r="AV81" s="210">
        <f t="shared" ref="AV81:AV86" si="109">AU81+AW81</f>
        <v>0</v>
      </c>
      <c r="AW81" s="210">
        <f t="shared" ref="AW81:AW86" si="110">SUM(AX81:BA81)</f>
        <v>0</v>
      </c>
      <c r="AX81" s="210"/>
      <c r="AY81" s="210"/>
      <c r="AZ81" s="210"/>
      <c r="BA81" s="210"/>
      <c r="BB81" s="210"/>
      <c r="BC81" s="210">
        <f t="shared" ref="BC81:BC86" si="111">BB81+BD81</f>
        <v>0</v>
      </c>
      <c r="BD81" s="210">
        <f t="shared" ref="BD81:BD86" si="112">SUM(BE81:BN81)</f>
        <v>0</v>
      </c>
      <c r="BE81" s="210"/>
      <c r="BF81" s="210"/>
      <c r="BG81" s="210"/>
      <c r="BH81" s="210"/>
      <c r="BI81" s="210"/>
      <c r="BJ81" s="210"/>
      <c r="BK81" s="210"/>
      <c r="BL81" s="210"/>
      <c r="BM81" s="210"/>
      <c r="BN81" s="261"/>
      <c r="BO81" s="54" t="s">
        <v>336</v>
      </c>
      <c r="BP81" s="57" t="s">
        <v>612</v>
      </c>
      <c r="BQ81" s="232" t="s">
        <v>696</v>
      </c>
      <c r="BR81" s="10" t="s">
        <v>697</v>
      </c>
      <c r="BS81" s="130"/>
      <c r="BV81" s="10" t="e">
        <f>D81-#REF!</f>
        <v>#REF!</v>
      </c>
      <c r="BW81" s="10" t="e">
        <f>D81-#REF!</f>
        <v>#REF!</v>
      </c>
      <c r="BX81" s="1" t="e">
        <f>F81-#REF!</f>
        <v>#REF!</v>
      </c>
    </row>
    <row r="82" spans="1:76" x14ac:dyDescent="0.2">
      <c r="A82" s="75"/>
      <c r="B82" s="159"/>
      <c r="C82" s="263" t="s">
        <v>204</v>
      </c>
      <c r="D82" s="222">
        <f t="shared" si="101"/>
        <v>28912</v>
      </c>
      <c r="E82" s="210">
        <f t="shared" si="102"/>
        <v>28912</v>
      </c>
      <c r="F82" s="210">
        <v>28912</v>
      </c>
      <c r="G82" s="210">
        <f t="shared" si="103"/>
        <v>28912</v>
      </c>
      <c r="H82" s="210">
        <f t="shared" si="104"/>
        <v>0</v>
      </c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>
        <v>0</v>
      </c>
      <c r="V82" s="210">
        <f t="shared" si="105"/>
        <v>0</v>
      </c>
      <c r="W82" s="210">
        <f t="shared" si="106"/>
        <v>0</v>
      </c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>
        <v>0</v>
      </c>
      <c r="AI82" s="210">
        <f t="shared" si="107"/>
        <v>0</v>
      </c>
      <c r="AJ82" s="210">
        <f t="shared" si="108"/>
        <v>0</v>
      </c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>
        <v>0</v>
      </c>
      <c r="AV82" s="210">
        <f t="shared" si="109"/>
        <v>0</v>
      </c>
      <c r="AW82" s="210">
        <f t="shared" si="110"/>
        <v>0</v>
      </c>
      <c r="AX82" s="210"/>
      <c r="AY82" s="210"/>
      <c r="AZ82" s="210"/>
      <c r="BA82" s="210"/>
      <c r="BB82" s="210"/>
      <c r="BC82" s="210">
        <f t="shared" si="111"/>
        <v>0</v>
      </c>
      <c r="BD82" s="210">
        <f t="shared" si="112"/>
        <v>0</v>
      </c>
      <c r="BE82" s="210"/>
      <c r="BF82" s="210"/>
      <c r="BG82" s="210"/>
      <c r="BH82" s="210"/>
      <c r="BI82" s="210"/>
      <c r="BJ82" s="210"/>
      <c r="BK82" s="210"/>
      <c r="BL82" s="210"/>
      <c r="BM82" s="210"/>
      <c r="BN82" s="261"/>
      <c r="BO82" s="54" t="s">
        <v>337</v>
      </c>
      <c r="BP82" s="57" t="s">
        <v>612</v>
      </c>
      <c r="BQ82" s="232" t="s">
        <v>696</v>
      </c>
      <c r="BR82" s="10" t="s">
        <v>697</v>
      </c>
      <c r="BV82" s="10" t="e">
        <f>D82-#REF!</f>
        <v>#REF!</v>
      </c>
      <c r="BW82" s="10" t="e">
        <f>D82-#REF!</f>
        <v>#REF!</v>
      </c>
      <c r="BX82" s="1" t="e">
        <f>F82-#REF!</f>
        <v>#REF!</v>
      </c>
    </row>
    <row r="83" spans="1:76" ht="24" x14ac:dyDescent="0.2">
      <c r="A83" s="75"/>
      <c r="B83" s="159"/>
      <c r="C83" s="263" t="s">
        <v>198</v>
      </c>
      <c r="D83" s="222">
        <f t="shared" si="101"/>
        <v>61065</v>
      </c>
      <c r="E83" s="210">
        <f t="shared" si="102"/>
        <v>62225</v>
      </c>
      <c r="F83" s="210">
        <v>61065</v>
      </c>
      <c r="G83" s="210">
        <f t="shared" si="103"/>
        <v>62225</v>
      </c>
      <c r="H83" s="210">
        <f t="shared" si="104"/>
        <v>1160</v>
      </c>
      <c r="I83" s="210"/>
      <c r="J83" s="210"/>
      <c r="K83" s="210"/>
      <c r="L83" s="210"/>
      <c r="M83" s="210">
        <v>1160</v>
      </c>
      <c r="N83" s="210"/>
      <c r="O83" s="210"/>
      <c r="P83" s="210"/>
      <c r="Q83" s="210"/>
      <c r="R83" s="210"/>
      <c r="S83" s="210"/>
      <c r="T83" s="210"/>
      <c r="U83" s="210">
        <v>0</v>
      </c>
      <c r="V83" s="210">
        <f t="shared" si="105"/>
        <v>0</v>
      </c>
      <c r="W83" s="210">
        <f t="shared" si="106"/>
        <v>0</v>
      </c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>
        <v>0</v>
      </c>
      <c r="AI83" s="210">
        <f t="shared" si="107"/>
        <v>0</v>
      </c>
      <c r="AJ83" s="210">
        <f t="shared" si="108"/>
        <v>0</v>
      </c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>
        <v>0</v>
      </c>
      <c r="AV83" s="210">
        <f t="shared" si="109"/>
        <v>0</v>
      </c>
      <c r="AW83" s="210">
        <f t="shared" si="110"/>
        <v>0</v>
      </c>
      <c r="AX83" s="210"/>
      <c r="AY83" s="210"/>
      <c r="AZ83" s="210"/>
      <c r="BA83" s="210"/>
      <c r="BB83" s="210"/>
      <c r="BC83" s="210">
        <f t="shared" si="111"/>
        <v>0</v>
      </c>
      <c r="BD83" s="210">
        <f t="shared" si="112"/>
        <v>0</v>
      </c>
      <c r="BE83" s="210"/>
      <c r="BF83" s="210"/>
      <c r="BG83" s="210"/>
      <c r="BH83" s="210"/>
      <c r="BI83" s="210"/>
      <c r="BJ83" s="210"/>
      <c r="BK83" s="210"/>
      <c r="BL83" s="210"/>
      <c r="BM83" s="210"/>
      <c r="BN83" s="261"/>
      <c r="BO83" s="54" t="s">
        <v>338</v>
      </c>
      <c r="BP83" s="57" t="s">
        <v>612</v>
      </c>
      <c r="BQ83" s="232" t="s">
        <v>696</v>
      </c>
      <c r="BR83" s="10" t="s">
        <v>697</v>
      </c>
      <c r="BV83" s="10" t="e">
        <f>D83-#REF!</f>
        <v>#REF!</v>
      </c>
      <c r="BW83" s="10" t="e">
        <f>D83-#REF!</f>
        <v>#REF!</v>
      </c>
      <c r="BX83" s="1" t="e">
        <f>F83-#REF!</f>
        <v>#REF!</v>
      </c>
    </row>
    <row r="84" spans="1:76" s="125" customFormat="1" ht="36" x14ac:dyDescent="0.2">
      <c r="A84" s="75"/>
      <c r="B84" s="159"/>
      <c r="C84" s="257" t="s">
        <v>510</v>
      </c>
      <c r="D84" s="222">
        <f t="shared" si="101"/>
        <v>59668</v>
      </c>
      <c r="E84" s="210">
        <f t="shared" si="102"/>
        <v>92160</v>
      </c>
      <c r="F84" s="210">
        <v>59668</v>
      </c>
      <c r="G84" s="210">
        <f t="shared" si="103"/>
        <v>92160</v>
      </c>
      <c r="H84" s="210">
        <f t="shared" si="104"/>
        <v>32492</v>
      </c>
      <c r="I84" s="210"/>
      <c r="J84" s="210"/>
      <c r="K84" s="210"/>
      <c r="L84" s="210"/>
      <c r="M84" s="210">
        <v>14304</v>
      </c>
      <c r="N84" s="210"/>
      <c r="O84" s="210"/>
      <c r="P84" s="210"/>
      <c r="Q84" s="210"/>
      <c r="R84" s="210">
        <v>18188</v>
      </c>
      <c r="S84" s="210"/>
      <c r="T84" s="210"/>
      <c r="U84" s="210">
        <v>0</v>
      </c>
      <c r="V84" s="210">
        <f t="shared" si="105"/>
        <v>0</v>
      </c>
      <c r="W84" s="210">
        <f t="shared" si="106"/>
        <v>0</v>
      </c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>
        <v>0</v>
      </c>
      <c r="AI84" s="210">
        <f t="shared" si="107"/>
        <v>0</v>
      </c>
      <c r="AJ84" s="210">
        <f t="shared" si="108"/>
        <v>0</v>
      </c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>
        <v>0</v>
      </c>
      <c r="AV84" s="210">
        <f t="shared" si="109"/>
        <v>0</v>
      </c>
      <c r="AW84" s="210">
        <f t="shared" si="110"/>
        <v>0</v>
      </c>
      <c r="AX84" s="210"/>
      <c r="AY84" s="210"/>
      <c r="AZ84" s="210"/>
      <c r="BA84" s="210"/>
      <c r="BB84" s="210"/>
      <c r="BC84" s="210">
        <f t="shared" si="111"/>
        <v>0</v>
      </c>
      <c r="BD84" s="210">
        <f t="shared" si="112"/>
        <v>0</v>
      </c>
      <c r="BE84" s="210"/>
      <c r="BF84" s="210"/>
      <c r="BG84" s="210"/>
      <c r="BH84" s="210"/>
      <c r="BI84" s="210"/>
      <c r="BJ84" s="210"/>
      <c r="BK84" s="210"/>
      <c r="BL84" s="210"/>
      <c r="BM84" s="210"/>
      <c r="BN84" s="261"/>
      <c r="BO84" s="54" t="s">
        <v>521</v>
      </c>
      <c r="BP84" s="57"/>
      <c r="BQ84" s="232" t="s">
        <v>691</v>
      </c>
      <c r="BR84" s="232" t="s">
        <v>691</v>
      </c>
      <c r="BV84" s="10" t="e">
        <f>D84-#REF!</f>
        <v>#REF!</v>
      </c>
      <c r="BW84" s="10" t="e">
        <f>D84-#REF!</f>
        <v>#REF!</v>
      </c>
      <c r="BX84" s="125" t="e">
        <f>F84-#REF!</f>
        <v>#REF!</v>
      </c>
    </row>
    <row r="85" spans="1:76" s="130" customFormat="1" x14ac:dyDescent="0.2">
      <c r="A85" s="75"/>
      <c r="B85" s="159"/>
      <c r="C85" s="376" t="s">
        <v>245</v>
      </c>
      <c r="D85" s="222">
        <f t="shared" ref="D85" si="113">F85+U85+AH85+AU85+BB85</f>
        <v>0</v>
      </c>
      <c r="E85" s="210">
        <f t="shared" ref="E85" si="114">G85+V85+AI85+AV85+BC85</f>
        <v>7000</v>
      </c>
      <c r="F85" s="210"/>
      <c r="G85" s="210">
        <f t="shared" ref="G85" si="115">F85+H85</f>
        <v>7000</v>
      </c>
      <c r="H85" s="210">
        <f t="shared" ref="H85" si="116">SUM(I85:T85)</f>
        <v>7000</v>
      </c>
      <c r="I85" s="210"/>
      <c r="J85" s="210"/>
      <c r="K85" s="210"/>
      <c r="L85" s="210"/>
      <c r="M85" s="210"/>
      <c r="N85" s="210"/>
      <c r="O85" s="210"/>
      <c r="P85" s="210">
        <v>7000</v>
      </c>
      <c r="Q85" s="210"/>
      <c r="R85" s="210"/>
      <c r="S85" s="210"/>
      <c r="T85" s="210"/>
      <c r="U85" s="210"/>
      <c r="V85" s="210">
        <f t="shared" ref="V85" si="117">U85+W85</f>
        <v>0</v>
      </c>
      <c r="W85" s="210">
        <f t="shared" ref="W85" si="118">SUM(X85:AG85)</f>
        <v>0</v>
      </c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>
        <f t="shared" ref="AI85" si="119">AH85+AJ85</f>
        <v>0</v>
      </c>
      <c r="AJ85" s="210">
        <f t="shared" ref="AJ85" si="120">SUM(AK85:AT85)</f>
        <v>0</v>
      </c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>
        <f t="shared" ref="AV85" si="121">AU85+AW85</f>
        <v>0</v>
      </c>
      <c r="AW85" s="210">
        <f t="shared" ref="AW85" si="122">SUM(AX85:BA85)</f>
        <v>0</v>
      </c>
      <c r="AX85" s="210"/>
      <c r="AY85" s="210"/>
      <c r="AZ85" s="210"/>
      <c r="BA85" s="210"/>
      <c r="BB85" s="210"/>
      <c r="BC85" s="210">
        <f t="shared" ref="BC85" si="123">BB85+BD85</f>
        <v>0</v>
      </c>
      <c r="BD85" s="210">
        <f t="shared" ref="BD85" si="124">SUM(BE85:BN85)</f>
        <v>0</v>
      </c>
      <c r="BE85" s="210"/>
      <c r="BF85" s="210"/>
      <c r="BG85" s="210"/>
      <c r="BH85" s="210"/>
      <c r="BI85" s="210"/>
      <c r="BJ85" s="210"/>
      <c r="BK85" s="210"/>
      <c r="BL85" s="210"/>
      <c r="BM85" s="210"/>
      <c r="BN85" s="261"/>
      <c r="BO85" s="54" t="s">
        <v>824</v>
      </c>
      <c r="BP85" s="57" t="s">
        <v>612</v>
      </c>
      <c r="BQ85" s="232"/>
      <c r="BR85" s="232"/>
      <c r="BV85" s="10"/>
      <c r="BW85" s="10"/>
    </row>
    <row r="86" spans="1:76" ht="48" x14ac:dyDescent="0.2">
      <c r="A86" s="75">
        <v>90010991438</v>
      </c>
      <c r="B86" s="158" t="s">
        <v>452</v>
      </c>
      <c r="C86" s="190" t="s">
        <v>472</v>
      </c>
      <c r="D86" s="226">
        <f t="shared" si="101"/>
        <v>108551</v>
      </c>
      <c r="E86" s="213">
        <f t="shared" si="102"/>
        <v>108551</v>
      </c>
      <c r="F86" s="213">
        <v>108551</v>
      </c>
      <c r="G86" s="213">
        <f t="shared" si="103"/>
        <v>108551</v>
      </c>
      <c r="H86" s="213">
        <f t="shared" si="104"/>
        <v>0</v>
      </c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>
        <v>0</v>
      </c>
      <c r="V86" s="213">
        <f t="shared" si="105"/>
        <v>0</v>
      </c>
      <c r="W86" s="213">
        <f t="shared" si="106"/>
        <v>0</v>
      </c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>
        <v>0</v>
      </c>
      <c r="AI86" s="213">
        <f t="shared" si="107"/>
        <v>0</v>
      </c>
      <c r="AJ86" s="213">
        <f t="shared" si="108"/>
        <v>0</v>
      </c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>
        <v>0</v>
      </c>
      <c r="AV86" s="213">
        <f t="shared" si="109"/>
        <v>0</v>
      </c>
      <c r="AW86" s="213">
        <f t="shared" si="110"/>
        <v>0</v>
      </c>
      <c r="AX86" s="213"/>
      <c r="AY86" s="213"/>
      <c r="AZ86" s="213"/>
      <c r="BA86" s="213"/>
      <c r="BB86" s="213"/>
      <c r="BC86" s="213">
        <f t="shared" si="111"/>
        <v>0</v>
      </c>
      <c r="BD86" s="213">
        <f t="shared" si="112"/>
        <v>0</v>
      </c>
      <c r="BE86" s="213"/>
      <c r="BF86" s="213"/>
      <c r="BG86" s="213"/>
      <c r="BH86" s="213"/>
      <c r="BI86" s="213"/>
      <c r="BJ86" s="213"/>
      <c r="BK86" s="213"/>
      <c r="BL86" s="213"/>
      <c r="BM86" s="213"/>
      <c r="BN86" s="280"/>
      <c r="BO86" s="134" t="s">
        <v>339</v>
      </c>
      <c r="BP86" s="60"/>
      <c r="BQ86" s="232" t="s">
        <v>696</v>
      </c>
      <c r="BR86" s="10" t="s">
        <v>697</v>
      </c>
      <c r="BV86" s="10" t="e">
        <f>D86-#REF!</f>
        <v>#REF!</v>
      </c>
      <c r="BW86" s="10" t="e">
        <f>D86-#REF!</f>
        <v>#REF!</v>
      </c>
      <c r="BX86" s="1" t="e">
        <f>F86-#REF!</f>
        <v>#REF!</v>
      </c>
    </row>
    <row r="87" spans="1:76" s="130" customFormat="1" ht="24" x14ac:dyDescent="0.2">
      <c r="A87" s="75">
        <v>40003219995</v>
      </c>
      <c r="B87" s="283" t="s">
        <v>825</v>
      </c>
      <c r="C87" s="287" t="s">
        <v>827</v>
      </c>
      <c r="D87" s="222">
        <f t="shared" ref="D87" si="125">F87+U87+AH87+AU87+BB87</f>
        <v>0</v>
      </c>
      <c r="E87" s="210">
        <f t="shared" ref="E87" si="126">G87+V87+AI87+AV87+BC87</f>
        <v>5000</v>
      </c>
      <c r="F87" s="210"/>
      <c r="G87" s="210">
        <f t="shared" ref="G87" si="127">F87+H87</f>
        <v>5000</v>
      </c>
      <c r="H87" s="210">
        <f t="shared" ref="H87" si="128">SUM(I87:T87)</f>
        <v>5000</v>
      </c>
      <c r="I87" s="210"/>
      <c r="J87" s="210"/>
      <c r="K87" s="210"/>
      <c r="L87" s="210"/>
      <c r="M87" s="210"/>
      <c r="N87" s="210"/>
      <c r="O87" s="210"/>
      <c r="P87" s="210">
        <v>5000</v>
      </c>
      <c r="Q87" s="210"/>
      <c r="R87" s="210"/>
      <c r="S87" s="210"/>
      <c r="T87" s="210"/>
      <c r="U87" s="210"/>
      <c r="V87" s="210">
        <f t="shared" ref="V87" si="129">U87+W87</f>
        <v>0</v>
      </c>
      <c r="W87" s="210">
        <f t="shared" ref="W87" si="130">SUM(X87:AG87)</f>
        <v>0</v>
      </c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>
        <f t="shared" ref="AI87" si="131">AH87+AJ87</f>
        <v>0</v>
      </c>
      <c r="AJ87" s="210">
        <f t="shared" ref="AJ87" si="132">SUM(AK87:AT87)</f>
        <v>0</v>
      </c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>
        <f t="shared" ref="AV87" si="133">AU87+AW87</f>
        <v>0</v>
      </c>
      <c r="AW87" s="210">
        <f t="shared" ref="AW87" si="134">SUM(AX87:BA87)</f>
        <v>0</v>
      </c>
      <c r="AX87" s="210"/>
      <c r="AY87" s="210"/>
      <c r="AZ87" s="210"/>
      <c r="BA87" s="210"/>
      <c r="BB87" s="210"/>
      <c r="BC87" s="210">
        <f t="shared" ref="BC87" si="135">BB87+BD87</f>
        <v>0</v>
      </c>
      <c r="BD87" s="210">
        <f t="shared" ref="BD87" si="136">SUM(BE87:BN87)</f>
        <v>0</v>
      </c>
      <c r="BE87" s="210"/>
      <c r="BF87" s="210"/>
      <c r="BG87" s="210"/>
      <c r="BH87" s="210"/>
      <c r="BI87" s="210"/>
      <c r="BJ87" s="210"/>
      <c r="BK87" s="210"/>
      <c r="BL87" s="210"/>
      <c r="BM87" s="210"/>
      <c r="BN87" s="261"/>
      <c r="BO87" s="54" t="s">
        <v>826</v>
      </c>
      <c r="BP87" s="57"/>
      <c r="BQ87" s="377"/>
      <c r="BR87" s="378"/>
      <c r="BS87" s="379"/>
      <c r="BT87" s="379"/>
      <c r="BV87" s="10"/>
      <c r="BW87" s="10"/>
    </row>
    <row r="88" spans="1:76" ht="12.75" thickBot="1" x14ac:dyDescent="0.25">
      <c r="A88" s="75"/>
      <c r="B88" s="141"/>
      <c r="C88" s="188"/>
      <c r="D88" s="224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74"/>
      <c r="BO88" s="50"/>
      <c r="BP88" s="58"/>
      <c r="BQ88" s="232"/>
      <c r="BR88" s="10"/>
      <c r="BV88" s="10" t="e">
        <f>D88-#REF!</f>
        <v>#REF!</v>
      </c>
      <c r="BW88" s="10" t="e">
        <f>D88-#REF!</f>
        <v>#REF!</v>
      </c>
      <c r="BX88" s="1" t="e">
        <f>F88-#REF!</f>
        <v>#REF!</v>
      </c>
    </row>
    <row r="89" spans="1:76" ht="12.75" thickBot="1" x14ac:dyDescent="0.25">
      <c r="A89" s="140" t="s">
        <v>14</v>
      </c>
      <c r="B89" s="90" t="s">
        <v>15</v>
      </c>
      <c r="C89" s="187"/>
      <c r="D89" s="225">
        <f t="shared" ref="D89:AI89" si="137">SUM(D90:D124)</f>
        <v>14451781</v>
      </c>
      <c r="E89" s="264">
        <f t="shared" si="137"/>
        <v>15177261</v>
      </c>
      <c r="F89" s="264">
        <f t="shared" si="137"/>
        <v>14254127</v>
      </c>
      <c r="G89" s="264">
        <f t="shared" si="137"/>
        <v>14986417</v>
      </c>
      <c r="H89" s="264">
        <f t="shared" si="137"/>
        <v>732290</v>
      </c>
      <c r="I89" s="264">
        <f t="shared" si="137"/>
        <v>0</v>
      </c>
      <c r="J89" s="264">
        <f t="shared" si="137"/>
        <v>0</v>
      </c>
      <c r="K89" s="264">
        <f t="shared" si="137"/>
        <v>0</v>
      </c>
      <c r="L89" s="264">
        <f t="shared" si="137"/>
        <v>0</v>
      </c>
      <c r="M89" s="264">
        <f t="shared" si="137"/>
        <v>1087330</v>
      </c>
      <c r="N89" s="264">
        <f t="shared" si="137"/>
        <v>0</v>
      </c>
      <c r="O89" s="264">
        <f t="shared" si="137"/>
        <v>0</v>
      </c>
      <c r="P89" s="264">
        <f t="shared" si="137"/>
        <v>3442</v>
      </c>
      <c r="Q89" s="264">
        <f t="shared" si="137"/>
        <v>-3005</v>
      </c>
      <c r="R89" s="264">
        <f t="shared" si="137"/>
        <v>-355477</v>
      </c>
      <c r="S89" s="264">
        <f t="shared" si="137"/>
        <v>0</v>
      </c>
      <c r="T89" s="264">
        <f t="shared" si="137"/>
        <v>0</v>
      </c>
      <c r="U89" s="264">
        <f t="shared" si="137"/>
        <v>10719</v>
      </c>
      <c r="V89" s="264">
        <f t="shared" si="137"/>
        <v>10719</v>
      </c>
      <c r="W89" s="264">
        <f t="shared" si="137"/>
        <v>0</v>
      </c>
      <c r="X89" s="264">
        <f t="shared" si="137"/>
        <v>0</v>
      </c>
      <c r="Y89" s="264">
        <f t="shared" si="137"/>
        <v>0</v>
      </c>
      <c r="Z89" s="264">
        <f t="shared" si="137"/>
        <v>0</v>
      </c>
      <c r="AA89" s="264">
        <f t="shared" si="137"/>
        <v>0</v>
      </c>
      <c r="AB89" s="264">
        <f t="shared" si="137"/>
        <v>0</v>
      </c>
      <c r="AC89" s="264">
        <f t="shared" si="137"/>
        <v>0</v>
      </c>
      <c r="AD89" s="264">
        <f t="shared" si="137"/>
        <v>0</v>
      </c>
      <c r="AE89" s="264">
        <f t="shared" si="137"/>
        <v>0</v>
      </c>
      <c r="AF89" s="264">
        <f t="shared" si="137"/>
        <v>0</v>
      </c>
      <c r="AG89" s="264">
        <f t="shared" si="137"/>
        <v>0</v>
      </c>
      <c r="AH89" s="264">
        <f t="shared" si="137"/>
        <v>186935</v>
      </c>
      <c r="AI89" s="264">
        <f t="shared" si="137"/>
        <v>216295</v>
      </c>
      <c r="AJ89" s="264">
        <f t="shared" ref="AJ89:BN89" si="138">SUM(AJ90:AJ124)</f>
        <v>29360</v>
      </c>
      <c r="AK89" s="264">
        <f t="shared" si="138"/>
        <v>29360</v>
      </c>
      <c r="AL89" s="264">
        <f t="shared" si="138"/>
        <v>0</v>
      </c>
      <c r="AM89" s="264">
        <f t="shared" si="138"/>
        <v>0</v>
      </c>
      <c r="AN89" s="264">
        <f t="shared" si="138"/>
        <v>0</v>
      </c>
      <c r="AO89" s="264">
        <f t="shared" si="138"/>
        <v>0</v>
      </c>
      <c r="AP89" s="264">
        <f t="shared" si="138"/>
        <v>0</v>
      </c>
      <c r="AQ89" s="264">
        <f t="shared" si="138"/>
        <v>0</v>
      </c>
      <c r="AR89" s="264">
        <f t="shared" si="138"/>
        <v>0</v>
      </c>
      <c r="AS89" s="264">
        <f t="shared" si="138"/>
        <v>0</v>
      </c>
      <c r="AT89" s="264">
        <f t="shared" si="138"/>
        <v>0</v>
      </c>
      <c r="AU89" s="264">
        <f t="shared" si="138"/>
        <v>0</v>
      </c>
      <c r="AV89" s="264">
        <f t="shared" si="138"/>
        <v>0</v>
      </c>
      <c r="AW89" s="264">
        <f t="shared" si="138"/>
        <v>0</v>
      </c>
      <c r="AX89" s="264">
        <f t="shared" si="138"/>
        <v>0</v>
      </c>
      <c r="AY89" s="264">
        <f t="shared" si="138"/>
        <v>0</v>
      </c>
      <c r="AZ89" s="264">
        <f t="shared" si="138"/>
        <v>0</v>
      </c>
      <c r="BA89" s="264">
        <f t="shared" si="138"/>
        <v>0</v>
      </c>
      <c r="BB89" s="264">
        <f t="shared" si="138"/>
        <v>0</v>
      </c>
      <c r="BC89" s="264">
        <f t="shared" si="138"/>
        <v>-36170</v>
      </c>
      <c r="BD89" s="264">
        <f t="shared" si="138"/>
        <v>-36170</v>
      </c>
      <c r="BE89" s="264">
        <f t="shared" si="138"/>
        <v>-36170</v>
      </c>
      <c r="BF89" s="264">
        <f t="shared" si="138"/>
        <v>0</v>
      </c>
      <c r="BG89" s="264">
        <f t="shared" si="138"/>
        <v>0</v>
      </c>
      <c r="BH89" s="264">
        <f t="shared" si="138"/>
        <v>0</v>
      </c>
      <c r="BI89" s="264">
        <f t="shared" si="138"/>
        <v>0</v>
      </c>
      <c r="BJ89" s="264">
        <f t="shared" si="138"/>
        <v>0</v>
      </c>
      <c r="BK89" s="264">
        <f t="shared" si="138"/>
        <v>0</v>
      </c>
      <c r="BL89" s="264">
        <f t="shared" si="138"/>
        <v>0</v>
      </c>
      <c r="BM89" s="264">
        <f t="shared" si="138"/>
        <v>0</v>
      </c>
      <c r="BN89" s="272">
        <f t="shared" si="138"/>
        <v>0</v>
      </c>
      <c r="BO89" s="7"/>
      <c r="BP89" s="59"/>
      <c r="BQ89" s="232"/>
      <c r="BR89" s="10"/>
      <c r="BV89" s="10" t="e">
        <f>D89-#REF!</f>
        <v>#REF!</v>
      </c>
      <c r="BW89" s="10" t="e">
        <f>D89-#REF!</f>
        <v>#REF!</v>
      </c>
      <c r="BX89" s="1" t="e">
        <f>F89-#REF!</f>
        <v>#REF!</v>
      </c>
    </row>
    <row r="90" spans="1:76" ht="23.25" customHeight="1" thickTop="1" x14ac:dyDescent="0.2">
      <c r="A90" s="92">
        <v>90000056357</v>
      </c>
      <c r="B90" s="164" t="s">
        <v>5</v>
      </c>
      <c r="C90" s="234" t="s">
        <v>177</v>
      </c>
      <c r="D90" s="222">
        <f t="shared" ref="D90:D123" si="139">F90+U90+AH90+AU90+BB90</f>
        <v>678256</v>
      </c>
      <c r="E90" s="212">
        <f t="shared" ref="E90:E123" si="140">G90+V90+AI90+AV90+BC90</f>
        <v>678256</v>
      </c>
      <c r="F90" s="214">
        <v>678256</v>
      </c>
      <c r="G90" s="214">
        <f t="shared" ref="G90:G123" si="141">F90+H90</f>
        <v>678256</v>
      </c>
      <c r="H90" s="214">
        <f t="shared" ref="H90:H123" si="142">SUM(I90:T90)</f>
        <v>0</v>
      </c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>
        <v>0</v>
      </c>
      <c r="V90" s="214">
        <f t="shared" ref="V90:V123" si="143">U90+W90</f>
        <v>0</v>
      </c>
      <c r="W90" s="214">
        <f t="shared" ref="W90:W123" si="144">SUM(X90:AG90)</f>
        <v>0</v>
      </c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>
        <v>0</v>
      </c>
      <c r="AI90" s="214">
        <f t="shared" ref="AI90:AI123" si="145">AH90+AJ90</f>
        <v>0</v>
      </c>
      <c r="AJ90" s="214">
        <f t="shared" ref="AJ90:AJ123" si="146">SUM(AK90:AT90)</f>
        <v>0</v>
      </c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>
        <v>0</v>
      </c>
      <c r="AV90" s="214">
        <f t="shared" ref="AV90:AV123" si="147">AU90+AW90</f>
        <v>0</v>
      </c>
      <c r="AW90" s="214">
        <f t="shared" ref="AW90:AW123" si="148">SUM(AX90:BA90)</f>
        <v>0</v>
      </c>
      <c r="AX90" s="214"/>
      <c r="AY90" s="214"/>
      <c r="AZ90" s="214"/>
      <c r="BA90" s="214"/>
      <c r="BB90" s="214"/>
      <c r="BC90" s="212">
        <f t="shared" ref="BC90:BC123" si="149">BB90+BD90</f>
        <v>0</v>
      </c>
      <c r="BD90" s="212">
        <f t="shared" ref="BD90:BD123" si="150">SUM(BE90:BN90)</f>
        <v>0</v>
      </c>
      <c r="BE90" s="212"/>
      <c r="BF90" s="212"/>
      <c r="BG90" s="212"/>
      <c r="BH90" s="212"/>
      <c r="BI90" s="212"/>
      <c r="BJ90" s="212"/>
      <c r="BK90" s="212"/>
      <c r="BL90" s="212"/>
      <c r="BM90" s="212"/>
      <c r="BN90" s="273"/>
      <c r="BO90" s="54" t="s">
        <v>441</v>
      </c>
      <c r="BP90" s="57"/>
      <c r="BQ90" s="232" t="s">
        <v>688</v>
      </c>
      <c r="BR90" s="10" t="s">
        <v>689</v>
      </c>
      <c r="BV90" s="10" t="e">
        <f>D90-#REF!</f>
        <v>#REF!</v>
      </c>
      <c r="BW90" s="10" t="e">
        <f>D90-#REF!</f>
        <v>#REF!</v>
      </c>
      <c r="BX90" s="1" t="e">
        <f>F90-#REF!</f>
        <v>#REF!</v>
      </c>
    </row>
    <row r="91" spans="1:76" ht="24" x14ac:dyDescent="0.2">
      <c r="A91" s="75"/>
      <c r="B91" s="160"/>
      <c r="C91" s="233" t="s">
        <v>486</v>
      </c>
      <c r="D91" s="222">
        <f t="shared" si="139"/>
        <v>713542</v>
      </c>
      <c r="E91" s="210">
        <f t="shared" si="140"/>
        <v>695494</v>
      </c>
      <c r="F91" s="210">
        <v>713542</v>
      </c>
      <c r="G91" s="210">
        <f t="shared" si="141"/>
        <v>695494</v>
      </c>
      <c r="H91" s="210">
        <f t="shared" si="142"/>
        <v>-18048</v>
      </c>
      <c r="I91" s="210">
        <v>-12006</v>
      </c>
      <c r="J91" s="210"/>
      <c r="K91" s="210"/>
      <c r="L91" s="210"/>
      <c r="M91" s="210">
        <f>509+2000</f>
        <v>2509</v>
      </c>
      <c r="N91" s="210"/>
      <c r="O91" s="210"/>
      <c r="P91" s="210"/>
      <c r="Q91" s="210">
        <v>-3005</v>
      </c>
      <c r="R91" s="210">
        <v>-5546</v>
      </c>
      <c r="S91" s="210"/>
      <c r="T91" s="210"/>
      <c r="U91" s="210">
        <v>0</v>
      </c>
      <c r="V91" s="210">
        <f t="shared" si="143"/>
        <v>0</v>
      </c>
      <c r="W91" s="210">
        <f t="shared" si="144"/>
        <v>0</v>
      </c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>
        <v>0</v>
      </c>
      <c r="AI91" s="210">
        <f t="shared" si="145"/>
        <v>0</v>
      </c>
      <c r="AJ91" s="210">
        <f t="shared" si="146"/>
        <v>0</v>
      </c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>
        <v>0</v>
      </c>
      <c r="AV91" s="210">
        <f t="shared" si="147"/>
        <v>0</v>
      </c>
      <c r="AW91" s="210">
        <f t="shared" si="148"/>
        <v>0</v>
      </c>
      <c r="AX91" s="210"/>
      <c r="AY91" s="210"/>
      <c r="AZ91" s="210"/>
      <c r="BA91" s="210"/>
      <c r="BB91" s="210"/>
      <c r="BC91" s="210">
        <f t="shared" si="149"/>
        <v>0</v>
      </c>
      <c r="BD91" s="210">
        <f t="shared" si="150"/>
        <v>0</v>
      </c>
      <c r="BE91" s="210"/>
      <c r="BF91" s="210"/>
      <c r="BG91" s="210"/>
      <c r="BH91" s="210"/>
      <c r="BI91" s="210"/>
      <c r="BJ91" s="210"/>
      <c r="BK91" s="210"/>
      <c r="BL91" s="210"/>
      <c r="BM91" s="210"/>
      <c r="BN91" s="261"/>
      <c r="BO91" s="54" t="s">
        <v>322</v>
      </c>
      <c r="BP91" s="57" t="s">
        <v>746</v>
      </c>
      <c r="BQ91" s="232" t="s">
        <v>690</v>
      </c>
      <c r="BR91" s="10" t="s">
        <v>690</v>
      </c>
      <c r="BV91" s="10" t="e">
        <f>D91-#REF!</f>
        <v>#REF!</v>
      </c>
      <c r="BW91" s="10" t="e">
        <f>D91-#REF!</f>
        <v>#REF!</v>
      </c>
      <c r="BX91" s="1" t="e">
        <f>F91-#REF!</f>
        <v>#REF!</v>
      </c>
    </row>
    <row r="92" spans="1:76" ht="15" customHeight="1" x14ac:dyDescent="0.2">
      <c r="A92" s="75"/>
      <c r="B92" s="160"/>
      <c r="C92" s="233" t="s">
        <v>233</v>
      </c>
      <c r="D92" s="222">
        <f t="shared" si="139"/>
        <v>130000</v>
      </c>
      <c r="E92" s="210">
        <f t="shared" si="140"/>
        <v>130000</v>
      </c>
      <c r="F92" s="210">
        <v>130000</v>
      </c>
      <c r="G92" s="210">
        <f t="shared" si="141"/>
        <v>130000</v>
      </c>
      <c r="H92" s="210">
        <f t="shared" si="142"/>
        <v>0</v>
      </c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>
        <v>0</v>
      </c>
      <c r="V92" s="210">
        <f t="shared" si="143"/>
        <v>0</v>
      </c>
      <c r="W92" s="210">
        <f t="shared" si="144"/>
        <v>0</v>
      </c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>
        <v>0</v>
      </c>
      <c r="AI92" s="210">
        <f t="shared" si="145"/>
        <v>0</v>
      </c>
      <c r="AJ92" s="210">
        <f t="shared" si="146"/>
        <v>0</v>
      </c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>
        <v>0</v>
      </c>
      <c r="AV92" s="210">
        <f t="shared" si="147"/>
        <v>0</v>
      </c>
      <c r="AW92" s="210">
        <f t="shared" si="148"/>
        <v>0</v>
      </c>
      <c r="AX92" s="210"/>
      <c r="AY92" s="210"/>
      <c r="AZ92" s="210"/>
      <c r="BA92" s="210"/>
      <c r="BB92" s="210"/>
      <c r="BC92" s="210">
        <f t="shared" si="149"/>
        <v>0</v>
      </c>
      <c r="BD92" s="210">
        <f t="shared" si="150"/>
        <v>0</v>
      </c>
      <c r="BE92" s="210"/>
      <c r="BF92" s="210"/>
      <c r="BG92" s="210"/>
      <c r="BH92" s="210"/>
      <c r="BI92" s="210"/>
      <c r="BJ92" s="210"/>
      <c r="BK92" s="210"/>
      <c r="BL92" s="210"/>
      <c r="BM92" s="210"/>
      <c r="BN92" s="261"/>
      <c r="BO92" s="54" t="s">
        <v>323</v>
      </c>
      <c r="BP92" s="57" t="s">
        <v>427</v>
      </c>
      <c r="BQ92" s="232" t="s">
        <v>690</v>
      </c>
      <c r="BR92" s="10" t="s">
        <v>690</v>
      </c>
      <c r="BV92" s="10" t="e">
        <f>D92-#REF!</f>
        <v>#REF!</v>
      </c>
      <c r="BW92" s="10" t="e">
        <f>D92-#REF!</f>
        <v>#REF!</v>
      </c>
      <c r="BX92" s="1" t="e">
        <f>F92-#REF!</f>
        <v>#REF!</v>
      </c>
    </row>
    <row r="93" spans="1:76" ht="12.75" x14ac:dyDescent="0.2">
      <c r="A93" s="75"/>
      <c r="B93" s="160"/>
      <c r="C93" s="235" t="s">
        <v>451</v>
      </c>
      <c r="D93" s="222">
        <f t="shared" si="139"/>
        <v>946492</v>
      </c>
      <c r="E93" s="210">
        <f t="shared" si="140"/>
        <v>946492</v>
      </c>
      <c r="F93" s="210">
        <v>946492</v>
      </c>
      <c r="G93" s="210">
        <f t="shared" si="141"/>
        <v>946492</v>
      </c>
      <c r="H93" s="210">
        <f t="shared" si="142"/>
        <v>0</v>
      </c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>
        <v>0</v>
      </c>
      <c r="V93" s="210">
        <f t="shared" si="143"/>
        <v>0</v>
      </c>
      <c r="W93" s="210">
        <f t="shared" si="144"/>
        <v>0</v>
      </c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>
        <v>0</v>
      </c>
      <c r="AI93" s="210">
        <f t="shared" si="145"/>
        <v>0</v>
      </c>
      <c r="AJ93" s="210">
        <f t="shared" si="146"/>
        <v>0</v>
      </c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>
        <v>0</v>
      </c>
      <c r="AV93" s="210">
        <f t="shared" si="147"/>
        <v>0</v>
      </c>
      <c r="AW93" s="210">
        <f t="shared" si="148"/>
        <v>0</v>
      </c>
      <c r="AX93" s="210"/>
      <c r="AY93" s="210"/>
      <c r="AZ93" s="210"/>
      <c r="BA93" s="210"/>
      <c r="BB93" s="210"/>
      <c r="BC93" s="210">
        <f t="shared" si="149"/>
        <v>0</v>
      </c>
      <c r="BD93" s="210">
        <f t="shared" si="150"/>
        <v>0</v>
      </c>
      <c r="BE93" s="210"/>
      <c r="BF93" s="210"/>
      <c r="BG93" s="210"/>
      <c r="BH93" s="210"/>
      <c r="BI93" s="210"/>
      <c r="BJ93" s="210"/>
      <c r="BK93" s="210"/>
      <c r="BL93" s="210"/>
      <c r="BM93" s="210"/>
      <c r="BN93" s="261"/>
      <c r="BO93" s="54" t="s">
        <v>324</v>
      </c>
      <c r="BP93" s="57" t="s">
        <v>531</v>
      </c>
      <c r="BQ93" s="232" t="s">
        <v>690</v>
      </c>
      <c r="BR93" s="10" t="s">
        <v>690</v>
      </c>
      <c r="BV93" s="10" t="e">
        <f>D93-#REF!</f>
        <v>#REF!</v>
      </c>
      <c r="BW93" s="10" t="e">
        <f>D93-#REF!</f>
        <v>#REF!</v>
      </c>
      <c r="BX93" s="1" t="e">
        <f>F93-#REF!</f>
        <v>#REF!</v>
      </c>
    </row>
    <row r="94" spans="1:76" ht="12.75" x14ac:dyDescent="0.2">
      <c r="A94" s="75"/>
      <c r="B94" s="160"/>
      <c r="C94" s="233" t="s">
        <v>253</v>
      </c>
      <c r="D94" s="222">
        <f t="shared" si="139"/>
        <v>179200</v>
      </c>
      <c r="E94" s="210">
        <f t="shared" si="140"/>
        <v>179200</v>
      </c>
      <c r="F94" s="210">
        <v>179200</v>
      </c>
      <c r="G94" s="210">
        <f t="shared" si="141"/>
        <v>179200</v>
      </c>
      <c r="H94" s="210">
        <f t="shared" si="142"/>
        <v>0</v>
      </c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>
        <v>0</v>
      </c>
      <c r="V94" s="210">
        <f t="shared" si="143"/>
        <v>0</v>
      </c>
      <c r="W94" s="210">
        <f t="shared" si="144"/>
        <v>0</v>
      </c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>
        <v>0</v>
      </c>
      <c r="AI94" s="210">
        <f t="shared" si="145"/>
        <v>0</v>
      </c>
      <c r="AJ94" s="210">
        <f t="shared" si="146"/>
        <v>0</v>
      </c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>
        <v>0</v>
      </c>
      <c r="AV94" s="210">
        <f t="shared" si="147"/>
        <v>0</v>
      </c>
      <c r="AW94" s="210">
        <f t="shared" si="148"/>
        <v>0</v>
      </c>
      <c r="AX94" s="210"/>
      <c r="AY94" s="210"/>
      <c r="AZ94" s="210"/>
      <c r="BA94" s="210"/>
      <c r="BB94" s="210"/>
      <c r="BC94" s="210">
        <f t="shared" si="149"/>
        <v>0</v>
      </c>
      <c r="BD94" s="210">
        <f t="shared" si="150"/>
        <v>0</v>
      </c>
      <c r="BE94" s="210"/>
      <c r="BF94" s="210"/>
      <c r="BG94" s="210"/>
      <c r="BH94" s="210"/>
      <c r="BI94" s="210"/>
      <c r="BJ94" s="210"/>
      <c r="BK94" s="210"/>
      <c r="BL94" s="210"/>
      <c r="BM94" s="210"/>
      <c r="BN94" s="261"/>
      <c r="BO94" s="54" t="s">
        <v>325</v>
      </c>
      <c r="BP94" s="57" t="s">
        <v>613</v>
      </c>
      <c r="BQ94" s="232" t="s">
        <v>690</v>
      </c>
      <c r="BR94" s="10" t="s">
        <v>690</v>
      </c>
      <c r="BV94" s="10" t="e">
        <f>D94-#REF!</f>
        <v>#REF!</v>
      </c>
      <c r="BW94" s="10" t="e">
        <f>D94-#REF!</f>
        <v>#REF!</v>
      </c>
      <c r="BX94" s="1" t="e">
        <f>F94-#REF!</f>
        <v>#REF!</v>
      </c>
    </row>
    <row r="95" spans="1:76" s="116" customFormat="1" ht="12.75" x14ac:dyDescent="0.2">
      <c r="A95" s="75"/>
      <c r="B95" s="160"/>
      <c r="C95" s="233" t="s">
        <v>213</v>
      </c>
      <c r="D95" s="222">
        <f t="shared" si="139"/>
        <v>724783</v>
      </c>
      <c r="E95" s="210">
        <f t="shared" si="140"/>
        <v>724783</v>
      </c>
      <c r="F95" s="210">
        <v>724783</v>
      </c>
      <c r="G95" s="210">
        <f t="shared" si="141"/>
        <v>724783</v>
      </c>
      <c r="H95" s="210">
        <f t="shared" si="142"/>
        <v>0</v>
      </c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>
        <v>0</v>
      </c>
      <c r="V95" s="210">
        <f t="shared" si="143"/>
        <v>0</v>
      </c>
      <c r="W95" s="210">
        <f t="shared" si="144"/>
        <v>0</v>
      </c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>
        <v>0</v>
      </c>
      <c r="AI95" s="210">
        <f t="shared" si="145"/>
        <v>0</v>
      </c>
      <c r="AJ95" s="210">
        <f t="shared" si="146"/>
        <v>0</v>
      </c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>
        <v>0</v>
      </c>
      <c r="AV95" s="210">
        <f t="shared" si="147"/>
        <v>0</v>
      </c>
      <c r="AW95" s="210">
        <f t="shared" si="148"/>
        <v>0</v>
      </c>
      <c r="AX95" s="210"/>
      <c r="AY95" s="210"/>
      <c r="AZ95" s="210"/>
      <c r="BA95" s="210"/>
      <c r="BB95" s="210"/>
      <c r="BC95" s="210">
        <f t="shared" si="149"/>
        <v>0</v>
      </c>
      <c r="BD95" s="210">
        <f t="shared" si="150"/>
        <v>0</v>
      </c>
      <c r="BE95" s="210"/>
      <c r="BF95" s="210"/>
      <c r="BG95" s="210"/>
      <c r="BH95" s="210"/>
      <c r="BI95" s="210"/>
      <c r="BJ95" s="210"/>
      <c r="BK95" s="210"/>
      <c r="BL95" s="210"/>
      <c r="BM95" s="210"/>
      <c r="BN95" s="261"/>
      <c r="BO95" s="54" t="s">
        <v>326</v>
      </c>
      <c r="BP95" s="57" t="s">
        <v>430</v>
      </c>
      <c r="BQ95" s="232" t="s">
        <v>690</v>
      </c>
      <c r="BR95" s="10" t="s">
        <v>690</v>
      </c>
      <c r="BV95" s="10" t="e">
        <f>D95-#REF!</f>
        <v>#REF!</v>
      </c>
      <c r="BW95" s="10" t="e">
        <f>D95-#REF!</f>
        <v>#REF!</v>
      </c>
      <c r="BX95" s="116" t="e">
        <f>F95-#REF!</f>
        <v>#REF!</v>
      </c>
    </row>
    <row r="96" spans="1:76" s="116" customFormat="1" ht="12.75" x14ac:dyDescent="0.2">
      <c r="A96" s="75"/>
      <c r="B96" s="160"/>
      <c r="C96" s="282" t="s">
        <v>705</v>
      </c>
      <c r="D96" s="222">
        <f t="shared" si="139"/>
        <v>218880</v>
      </c>
      <c r="E96" s="210">
        <f t="shared" si="140"/>
        <v>218880</v>
      </c>
      <c r="F96" s="210">
        <v>218880</v>
      </c>
      <c r="G96" s="210">
        <f t="shared" si="141"/>
        <v>218880</v>
      </c>
      <c r="H96" s="210">
        <f t="shared" si="142"/>
        <v>0</v>
      </c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>
        <v>0</v>
      </c>
      <c r="V96" s="210">
        <f t="shared" si="143"/>
        <v>0</v>
      </c>
      <c r="W96" s="210">
        <f t="shared" si="144"/>
        <v>0</v>
      </c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>
        <v>0</v>
      </c>
      <c r="AI96" s="210">
        <f t="shared" si="145"/>
        <v>0</v>
      </c>
      <c r="AJ96" s="210">
        <f t="shared" si="146"/>
        <v>0</v>
      </c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>
        <v>0</v>
      </c>
      <c r="AV96" s="210">
        <f t="shared" si="147"/>
        <v>0</v>
      </c>
      <c r="AW96" s="210">
        <f t="shared" si="148"/>
        <v>0</v>
      </c>
      <c r="AX96" s="210"/>
      <c r="AY96" s="210"/>
      <c r="AZ96" s="210"/>
      <c r="BA96" s="210"/>
      <c r="BB96" s="210"/>
      <c r="BC96" s="210">
        <f t="shared" si="149"/>
        <v>0</v>
      </c>
      <c r="BD96" s="210">
        <f t="shared" si="150"/>
        <v>0</v>
      </c>
      <c r="BE96" s="210"/>
      <c r="BF96" s="210"/>
      <c r="BG96" s="210"/>
      <c r="BH96" s="210"/>
      <c r="BI96" s="210"/>
      <c r="BJ96" s="210"/>
      <c r="BK96" s="210"/>
      <c r="BL96" s="210"/>
      <c r="BM96" s="210"/>
      <c r="BN96" s="261"/>
      <c r="BO96" s="54" t="s">
        <v>461</v>
      </c>
      <c r="BP96" s="57" t="s">
        <v>430</v>
      </c>
      <c r="BQ96" s="232" t="s">
        <v>690</v>
      </c>
      <c r="BR96" s="10" t="s">
        <v>690</v>
      </c>
      <c r="BS96" s="130"/>
      <c r="BV96" s="10" t="e">
        <f>D96-#REF!</f>
        <v>#REF!</v>
      </c>
      <c r="BW96" s="10" t="e">
        <f>D96-#REF!</f>
        <v>#REF!</v>
      </c>
      <c r="BX96" s="116" t="e">
        <f>F96-#REF!</f>
        <v>#REF!</v>
      </c>
    </row>
    <row r="97" spans="1:76" s="116" customFormat="1" ht="24.75" customHeight="1" x14ac:dyDescent="0.2">
      <c r="A97" s="75"/>
      <c r="B97" s="160"/>
      <c r="C97" s="233" t="s">
        <v>252</v>
      </c>
      <c r="D97" s="222">
        <f t="shared" si="139"/>
        <v>249640</v>
      </c>
      <c r="E97" s="210">
        <f t="shared" si="140"/>
        <v>249640</v>
      </c>
      <c r="F97" s="210">
        <v>249640</v>
      </c>
      <c r="G97" s="210">
        <f t="shared" si="141"/>
        <v>249640</v>
      </c>
      <c r="H97" s="210">
        <f t="shared" si="142"/>
        <v>0</v>
      </c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>
        <v>0</v>
      </c>
      <c r="V97" s="210">
        <f t="shared" si="143"/>
        <v>0</v>
      </c>
      <c r="W97" s="210">
        <f t="shared" si="144"/>
        <v>0</v>
      </c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>
        <v>0</v>
      </c>
      <c r="AI97" s="210">
        <f t="shared" si="145"/>
        <v>0</v>
      </c>
      <c r="AJ97" s="210">
        <f t="shared" si="146"/>
        <v>0</v>
      </c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>
        <v>0</v>
      </c>
      <c r="AV97" s="210">
        <f t="shared" si="147"/>
        <v>0</v>
      </c>
      <c r="AW97" s="210">
        <f t="shared" si="148"/>
        <v>0</v>
      </c>
      <c r="AX97" s="210"/>
      <c r="AY97" s="210"/>
      <c r="AZ97" s="210"/>
      <c r="BA97" s="210"/>
      <c r="BB97" s="210"/>
      <c r="BC97" s="210">
        <f t="shared" si="149"/>
        <v>0</v>
      </c>
      <c r="BD97" s="210">
        <f t="shared" si="150"/>
        <v>0</v>
      </c>
      <c r="BE97" s="210"/>
      <c r="BF97" s="210"/>
      <c r="BG97" s="210"/>
      <c r="BH97" s="210"/>
      <c r="BI97" s="210"/>
      <c r="BJ97" s="210"/>
      <c r="BK97" s="210"/>
      <c r="BL97" s="210"/>
      <c r="BM97" s="210"/>
      <c r="BN97" s="261"/>
      <c r="BO97" s="54" t="s">
        <v>733</v>
      </c>
      <c r="BP97" s="57" t="s">
        <v>424</v>
      </c>
      <c r="BQ97" s="232" t="s">
        <v>690</v>
      </c>
      <c r="BR97" s="10" t="s">
        <v>690</v>
      </c>
      <c r="BV97" s="10" t="e">
        <f>D97-#REF!</f>
        <v>#REF!</v>
      </c>
      <c r="BW97" s="10" t="e">
        <f>D97-#REF!</f>
        <v>#REF!</v>
      </c>
      <c r="BX97" s="116" t="e">
        <f>F97-#REF!</f>
        <v>#REF!</v>
      </c>
    </row>
    <row r="98" spans="1:76" s="116" customFormat="1" ht="24" x14ac:dyDescent="0.2">
      <c r="A98" s="75"/>
      <c r="B98" s="160"/>
      <c r="C98" s="233" t="s">
        <v>248</v>
      </c>
      <c r="D98" s="222">
        <f t="shared" si="139"/>
        <v>68243</v>
      </c>
      <c r="E98" s="210">
        <f t="shared" si="140"/>
        <v>163080</v>
      </c>
      <c r="F98" s="210">
        <v>68243</v>
      </c>
      <c r="G98" s="210">
        <f t="shared" si="141"/>
        <v>163080</v>
      </c>
      <c r="H98" s="210">
        <f t="shared" si="142"/>
        <v>94837</v>
      </c>
      <c r="I98" s="210"/>
      <c r="J98" s="210"/>
      <c r="K98" s="210"/>
      <c r="L98" s="210"/>
      <c r="M98" s="210">
        <v>119811</v>
      </c>
      <c r="N98" s="210"/>
      <c r="O98" s="210"/>
      <c r="P98" s="210"/>
      <c r="Q98" s="210"/>
      <c r="R98" s="210">
        <v>-24974</v>
      </c>
      <c r="S98" s="210"/>
      <c r="T98" s="210"/>
      <c r="U98" s="210">
        <v>0</v>
      </c>
      <c r="V98" s="210">
        <f t="shared" si="143"/>
        <v>0</v>
      </c>
      <c r="W98" s="210">
        <f t="shared" si="144"/>
        <v>0</v>
      </c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>
        <v>0</v>
      </c>
      <c r="AI98" s="210">
        <f t="shared" si="145"/>
        <v>0</v>
      </c>
      <c r="AJ98" s="210">
        <f t="shared" si="146"/>
        <v>0</v>
      </c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>
        <v>0</v>
      </c>
      <c r="AV98" s="210">
        <f t="shared" si="147"/>
        <v>0</v>
      </c>
      <c r="AW98" s="210">
        <f t="shared" si="148"/>
        <v>0</v>
      </c>
      <c r="AX98" s="210"/>
      <c r="AY98" s="210"/>
      <c r="AZ98" s="210"/>
      <c r="BA98" s="210"/>
      <c r="BB98" s="210"/>
      <c r="BC98" s="210">
        <f t="shared" si="149"/>
        <v>0</v>
      </c>
      <c r="BD98" s="210">
        <f t="shared" si="150"/>
        <v>0</v>
      </c>
      <c r="BE98" s="210"/>
      <c r="BF98" s="210"/>
      <c r="BG98" s="210"/>
      <c r="BH98" s="210"/>
      <c r="BI98" s="210"/>
      <c r="BJ98" s="210"/>
      <c r="BK98" s="210"/>
      <c r="BL98" s="210"/>
      <c r="BM98" s="210"/>
      <c r="BN98" s="261"/>
      <c r="BO98" s="54" t="s">
        <v>473</v>
      </c>
      <c r="BP98" s="57" t="s">
        <v>614</v>
      </c>
      <c r="BQ98" s="232" t="s">
        <v>690</v>
      </c>
      <c r="BR98" s="10" t="s">
        <v>690</v>
      </c>
      <c r="BV98" s="10" t="e">
        <f>D98-#REF!</f>
        <v>#REF!</v>
      </c>
      <c r="BW98" s="10" t="e">
        <f>D98-#REF!</f>
        <v>#REF!</v>
      </c>
      <c r="BX98" s="116" t="e">
        <f>F98-#REF!</f>
        <v>#REF!</v>
      </c>
    </row>
    <row r="99" spans="1:76" s="130" customFormat="1" ht="24.75" customHeight="1" x14ac:dyDescent="0.2">
      <c r="A99" s="75"/>
      <c r="B99" s="160"/>
      <c r="C99" s="233" t="s">
        <v>663</v>
      </c>
      <c r="D99" s="222">
        <f t="shared" si="139"/>
        <v>10000</v>
      </c>
      <c r="E99" s="210">
        <f t="shared" si="140"/>
        <v>11500</v>
      </c>
      <c r="F99" s="210">
        <v>10000</v>
      </c>
      <c r="G99" s="210">
        <f t="shared" si="141"/>
        <v>11500</v>
      </c>
      <c r="H99" s="210">
        <f t="shared" si="142"/>
        <v>1500</v>
      </c>
      <c r="I99" s="210"/>
      <c r="J99" s="210"/>
      <c r="K99" s="210"/>
      <c r="L99" s="210"/>
      <c r="M99" s="210">
        <v>1500</v>
      </c>
      <c r="N99" s="210"/>
      <c r="O99" s="210"/>
      <c r="P99" s="210"/>
      <c r="Q99" s="210"/>
      <c r="R99" s="210"/>
      <c r="S99" s="210"/>
      <c r="T99" s="210"/>
      <c r="U99" s="210">
        <v>0</v>
      </c>
      <c r="V99" s="210">
        <f t="shared" si="143"/>
        <v>0</v>
      </c>
      <c r="W99" s="210">
        <f t="shared" si="144"/>
        <v>0</v>
      </c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>
        <v>0</v>
      </c>
      <c r="AI99" s="210">
        <f t="shared" si="145"/>
        <v>0</v>
      </c>
      <c r="AJ99" s="210">
        <f t="shared" si="146"/>
        <v>0</v>
      </c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>
        <v>0</v>
      </c>
      <c r="AV99" s="210">
        <f t="shared" si="147"/>
        <v>0</v>
      </c>
      <c r="AW99" s="210">
        <f t="shared" si="148"/>
        <v>0</v>
      </c>
      <c r="AX99" s="210"/>
      <c r="AY99" s="210"/>
      <c r="AZ99" s="210"/>
      <c r="BA99" s="210"/>
      <c r="BB99" s="210"/>
      <c r="BC99" s="210">
        <f t="shared" si="149"/>
        <v>0</v>
      </c>
      <c r="BD99" s="210">
        <f t="shared" si="150"/>
        <v>0</v>
      </c>
      <c r="BE99" s="210"/>
      <c r="BF99" s="210"/>
      <c r="BG99" s="210"/>
      <c r="BH99" s="210"/>
      <c r="BI99" s="210"/>
      <c r="BJ99" s="210"/>
      <c r="BK99" s="210"/>
      <c r="BL99" s="210"/>
      <c r="BM99" s="210"/>
      <c r="BN99" s="261"/>
      <c r="BO99" s="54" t="s">
        <v>476</v>
      </c>
      <c r="BP99" s="57" t="s">
        <v>424</v>
      </c>
      <c r="BQ99" s="232" t="s">
        <v>690</v>
      </c>
      <c r="BR99" s="10" t="s">
        <v>690</v>
      </c>
      <c r="BV99" s="10" t="e">
        <f>D99-#REF!</f>
        <v>#REF!</v>
      </c>
      <c r="BW99" s="10" t="e">
        <f>D99-#REF!</f>
        <v>#REF!</v>
      </c>
      <c r="BX99" s="130" t="e">
        <f>F99-#REF!</f>
        <v>#REF!</v>
      </c>
    </row>
    <row r="100" spans="1:76" s="130" customFormat="1" ht="24" x14ac:dyDescent="0.2">
      <c r="A100" s="75"/>
      <c r="B100" s="160"/>
      <c r="C100" s="257" t="s">
        <v>671</v>
      </c>
      <c r="D100" s="222">
        <f t="shared" si="139"/>
        <v>5468525</v>
      </c>
      <c r="E100" s="210">
        <f t="shared" si="140"/>
        <v>6372856</v>
      </c>
      <c r="F100" s="210">
        <v>5468525</v>
      </c>
      <c r="G100" s="210">
        <f t="shared" si="141"/>
        <v>6372856</v>
      </c>
      <c r="H100" s="210">
        <f t="shared" si="142"/>
        <v>904331</v>
      </c>
      <c r="I100" s="210"/>
      <c r="J100" s="210"/>
      <c r="K100" s="210"/>
      <c r="L100" s="210"/>
      <c r="M100" s="210">
        <v>904331</v>
      </c>
      <c r="N100" s="210"/>
      <c r="O100" s="210"/>
      <c r="P100" s="210"/>
      <c r="Q100" s="210"/>
      <c r="R100" s="210"/>
      <c r="S100" s="210"/>
      <c r="T100" s="210"/>
      <c r="U100" s="210">
        <v>0</v>
      </c>
      <c r="V100" s="210">
        <f t="shared" si="143"/>
        <v>0</v>
      </c>
      <c r="W100" s="210">
        <f t="shared" si="144"/>
        <v>0</v>
      </c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>
        <v>0</v>
      </c>
      <c r="AI100" s="210">
        <f t="shared" si="145"/>
        <v>0</v>
      </c>
      <c r="AJ100" s="210">
        <f t="shared" si="146"/>
        <v>0</v>
      </c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>
        <v>0</v>
      </c>
      <c r="AV100" s="210">
        <f t="shared" si="147"/>
        <v>0</v>
      </c>
      <c r="AW100" s="210">
        <f t="shared" si="148"/>
        <v>0</v>
      </c>
      <c r="AX100" s="210"/>
      <c r="AY100" s="210"/>
      <c r="AZ100" s="210"/>
      <c r="BA100" s="210"/>
      <c r="BB100" s="210"/>
      <c r="BC100" s="210">
        <f t="shared" si="149"/>
        <v>0</v>
      </c>
      <c r="BD100" s="210">
        <f t="shared" si="150"/>
        <v>0</v>
      </c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61"/>
      <c r="BO100" s="54" t="s">
        <v>734</v>
      </c>
      <c r="BP100" s="57"/>
      <c r="BQ100" s="232" t="s">
        <v>691</v>
      </c>
      <c r="BR100" s="232" t="s">
        <v>691</v>
      </c>
      <c r="BV100" s="10" t="e">
        <f>D100-#REF!</f>
        <v>#REF!</v>
      </c>
      <c r="BW100" s="10" t="e">
        <f>D100-#REF!</f>
        <v>#REF!</v>
      </c>
      <c r="BX100" s="130" t="e">
        <f>F100-#REF!</f>
        <v>#REF!</v>
      </c>
    </row>
    <row r="101" spans="1:76" ht="24.75" customHeight="1" x14ac:dyDescent="0.2">
      <c r="A101" s="75">
        <v>90000594245</v>
      </c>
      <c r="B101" s="158" t="s">
        <v>498</v>
      </c>
      <c r="C101" s="257" t="s">
        <v>199</v>
      </c>
      <c r="D101" s="222">
        <f t="shared" si="139"/>
        <v>27102</v>
      </c>
      <c r="E101" s="210">
        <f t="shared" si="140"/>
        <v>27102</v>
      </c>
      <c r="F101" s="210">
        <v>27102</v>
      </c>
      <c r="G101" s="210">
        <f t="shared" si="141"/>
        <v>27102</v>
      </c>
      <c r="H101" s="210">
        <f t="shared" si="142"/>
        <v>0</v>
      </c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>
        <v>0</v>
      </c>
      <c r="V101" s="210">
        <f t="shared" si="143"/>
        <v>0</v>
      </c>
      <c r="W101" s="210">
        <f t="shared" si="144"/>
        <v>0</v>
      </c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>
        <v>0</v>
      </c>
      <c r="AI101" s="210">
        <f t="shared" si="145"/>
        <v>278</v>
      </c>
      <c r="AJ101" s="210">
        <f t="shared" si="146"/>
        <v>278</v>
      </c>
      <c r="AK101" s="210">
        <v>278</v>
      </c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>
        <v>0</v>
      </c>
      <c r="AV101" s="210">
        <f t="shared" si="147"/>
        <v>0</v>
      </c>
      <c r="AW101" s="210">
        <f t="shared" si="148"/>
        <v>0</v>
      </c>
      <c r="AX101" s="210"/>
      <c r="AY101" s="210"/>
      <c r="AZ101" s="210"/>
      <c r="BA101" s="210"/>
      <c r="BB101" s="210"/>
      <c r="BC101" s="210">
        <f t="shared" si="149"/>
        <v>-278</v>
      </c>
      <c r="BD101" s="210">
        <f t="shared" si="150"/>
        <v>-278</v>
      </c>
      <c r="BE101" s="210">
        <v>-278</v>
      </c>
      <c r="BF101" s="210"/>
      <c r="BG101" s="210"/>
      <c r="BH101" s="210"/>
      <c r="BI101" s="210"/>
      <c r="BJ101" s="210"/>
      <c r="BK101" s="210"/>
      <c r="BL101" s="210"/>
      <c r="BM101" s="210"/>
      <c r="BN101" s="261"/>
      <c r="BO101" s="54" t="s">
        <v>340</v>
      </c>
      <c r="BP101" s="57" t="s">
        <v>615</v>
      </c>
      <c r="BQ101" s="232" t="s">
        <v>696</v>
      </c>
      <c r="BR101" s="10" t="s">
        <v>697</v>
      </c>
      <c r="BV101" s="10" t="e">
        <f>D101-#REF!</f>
        <v>#REF!</v>
      </c>
      <c r="BW101" s="10" t="e">
        <f>D101-#REF!</f>
        <v>#REF!</v>
      </c>
      <c r="BX101" s="1" t="e">
        <f>F101-#REF!</f>
        <v>#REF!</v>
      </c>
    </row>
    <row r="102" spans="1:76" s="87" customFormat="1" ht="15" customHeight="1" x14ac:dyDescent="0.2">
      <c r="A102" s="75"/>
      <c r="B102" s="159"/>
      <c r="C102" s="257" t="s">
        <v>258</v>
      </c>
      <c r="D102" s="222">
        <f t="shared" si="139"/>
        <v>4850</v>
      </c>
      <c r="E102" s="210">
        <f t="shared" si="140"/>
        <v>4850</v>
      </c>
      <c r="F102" s="210">
        <v>4850</v>
      </c>
      <c r="G102" s="210">
        <f t="shared" si="141"/>
        <v>4850</v>
      </c>
      <c r="H102" s="210">
        <f t="shared" si="142"/>
        <v>0</v>
      </c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>
        <v>0</v>
      </c>
      <c r="V102" s="210">
        <f t="shared" si="143"/>
        <v>0</v>
      </c>
      <c r="W102" s="210">
        <f t="shared" si="144"/>
        <v>0</v>
      </c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>
        <v>0</v>
      </c>
      <c r="AI102" s="210">
        <f t="shared" si="145"/>
        <v>0</v>
      </c>
      <c r="AJ102" s="210">
        <f t="shared" si="146"/>
        <v>0</v>
      </c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>
        <v>0</v>
      </c>
      <c r="AV102" s="210">
        <f t="shared" si="147"/>
        <v>0</v>
      </c>
      <c r="AW102" s="210">
        <f t="shared" si="148"/>
        <v>0</v>
      </c>
      <c r="AX102" s="210"/>
      <c r="AY102" s="210"/>
      <c r="AZ102" s="210"/>
      <c r="BA102" s="210"/>
      <c r="BB102" s="210"/>
      <c r="BC102" s="210">
        <f t="shared" si="149"/>
        <v>0</v>
      </c>
      <c r="BD102" s="210">
        <f t="shared" si="150"/>
        <v>0</v>
      </c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61"/>
      <c r="BO102" s="54" t="s">
        <v>341</v>
      </c>
      <c r="BP102" s="57" t="s">
        <v>615</v>
      </c>
      <c r="BQ102" s="232" t="s">
        <v>696</v>
      </c>
      <c r="BR102" s="10" t="s">
        <v>697</v>
      </c>
      <c r="BV102" s="10" t="e">
        <f>D102-#REF!</f>
        <v>#REF!</v>
      </c>
      <c r="BW102" s="10" t="e">
        <f>D102-#REF!</f>
        <v>#REF!</v>
      </c>
      <c r="BX102" s="87" t="e">
        <f>F102-#REF!</f>
        <v>#REF!</v>
      </c>
    </row>
    <row r="103" spans="1:76" s="87" customFormat="1" ht="15" customHeight="1" x14ac:dyDescent="0.2">
      <c r="A103" s="75"/>
      <c r="B103" s="159"/>
      <c r="C103" s="257" t="s">
        <v>259</v>
      </c>
      <c r="D103" s="222">
        <f t="shared" si="139"/>
        <v>11400</v>
      </c>
      <c r="E103" s="210">
        <f t="shared" si="140"/>
        <v>11400</v>
      </c>
      <c r="F103" s="210">
        <v>11400</v>
      </c>
      <c r="G103" s="210">
        <f t="shared" si="141"/>
        <v>11400</v>
      </c>
      <c r="H103" s="210">
        <f t="shared" si="142"/>
        <v>0</v>
      </c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>
        <v>0</v>
      </c>
      <c r="V103" s="210">
        <f t="shared" si="143"/>
        <v>0</v>
      </c>
      <c r="W103" s="210">
        <f t="shared" si="144"/>
        <v>0</v>
      </c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>
        <v>0</v>
      </c>
      <c r="AI103" s="210">
        <f t="shared" si="145"/>
        <v>0</v>
      </c>
      <c r="AJ103" s="210">
        <f t="shared" si="146"/>
        <v>0</v>
      </c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>
        <v>0</v>
      </c>
      <c r="AV103" s="210">
        <f t="shared" si="147"/>
        <v>0</v>
      </c>
      <c r="AW103" s="210">
        <f t="shared" si="148"/>
        <v>0</v>
      </c>
      <c r="AX103" s="210"/>
      <c r="AY103" s="210"/>
      <c r="AZ103" s="210"/>
      <c r="BA103" s="210"/>
      <c r="BB103" s="210"/>
      <c r="BC103" s="210">
        <f t="shared" si="149"/>
        <v>0</v>
      </c>
      <c r="BD103" s="210">
        <f t="shared" si="150"/>
        <v>0</v>
      </c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61"/>
      <c r="BO103" s="54" t="s">
        <v>342</v>
      </c>
      <c r="BP103" s="57" t="s">
        <v>615</v>
      </c>
      <c r="BQ103" s="232" t="s">
        <v>696</v>
      </c>
      <c r="BR103" s="10" t="s">
        <v>697</v>
      </c>
      <c r="BV103" s="10" t="e">
        <f>D103-#REF!</f>
        <v>#REF!</v>
      </c>
      <c r="BW103" s="10" t="e">
        <f>D103-#REF!</f>
        <v>#REF!</v>
      </c>
      <c r="BX103" s="87" t="e">
        <f>F103-#REF!</f>
        <v>#REF!</v>
      </c>
    </row>
    <row r="104" spans="1:76" s="87" customFormat="1" ht="15" customHeight="1" x14ac:dyDescent="0.2">
      <c r="A104" s="75"/>
      <c r="B104" s="159"/>
      <c r="C104" s="257" t="s">
        <v>260</v>
      </c>
      <c r="D104" s="222">
        <f t="shared" si="139"/>
        <v>4916</v>
      </c>
      <c r="E104" s="210">
        <f t="shared" si="140"/>
        <v>4916</v>
      </c>
      <c r="F104" s="210">
        <v>4916</v>
      </c>
      <c r="G104" s="210">
        <f t="shared" si="141"/>
        <v>4916</v>
      </c>
      <c r="H104" s="210">
        <f t="shared" si="142"/>
        <v>0</v>
      </c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>
        <v>0</v>
      </c>
      <c r="V104" s="210">
        <f t="shared" si="143"/>
        <v>0</v>
      </c>
      <c r="W104" s="210">
        <f t="shared" si="144"/>
        <v>0</v>
      </c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>
        <v>0</v>
      </c>
      <c r="AI104" s="210">
        <f t="shared" si="145"/>
        <v>0</v>
      </c>
      <c r="AJ104" s="210">
        <f t="shared" si="146"/>
        <v>0</v>
      </c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>
        <v>0</v>
      </c>
      <c r="AV104" s="210">
        <f t="shared" si="147"/>
        <v>0</v>
      </c>
      <c r="AW104" s="210">
        <f t="shared" si="148"/>
        <v>0</v>
      </c>
      <c r="AX104" s="210"/>
      <c r="AY104" s="210"/>
      <c r="AZ104" s="210"/>
      <c r="BA104" s="210"/>
      <c r="BB104" s="210"/>
      <c r="BC104" s="210">
        <f t="shared" si="149"/>
        <v>0</v>
      </c>
      <c r="BD104" s="210">
        <f t="shared" si="150"/>
        <v>0</v>
      </c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61"/>
      <c r="BO104" s="54" t="s">
        <v>343</v>
      </c>
      <c r="BP104" s="57" t="s">
        <v>615</v>
      </c>
      <c r="BQ104" s="232" t="s">
        <v>696</v>
      </c>
      <c r="BR104" s="10" t="s">
        <v>697</v>
      </c>
      <c r="BV104" s="10" t="e">
        <f>D104-#REF!</f>
        <v>#REF!</v>
      </c>
      <c r="BW104" s="10" t="e">
        <f>D104-#REF!</f>
        <v>#REF!</v>
      </c>
      <c r="BX104" s="87" t="e">
        <f>F104-#REF!</f>
        <v>#REF!</v>
      </c>
    </row>
    <row r="105" spans="1:76" s="87" customFormat="1" ht="15" customHeight="1" x14ac:dyDescent="0.2">
      <c r="A105" s="75"/>
      <c r="B105" s="159"/>
      <c r="C105" s="257" t="s">
        <v>261</v>
      </c>
      <c r="D105" s="222">
        <f t="shared" si="139"/>
        <v>51623</v>
      </c>
      <c r="E105" s="210">
        <f t="shared" si="140"/>
        <v>51623</v>
      </c>
      <c r="F105" s="210">
        <v>51623</v>
      </c>
      <c r="G105" s="210">
        <f t="shared" si="141"/>
        <v>51623</v>
      </c>
      <c r="H105" s="210">
        <f t="shared" si="142"/>
        <v>0</v>
      </c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>
        <v>0</v>
      </c>
      <c r="V105" s="210">
        <f t="shared" si="143"/>
        <v>0</v>
      </c>
      <c r="W105" s="210">
        <f t="shared" si="144"/>
        <v>0</v>
      </c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>
        <v>0</v>
      </c>
      <c r="AI105" s="210">
        <f t="shared" si="145"/>
        <v>0</v>
      </c>
      <c r="AJ105" s="210">
        <f t="shared" si="146"/>
        <v>0</v>
      </c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>
        <v>0</v>
      </c>
      <c r="AV105" s="210">
        <f t="shared" si="147"/>
        <v>0</v>
      </c>
      <c r="AW105" s="210">
        <f t="shared" si="148"/>
        <v>0</v>
      </c>
      <c r="AX105" s="210"/>
      <c r="AY105" s="210"/>
      <c r="AZ105" s="210"/>
      <c r="BA105" s="210"/>
      <c r="BB105" s="210"/>
      <c r="BC105" s="210">
        <f t="shared" si="149"/>
        <v>0</v>
      </c>
      <c r="BD105" s="210">
        <f t="shared" si="150"/>
        <v>0</v>
      </c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61"/>
      <c r="BO105" s="54" t="s">
        <v>344</v>
      </c>
      <c r="BP105" s="57" t="s">
        <v>615</v>
      </c>
      <c r="BQ105" s="232" t="s">
        <v>696</v>
      </c>
      <c r="BR105" s="10" t="s">
        <v>697</v>
      </c>
      <c r="BV105" s="10" t="e">
        <f>D105-#REF!</f>
        <v>#REF!</v>
      </c>
      <c r="BW105" s="10" t="e">
        <f>D105-#REF!</f>
        <v>#REF!</v>
      </c>
      <c r="BX105" s="87" t="e">
        <f>F105-#REF!</f>
        <v>#REF!</v>
      </c>
    </row>
    <row r="106" spans="1:76" s="87" customFormat="1" x14ac:dyDescent="0.2">
      <c r="A106" s="75"/>
      <c r="B106" s="159"/>
      <c r="C106" s="257" t="s">
        <v>262</v>
      </c>
      <c r="D106" s="222">
        <f t="shared" si="139"/>
        <v>1200</v>
      </c>
      <c r="E106" s="210">
        <f t="shared" si="140"/>
        <v>1200</v>
      </c>
      <c r="F106" s="210">
        <v>1200</v>
      </c>
      <c r="G106" s="210">
        <f t="shared" si="141"/>
        <v>1200</v>
      </c>
      <c r="H106" s="210">
        <f t="shared" si="142"/>
        <v>0</v>
      </c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>
        <v>0</v>
      </c>
      <c r="V106" s="210">
        <f t="shared" si="143"/>
        <v>0</v>
      </c>
      <c r="W106" s="210">
        <f t="shared" si="144"/>
        <v>0</v>
      </c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>
        <v>0</v>
      </c>
      <c r="AI106" s="210">
        <f t="shared" si="145"/>
        <v>0</v>
      </c>
      <c r="AJ106" s="210">
        <f t="shared" si="146"/>
        <v>0</v>
      </c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>
        <v>0</v>
      </c>
      <c r="AV106" s="210">
        <f t="shared" si="147"/>
        <v>0</v>
      </c>
      <c r="AW106" s="210">
        <f t="shared" si="148"/>
        <v>0</v>
      </c>
      <c r="AX106" s="210"/>
      <c r="AY106" s="210"/>
      <c r="AZ106" s="210"/>
      <c r="BA106" s="210"/>
      <c r="BB106" s="210"/>
      <c r="BC106" s="210">
        <f t="shared" si="149"/>
        <v>0</v>
      </c>
      <c r="BD106" s="210">
        <f t="shared" si="150"/>
        <v>0</v>
      </c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61"/>
      <c r="BO106" s="54" t="s">
        <v>345</v>
      </c>
      <c r="BP106" s="57" t="s">
        <v>615</v>
      </c>
      <c r="BQ106" s="232" t="s">
        <v>696</v>
      </c>
      <c r="BR106" s="10" t="s">
        <v>697</v>
      </c>
      <c r="BV106" s="10" t="e">
        <f>D106-#REF!</f>
        <v>#REF!</v>
      </c>
      <c r="BW106" s="10" t="e">
        <f>D106-#REF!</f>
        <v>#REF!</v>
      </c>
      <c r="BX106" s="87" t="e">
        <f>F106-#REF!</f>
        <v>#REF!</v>
      </c>
    </row>
    <row r="107" spans="1:76" s="87" customFormat="1" x14ac:dyDescent="0.2">
      <c r="A107" s="75"/>
      <c r="B107" s="159"/>
      <c r="C107" s="257" t="s">
        <v>263</v>
      </c>
      <c r="D107" s="222">
        <f t="shared" si="139"/>
        <v>1170</v>
      </c>
      <c r="E107" s="210">
        <f t="shared" si="140"/>
        <v>1170</v>
      </c>
      <c r="F107" s="210">
        <v>1170</v>
      </c>
      <c r="G107" s="210">
        <f t="shared" si="141"/>
        <v>1170</v>
      </c>
      <c r="H107" s="210">
        <f t="shared" si="142"/>
        <v>0</v>
      </c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>
        <v>0</v>
      </c>
      <c r="V107" s="210">
        <f t="shared" si="143"/>
        <v>0</v>
      </c>
      <c r="W107" s="210">
        <f t="shared" si="144"/>
        <v>0</v>
      </c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10"/>
      <c r="AH107" s="210">
        <v>0</v>
      </c>
      <c r="AI107" s="210">
        <f t="shared" si="145"/>
        <v>0</v>
      </c>
      <c r="AJ107" s="210">
        <f t="shared" si="146"/>
        <v>0</v>
      </c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>
        <v>0</v>
      </c>
      <c r="AV107" s="210">
        <f t="shared" si="147"/>
        <v>0</v>
      </c>
      <c r="AW107" s="210">
        <f t="shared" si="148"/>
        <v>0</v>
      </c>
      <c r="AX107" s="210"/>
      <c r="AY107" s="210"/>
      <c r="AZ107" s="210"/>
      <c r="BA107" s="210"/>
      <c r="BB107" s="210"/>
      <c r="BC107" s="210">
        <f t="shared" si="149"/>
        <v>0</v>
      </c>
      <c r="BD107" s="210">
        <f t="shared" si="150"/>
        <v>0</v>
      </c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61"/>
      <c r="BO107" s="54" t="s">
        <v>346</v>
      </c>
      <c r="BP107" s="57" t="s">
        <v>615</v>
      </c>
      <c r="BQ107" s="232" t="s">
        <v>696</v>
      </c>
      <c r="BR107" s="10" t="s">
        <v>697</v>
      </c>
      <c r="BV107" s="10" t="e">
        <f>D107-#REF!</f>
        <v>#REF!</v>
      </c>
      <c r="BW107" s="10" t="e">
        <f>D107-#REF!</f>
        <v>#REF!</v>
      </c>
      <c r="BX107" s="87" t="e">
        <f>F107-#REF!</f>
        <v>#REF!</v>
      </c>
    </row>
    <row r="108" spans="1:76" ht="24" customHeight="1" x14ac:dyDescent="0.2">
      <c r="A108" s="75">
        <v>90000056450</v>
      </c>
      <c r="B108" s="158" t="s">
        <v>191</v>
      </c>
      <c r="C108" s="257" t="s">
        <v>432</v>
      </c>
      <c r="D108" s="222">
        <f t="shared" si="139"/>
        <v>811269</v>
      </c>
      <c r="E108" s="210">
        <f t="shared" si="140"/>
        <v>810889</v>
      </c>
      <c r="F108" s="210">
        <v>807455</v>
      </c>
      <c r="G108" s="210">
        <f t="shared" si="141"/>
        <v>805847</v>
      </c>
      <c r="H108" s="210">
        <f t="shared" si="142"/>
        <v>-1608</v>
      </c>
      <c r="I108" s="210"/>
      <c r="J108" s="210"/>
      <c r="K108" s="210"/>
      <c r="L108" s="210"/>
      <c r="M108" s="210">
        <v>-1608</v>
      </c>
      <c r="N108" s="210"/>
      <c r="O108" s="210"/>
      <c r="P108" s="210"/>
      <c r="Q108" s="210"/>
      <c r="R108" s="210"/>
      <c r="S108" s="210"/>
      <c r="T108" s="210"/>
      <c r="U108" s="210">
        <v>0</v>
      </c>
      <c r="V108" s="210">
        <f t="shared" si="143"/>
        <v>0</v>
      </c>
      <c r="W108" s="210">
        <f t="shared" si="144"/>
        <v>0</v>
      </c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>
        <v>3814</v>
      </c>
      <c r="AI108" s="210">
        <f t="shared" si="145"/>
        <v>5042</v>
      </c>
      <c r="AJ108" s="210">
        <f t="shared" si="146"/>
        <v>1228</v>
      </c>
      <c r="AK108" s="210">
        <v>1228</v>
      </c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>
        <v>0</v>
      </c>
      <c r="AV108" s="210">
        <f t="shared" si="147"/>
        <v>0</v>
      </c>
      <c r="AW108" s="210">
        <f t="shared" si="148"/>
        <v>0</v>
      </c>
      <c r="AX108" s="210"/>
      <c r="AY108" s="210"/>
      <c r="AZ108" s="210"/>
      <c r="BA108" s="210"/>
      <c r="BB108" s="210"/>
      <c r="BC108" s="210">
        <f t="shared" si="149"/>
        <v>0</v>
      </c>
      <c r="BD108" s="210">
        <f t="shared" si="150"/>
        <v>0</v>
      </c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61"/>
      <c r="BO108" s="54" t="s">
        <v>347</v>
      </c>
      <c r="BP108" s="57"/>
      <c r="BQ108" s="232" t="s">
        <v>692</v>
      </c>
      <c r="BR108" s="10" t="s">
        <v>693</v>
      </c>
      <c r="BV108" s="10" t="e">
        <f>D108-#REF!</f>
        <v>#REF!</v>
      </c>
      <c r="BW108" s="10" t="e">
        <f>D108-#REF!</f>
        <v>#REF!</v>
      </c>
      <c r="BX108" s="1" t="e">
        <f>F108-#REF!</f>
        <v>#REF!</v>
      </c>
    </row>
    <row r="109" spans="1:76" s="130" customFormat="1" ht="24" customHeight="1" x14ac:dyDescent="0.2">
      <c r="A109" s="75"/>
      <c r="B109" s="158"/>
      <c r="C109" s="235" t="s">
        <v>819</v>
      </c>
      <c r="D109" s="222">
        <f t="shared" si="139"/>
        <v>0</v>
      </c>
      <c r="E109" s="210">
        <f t="shared" si="140"/>
        <v>1441</v>
      </c>
      <c r="F109" s="212"/>
      <c r="G109" s="210">
        <f t="shared" ref="G109" si="151">F109+H109</f>
        <v>1441</v>
      </c>
      <c r="H109" s="210">
        <f t="shared" ref="H109" si="152">SUM(I109:T109)</f>
        <v>1441</v>
      </c>
      <c r="I109" s="212"/>
      <c r="J109" s="212"/>
      <c r="K109" s="212"/>
      <c r="L109" s="212"/>
      <c r="M109" s="212"/>
      <c r="N109" s="212"/>
      <c r="O109" s="212"/>
      <c r="P109" s="212">
        <v>1441</v>
      </c>
      <c r="Q109" s="212"/>
      <c r="R109" s="212"/>
      <c r="S109" s="212"/>
      <c r="T109" s="212"/>
      <c r="U109" s="212"/>
      <c r="V109" s="210">
        <f t="shared" ref="V109" si="153">U109+W109</f>
        <v>0</v>
      </c>
      <c r="W109" s="210">
        <f t="shared" ref="W109" si="154">SUM(X109:AG109)</f>
        <v>0</v>
      </c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0">
        <f t="shared" ref="AI109" si="155">AH109+AJ109</f>
        <v>0</v>
      </c>
      <c r="AJ109" s="210">
        <f t="shared" ref="AJ109" si="156">SUM(AK109:AT109)</f>
        <v>0</v>
      </c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0">
        <f t="shared" ref="AV109" si="157">AU109+AW109</f>
        <v>0</v>
      </c>
      <c r="AW109" s="210">
        <f t="shared" ref="AW109" si="158">SUM(AX109:BA109)</f>
        <v>0</v>
      </c>
      <c r="AX109" s="212"/>
      <c r="AY109" s="212"/>
      <c r="AZ109" s="212"/>
      <c r="BA109" s="212"/>
      <c r="BB109" s="212"/>
      <c r="BC109" s="210">
        <f t="shared" ref="BC109" si="159">BB109+BD109</f>
        <v>0</v>
      </c>
      <c r="BD109" s="210">
        <f t="shared" ref="BD109" si="160">SUM(BE109:BN109)</f>
        <v>0</v>
      </c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73"/>
      <c r="BO109" s="145" t="s">
        <v>818</v>
      </c>
      <c r="BP109" s="57"/>
      <c r="BQ109" s="232"/>
      <c r="BR109" s="10"/>
      <c r="BV109" s="10"/>
      <c r="BW109" s="10"/>
    </row>
    <row r="110" spans="1:76" ht="24" customHeight="1" x14ac:dyDescent="0.2">
      <c r="A110" s="75">
        <v>90009229680</v>
      </c>
      <c r="B110" s="158" t="s">
        <v>148</v>
      </c>
      <c r="C110" s="260" t="s">
        <v>433</v>
      </c>
      <c r="D110" s="223">
        <f t="shared" si="139"/>
        <v>984564</v>
      </c>
      <c r="E110" s="212">
        <f t="shared" si="140"/>
        <v>986400</v>
      </c>
      <c r="F110" s="212">
        <v>952349</v>
      </c>
      <c r="G110" s="212">
        <f t="shared" si="141"/>
        <v>954487</v>
      </c>
      <c r="H110" s="212">
        <f t="shared" si="142"/>
        <v>2138</v>
      </c>
      <c r="I110" s="212"/>
      <c r="J110" s="212"/>
      <c r="K110" s="212"/>
      <c r="L110" s="212"/>
      <c r="M110" s="212">
        <v>2138</v>
      </c>
      <c r="N110" s="212"/>
      <c r="O110" s="212"/>
      <c r="P110" s="212"/>
      <c r="Q110" s="212"/>
      <c r="R110" s="212"/>
      <c r="S110" s="212"/>
      <c r="T110" s="212"/>
      <c r="U110" s="212">
        <v>10719</v>
      </c>
      <c r="V110" s="212">
        <f t="shared" si="143"/>
        <v>10719</v>
      </c>
      <c r="W110" s="212">
        <f t="shared" si="144"/>
        <v>0</v>
      </c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>
        <v>21496</v>
      </c>
      <c r="AI110" s="212">
        <f t="shared" si="145"/>
        <v>21194</v>
      </c>
      <c r="AJ110" s="212">
        <f t="shared" si="146"/>
        <v>-302</v>
      </c>
      <c r="AK110" s="212">
        <v>-302</v>
      </c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>
        <v>0</v>
      </c>
      <c r="AV110" s="212">
        <f t="shared" si="147"/>
        <v>0</v>
      </c>
      <c r="AW110" s="212">
        <f t="shared" si="148"/>
        <v>0</v>
      </c>
      <c r="AX110" s="212"/>
      <c r="AY110" s="212"/>
      <c r="AZ110" s="212"/>
      <c r="BA110" s="212"/>
      <c r="BB110" s="212"/>
      <c r="BC110" s="212">
        <f t="shared" si="149"/>
        <v>0</v>
      </c>
      <c r="BD110" s="212">
        <f t="shared" si="150"/>
        <v>0</v>
      </c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73"/>
      <c r="BO110" s="145" t="s">
        <v>348</v>
      </c>
      <c r="BP110" s="57"/>
      <c r="BQ110" s="232" t="s">
        <v>692</v>
      </c>
      <c r="BR110" s="10" t="s">
        <v>693</v>
      </c>
      <c r="BV110" s="10" t="e">
        <f>D110-#REF!</f>
        <v>#REF!</v>
      </c>
      <c r="BW110" s="10" t="e">
        <f>D110-#REF!</f>
        <v>#REF!</v>
      </c>
      <c r="BX110" s="1" t="e">
        <f>F110-#REF!</f>
        <v>#REF!</v>
      </c>
    </row>
    <row r="111" spans="1:76" x14ac:dyDescent="0.2">
      <c r="A111" s="75"/>
      <c r="B111" s="159"/>
      <c r="C111" s="257" t="s">
        <v>184</v>
      </c>
      <c r="D111" s="222">
        <f t="shared" si="139"/>
        <v>501842</v>
      </c>
      <c r="E111" s="210">
        <f t="shared" si="140"/>
        <v>522865</v>
      </c>
      <c r="F111" s="210">
        <v>478091</v>
      </c>
      <c r="G111" s="210">
        <f t="shared" si="141"/>
        <v>490411</v>
      </c>
      <c r="H111" s="210">
        <f t="shared" si="142"/>
        <v>12320</v>
      </c>
      <c r="I111" s="210"/>
      <c r="J111" s="210"/>
      <c r="K111" s="210"/>
      <c r="L111" s="210"/>
      <c r="M111" s="210">
        <v>12320</v>
      </c>
      <c r="N111" s="210"/>
      <c r="O111" s="210"/>
      <c r="P111" s="210"/>
      <c r="Q111" s="210"/>
      <c r="R111" s="210"/>
      <c r="S111" s="210"/>
      <c r="T111" s="210"/>
      <c r="U111" s="210">
        <v>0</v>
      </c>
      <c r="V111" s="210">
        <f t="shared" si="143"/>
        <v>0</v>
      </c>
      <c r="W111" s="210">
        <f t="shared" si="144"/>
        <v>0</v>
      </c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>
        <v>23751</v>
      </c>
      <c r="AI111" s="210">
        <f t="shared" si="145"/>
        <v>32454</v>
      </c>
      <c r="AJ111" s="210">
        <f t="shared" si="146"/>
        <v>8703</v>
      </c>
      <c r="AK111" s="210">
        <v>8703</v>
      </c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>
        <v>0</v>
      </c>
      <c r="AV111" s="210">
        <f t="shared" si="147"/>
        <v>0</v>
      </c>
      <c r="AW111" s="210">
        <f t="shared" si="148"/>
        <v>0</v>
      </c>
      <c r="AX111" s="210"/>
      <c r="AY111" s="210"/>
      <c r="AZ111" s="210"/>
      <c r="BA111" s="210"/>
      <c r="BB111" s="210"/>
      <c r="BC111" s="210">
        <f t="shared" si="149"/>
        <v>0</v>
      </c>
      <c r="BD111" s="210">
        <f t="shared" si="150"/>
        <v>0</v>
      </c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61"/>
      <c r="BO111" s="54" t="s">
        <v>349</v>
      </c>
      <c r="BP111" s="57" t="s">
        <v>426</v>
      </c>
      <c r="BQ111" s="232" t="s">
        <v>692</v>
      </c>
      <c r="BR111" s="10" t="s">
        <v>693</v>
      </c>
      <c r="BV111" s="10" t="e">
        <f>D111-#REF!</f>
        <v>#REF!</v>
      </c>
      <c r="BW111" s="10" t="e">
        <f>D111-#REF!</f>
        <v>#REF!</v>
      </c>
      <c r="BX111" s="1" t="e">
        <f>F111-#REF!</f>
        <v>#REF!</v>
      </c>
    </row>
    <row r="112" spans="1:76" ht="12" customHeight="1" x14ac:dyDescent="0.2">
      <c r="A112" s="75">
        <v>90010478153</v>
      </c>
      <c r="B112" s="158" t="s">
        <v>429</v>
      </c>
      <c r="C112" s="257" t="s">
        <v>177</v>
      </c>
      <c r="D112" s="222">
        <f t="shared" si="139"/>
        <v>647717</v>
      </c>
      <c r="E112" s="210">
        <f t="shared" si="140"/>
        <v>656446</v>
      </c>
      <c r="F112" s="210">
        <v>626879</v>
      </c>
      <c r="G112" s="210">
        <f t="shared" si="141"/>
        <v>634016</v>
      </c>
      <c r="H112" s="210">
        <f t="shared" si="142"/>
        <v>7137</v>
      </c>
      <c r="I112" s="210"/>
      <c r="J112" s="210"/>
      <c r="K112" s="210"/>
      <c r="L112" s="210"/>
      <c r="M112" s="210">
        <v>7137</v>
      </c>
      <c r="N112" s="210"/>
      <c r="O112" s="210"/>
      <c r="P112" s="210"/>
      <c r="Q112" s="210"/>
      <c r="R112" s="210"/>
      <c r="S112" s="210"/>
      <c r="T112" s="210"/>
      <c r="U112" s="210">
        <v>0</v>
      </c>
      <c r="V112" s="210">
        <f t="shared" si="143"/>
        <v>0</v>
      </c>
      <c r="W112" s="210">
        <f t="shared" si="144"/>
        <v>0</v>
      </c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>
        <v>20838</v>
      </c>
      <c r="AI112" s="210">
        <f t="shared" si="145"/>
        <v>22430</v>
      </c>
      <c r="AJ112" s="210">
        <f t="shared" si="146"/>
        <v>1592</v>
      </c>
      <c r="AK112" s="210">
        <v>1592</v>
      </c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>
        <v>0</v>
      </c>
      <c r="AV112" s="210">
        <f t="shared" si="147"/>
        <v>0</v>
      </c>
      <c r="AW112" s="210">
        <f t="shared" si="148"/>
        <v>0</v>
      </c>
      <c r="AX112" s="210"/>
      <c r="AY112" s="210"/>
      <c r="AZ112" s="210"/>
      <c r="BA112" s="210"/>
      <c r="BB112" s="210"/>
      <c r="BC112" s="210">
        <f t="shared" si="149"/>
        <v>0</v>
      </c>
      <c r="BD112" s="210">
        <f t="shared" si="150"/>
        <v>0</v>
      </c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61"/>
      <c r="BO112" s="54" t="s">
        <v>350</v>
      </c>
      <c r="BP112" s="57"/>
      <c r="BQ112" s="232" t="s">
        <v>692</v>
      </c>
      <c r="BR112" s="10" t="s">
        <v>693</v>
      </c>
      <c r="BV112" s="10" t="e">
        <f>D112-#REF!</f>
        <v>#REF!</v>
      </c>
      <c r="BW112" s="10" t="e">
        <f>D112-#REF!</f>
        <v>#REF!</v>
      </c>
      <c r="BX112" s="1" t="e">
        <f>F112-#REF!</f>
        <v>#REF!</v>
      </c>
    </row>
    <row r="113" spans="1:76" s="93" customFormat="1" x14ac:dyDescent="0.2">
      <c r="A113" s="75"/>
      <c r="B113" s="159"/>
      <c r="C113" s="257" t="s">
        <v>290</v>
      </c>
      <c r="D113" s="222">
        <f t="shared" si="139"/>
        <v>58738</v>
      </c>
      <c r="E113" s="210">
        <f t="shared" si="140"/>
        <v>78591</v>
      </c>
      <c r="F113" s="210">
        <v>40783</v>
      </c>
      <c r="G113" s="210">
        <f t="shared" si="141"/>
        <v>52789</v>
      </c>
      <c r="H113" s="210">
        <f t="shared" si="142"/>
        <v>12006</v>
      </c>
      <c r="I113" s="210">
        <v>12006</v>
      </c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>
        <v>0</v>
      </c>
      <c r="V113" s="210">
        <f t="shared" si="143"/>
        <v>0</v>
      </c>
      <c r="W113" s="210">
        <f t="shared" si="144"/>
        <v>0</v>
      </c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>
        <v>17955</v>
      </c>
      <c r="AI113" s="210">
        <f t="shared" si="145"/>
        <v>25802</v>
      </c>
      <c r="AJ113" s="210">
        <f t="shared" si="146"/>
        <v>7847</v>
      </c>
      <c r="AK113" s="210">
        <v>7847</v>
      </c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>
        <v>0</v>
      </c>
      <c r="AV113" s="210">
        <f t="shared" si="147"/>
        <v>0</v>
      </c>
      <c r="AW113" s="210">
        <f t="shared" si="148"/>
        <v>0</v>
      </c>
      <c r="AX113" s="210"/>
      <c r="AY113" s="210"/>
      <c r="AZ113" s="210"/>
      <c r="BA113" s="210"/>
      <c r="BB113" s="210"/>
      <c r="BC113" s="210">
        <f t="shared" si="149"/>
        <v>0</v>
      </c>
      <c r="BD113" s="210">
        <f t="shared" si="150"/>
        <v>0</v>
      </c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61"/>
      <c r="BO113" s="54" t="s">
        <v>351</v>
      </c>
      <c r="BP113" s="57"/>
      <c r="BQ113" s="232" t="s">
        <v>692</v>
      </c>
      <c r="BR113" s="10" t="s">
        <v>693</v>
      </c>
      <c r="BV113" s="10" t="e">
        <f>D113-#REF!</f>
        <v>#REF!</v>
      </c>
      <c r="BW113" s="10" t="e">
        <f>D113-#REF!</f>
        <v>#REF!</v>
      </c>
      <c r="BX113" s="93" t="e">
        <f>F113-#REF!</f>
        <v>#REF!</v>
      </c>
    </row>
    <row r="114" spans="1:76" s="99" customFormat="1" ht="24" x14ac:dyDescent="0.2">
      <c r="A114" s="75"/>
      <c r="B114" s="159"/>
      <c r="C114" s="257" t="s">
        <v>428</v>
      </c>
      <c r="D114" s="222">
        <f t="shared" si="139"/>
        <v>96070</v>
      </c>
      <c r="E114" s="210">
        <f t="shared" si="140"/>
        <v>98314</v>
      </c>
      <c r="F114" s="210">
        <v>76627</v>
      </c>
      <c r="G114" s="210">
        <f t="shared" si="141"/>
        <v>76627</v>
      </c>
      <c r="H114" s="210">
        <f t="shared" si="142"/>
        <v>0</v>
      </c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>
        <v>0</v>
      </c>
      <c r="V114" s="210">
        <f t="shared" si="143"/>
        <v>0</v>
      </c>
      <c r="W114" s="210">
        <f t="shared" si="144"/>
        <v>0</v>
      </c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>
        <v>19443</v>
      </c>
      <c r="AI114" s="210">
        <f t="shared" si="145"/>
        <v>21687</v>
      </c>
      <c r="AJ114" s="210">
        <f t="shared" si="146"/>
        <v>2244</v>
      </c>
      <c r="AK114" s="210">
        <v>2244</v>
      </c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>
        <v>0</v>
      </c>
      <c r="AV114" s="210">
        <f t="shared" si="147"/>
        <v>0</v>
      </c>
      <c r="AW114" s="210">
        <f t="shared" si="148"/>
        <v>0</v>
      </c>
      <c r="AX114" s="210"/>
      <c r="AY114" s="210"/>
      <c r="AZ114" s="210"/>
      <c r="BA114" s="210"/>
      <c r="BB114" s="210"/>
      <c r="BC114" s="210">
        <f t="shared" si="149"/>
        <v>0</v>
      </c>
      <c r="BD114" s="210">
        <f t="shared" si="150"/>
        <v>0</v>
      </c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61"/>
      <c r="BO114" s="54" t="s">
        <v>352</v>
      </c>
      <c r="BP114" s="57"/>
      <c r="BQ114" s="232" t="s">
        <v>692</v>
      </c>
      <c r="BR114" s="10" t="s">
        <v>693</v>
      </c>
      <c r="BV114" s="10" t="e">
        <f>D114-#REF!</f>
        <v>#REF!</v>
      </c>
      <c r="BW114" s="10" t="e">
        <f>D114-#REF!</f>
        <v>#REF!</v>
      </c>
      <c r="BX114" s="99" t="e">
        <f>F114-#REF!</f>
        <v>#REF!</v>
      </c>
    </row>
    <row r="115" spans="1:76" s="93" customFormat="1" x14ac:dyDescent="0.2">
      <c r="A115" s="75"/>
      <c r="B115" s="159"/>
      <c r="C115" s="257" t="s">
        <v>291</v>
      </c>
      <c r="D115" s="222">
        <f t="shared" si="139"/>
        <v>116086</v>
      </c>
      <c r="E115" s="210">
        <f t="shared" si="140"/>
        <v>118947</v>
      </c>
      <c r="F115" s="210">
        <v>78647</v>
      </c>
      <c r="G115" s="210">
        <f t="shared" si="141"/>
        <v>78647</v>
      </c>
      <c r="H115" s="210">
        <f t="shared" si="142"/>
        <v>0</v>
      </c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>
        <v>0</v>
      </c>
      <c r="V115" s="210">
        <f t="shared" si="143"/>
        <v>0</v>
      </c>
      <c r="W115" s="210">
        <f t="shared" si="144"/>
        <v>0</v>
      </c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>
        <v>37439</v>
      </c>
      <c r="AI115" s="210">
        <f t="shared" si="145"/>
        <v>40300</v>
      </c>
      <c r="AJ115" s="210">
        <f t="shared" si="146"/>
        <v>2861</v>
      </c>
      <c r="AK115" s="210">
        <v>2861</v>
      </c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>
        <v>0</v>
      </c>
      <c r="AV115" s="210">
        <f t="shared" si="147"/>
        <v>0</v>
      </c>
      <c r="AW115" s="210">
        <f t="shared" si="148"/>
        <v>0</v>
      </c>
      <c r="AX115" s="210"/>
      <c r="AY115" s="210"/>
      <c r="AZ115" s="210"/>
      <c r="BA115" s="210"/>
      <c r="BB115" s="210"/>
      <c r="BC115" s="210">
        <f t="shared" si="149"/>
        <v>0</v>
      </c>
      <c r="BD115" s="210">
        <f t="shared" si="150"/>
        <v>0</v>
      </c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61"/>
      <c r="BO115" s="54" t="s">
        <v>353</v>
      </c>
      <c r="BP115" s="57"/>
      <c r="BQ115" s="232" t="s">
        <v>692</v>
      </c>
      <c r="BR115" s="10" t="s">
        <v>693</v>
      </c>
      <c r="BV115" s="10" t="e">
        <f>D115-#REF!</f>
        <v>#REF!</v>
      </c>
      <c r="BW115" s="10" t="e">
        <f>D115-#REF!</f>
        <v>#REF!</v>
      </c>
      <c r="BX115" s="93" t="e">
        <f>F115-#REF!</f>
        <v>#REF!</v>
      </c>
    </row>
    <row r="116" spans="1:76" s="93" customFormat="1" x14ac:dyDescent="0.2">
      <c r="A116" s="75"/>
      <c r="B116" s="159"/>
      <c r="C116" s="257" t="s">
        <v>292</v>
      </c>
      <c r="D116" s="222">
        <f t="shared" si="139"/>
        <v>27231</v>
      </c>
      <c r="E116" s="210">
        <f t="shared" si="140"/>
        <v>29489</v>
      </c>
      <c r="F116" s="210">
        <v>17733</v>
      </c>
      <c r="G116" s="210">
        <f t="shared" si="141"/>
        <v>17733</v>
      </c>
      <c r="H116" s="210">
        <f t="shared" si="142"/>
        <v>0</v>
      </c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>
        <v>0</v>
      </c>
      <c r="V116" s="210">
        <f t="shared" si="143"/>
        <v>0</v>
      </c>
      <c r="W116" s="210">
        <f t="shared" si="144"/>
        <v>0</v>
      </c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>
        <v>9498</v>
      </c>
      <c r="AI116" s="210">
        <f t="shared" si="145"/>
        <v>11756</v>
      </c>
      <c r="AJ116" s="210">
        <f t="shared" si="146"/>
        <v>2258</v>
      </c>
      <c r="AK116" s="210">
        <v>2258</v>
      </c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>
        <v>0</v>
      </c>
      <c r="AV116" s="210">
        <f t="shared" si="147"/>
        <v>0</v>
      </c>
      <c r="AW116" s="210">
        <f t="shared" si="148"/>
        <v>0</v>
      </c>
      <c r="AX116" s="210"/>
      <c r="AY116" s="210"/>
      <c r="AZ116" s="210"/>
      <c r="BA116" s="210"/>
      <c r="BB116" s="210"/>
      <c r="BC116" s="210">
        <f t="shared" si="149"/>
        <v>0</v>
      </c>
      <c r="BD116" s="210">
        <f t="shared" si="150"/>
        <v>0</v>
      </c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61"/>
      <c r="BO116" s="54" t="s">
        <v>354</v>
      </c>
      <c r="BP116" s="57"/>
      <c r="BQ116" s="232" t="s">
        <v>692</v>
      </c>
      <c r="BR116" s="10" t="s">
        <v>693</v>
      </c>
      <c r="BV116" s="10" t="e">
        <f>D116-#REF!</f>
        <v>#REF!</v>
      </c>
      <c r="BW116" s="10" t="e">
        <f>D116-#REF!</f>
        <v>#REF!</v>
      </c>
      <c r="BX116" s="93" t="e">
        <f>F116-#REF!</f>
        <v>#REF!</v>
      </c>
    </row>
    <row r="117" spans="1:76" s="114" customFormat="1" x14ac:dyDescent="0.2">
      <c r="A117" s="75"/>
      <c r="B117" s="159"/>
      <c r="C117" s="257" t="s">
        <v>457</v>
      </c>
      <c r="D117" s="222">
        <f t="shared" si="139"/>
        <v>32657</v>
      </c>
      <c r="E117" s="210">
        <f t="shared" si="140"/>
        <v>32810</v>
      </c>
      <c r="F117" s="210">
        <v>20801</v>
      </c>
      <c r="G117" s="210">
        <f t="shared" si="141"/>
        <v>20801</v>
      </c>
      <c r="H117" s="210">
        <f t="shared" si="142"/>
        <v>0</v>
      </c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>
        <v>0</v>
      </c>
      <c r="V117" s="210">
        <f t="shared" si="143"/>
        <v>0</v>
      </c>
      <c r="W117" s="210">
        <f t="shared" si="144"/>
        <v>0</v>
      </c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>
        <v>11856</v>
      </c>
      <c r="AI117" s="210">
        <f t="shared" si="145"/>
        <v>12009</v>
      </c>
      <c r="AJ117" s="210">
        <f t="shared" si="146"/>
        <v>153</v>
      </c>
      <c r="AK117" s="210">
        <v>153</v>
      </c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>
        <v>0</v>
      </c>
      <c r="AV117" s="210">
        <f t="shared" si="147"/>
        <v>0</v>
      </c>
      <c r="AW117" s="210">
        <f t="shared" si="148"/>
        <v>0</v>
      </c>
      <c r="AX117" s="210"/>
      <c r="AY117" s="210"/>
      <c r="AZ117" s="210"/>
      <c r="BA117" s="210"/>
      <c r="BB117" s="210"/>
      <c r="BC117" s="210">
        <f t="shared" si="149"/>
        <v>0</v>
      </c>
      <c r="BD117" s="210">
        <f t="shared" si="150"/>
        <v>0</v>
      </c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61"/>
      <c r="BO117" s="54" t="s">
        <v>478</v>
      </c>
      <c r="BP117" s="57"/>
      <c r="BQ117" s="232" t="s">
        <v>692</v>
      </c>
      <c r="BR117" s="10" t="s">
        <v>693</v>
      </c>
      <c r="BV117" s="10" t="e">
        <f>D117-#REF!</f>
        <v>#REF!</v>
      </c>
      <c r="BW117" s="10" t="e">
        <f>D117-#REF!</f>
        <v>#REF!</v>
      </c>
      <c r="BX117" s="114" t="e">
        <f>F117-#REF!</f>
        <v>#REF!</v>
      </c>
    </row>
    <row r="118" spans="1:76" ht="24" customHeight="1" x14ac:dyDescent="0.2">
      <c r="A118" s="75">
        <v>90000056408</v>
      </c>
      <c r="B118" s="158" t="s">
        <v>16</v>
      </c>
      <c r="C118" s="257" t="s">
        <v>434</v>
      </c>
      <c r="D118" s="222">
        <f t="shared" si="139"/>
        <v>605222</v>
      </c>
      <c r="E118" s="210">
        <f t="shared" si="140"/>
        <v>607630</v>
      </c>
      <c r="F118" s="210">
        <v>586514</v>
      </c>
      <c r="G118" s="210">
        <f t="shared" si="141"/>
        <v>586514</v>
      </c>
      <c r="H118" s="210">
        <f t="shared" si="142"/>
        <v>0</v>
      </c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>
        <v>0</v>
      </c>
      <c r="V118" s="210">
        <f t="shared" si="143"/>
        <v>0</v>
      </c>
      <c r="W118" s="210">
        <f t="shared" si="144"/>
        <v>0</v>
      </c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>
        <v>18708</v>
      </c>
      <c r="AI118" s="210">
        <f t="shared" si="145"/>
        <v>21116</v>
      </c>
      <c r="AJ118" s="210">
        <f t="shared" si="146"/>
        <v>2408</v>
      </c>
      <c r="AK118" s="210">
        <v>2408</v>
      </c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>
        <v>0</v>
      </c>
      <c r="AV118" s="210">
        <f t="shared" si="147"/>
        <v>0</v>
      </c>
      <c r="AW118" s="210">
        <f t="shared" si="148"/>
        <v>0</v>
      </c>
      <c r="AX118" s="210"/>
      <c r="AY118" s="210"/>
      <c r="AZ118" s="210"/>
      <c r="BA118" s="210"/>
      <c r="BB118" s="210"/>
      <c r="BC118" s="210">
        <f t="shared" si="149"/>
        <v>0</v>
      </c>
      <c r="BD118" s="210">
        <f t="shared" si="150"/>
        <v>0</v>
      </c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61"/>
      <c r="BO118" s="54" t="s">
        <v>355</v>
      </c>
      <c r="BP118" s="57"/>
      <c r="BQ118" s="232" t="s">
        <v>692</v>
      </c>
      <c r="BR118" s="10" t="s">
        <v>693</v>
      </c>
      <c r="BV118" s="10" t="e">
        <f>D118-#REF!</f>
        <v>#REF!</v>
      </c>
      <c r="BW118" s="10" t="e">
        <f>D118-#REF!</f>
        <v>#REF!</v>
      </c>
      <c r="BX118" s="1" t="e">
        <f>F118-#REF!</f>
        <v>#REF!</v>
      </c>
    </row>
    <row r="119" spans="1:76" ht="12.75" x14ac:dyDescent="0.2">
      <c r="A119" s="75"/>
      <c r="B119" s="160"/>
      <c r="C119" s="257" t="s">
        <v>269</v>
      </c>
      <c r="D119" s="222">
        <f t="shared" si="139"/>
        <v>29698</v>
      </c>
      <c r="E119" s="210">
        <f t="shared" si="140"/>
        <v>29788</v>
      </c>
      <c r="F119" s="210">
        <v>27561</v>
      </c>
      <c r="G119" s="210">
        <f t="shared" si="141"/>
        <v>27561</v>
      </c>
      <c r="H119" s="210">
        <f t="shared" si="142"/>
        <v>0</v>
      </c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>
        <v>0</v>
      </c>
      <c r="V119" s="210">
        <f t="shared" si="143"/>
        <v>0</v>
      </c>
      <c r="W119" s="210">
        <f t="shared" si="144"/>
        <v>0</v>
      </c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>
        <v>2137</v>
      </c>
      <c r="AI119" s="210">
        <f t="shared" si="145"/>
        <v>2227</v>
      </c>
      <c r="AJ119" s="210">
        <f t="shared" si="146"/>
        <v>90</v>
      </c>
      <c r="AK119" s="210">
        <v>90</v>
      </c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>
        <v>0</v>
      </c>
      <c r="AV119" s="210">
        <f t="shared" si="147"/>
        <v>0</v>
      </c>
      <c r="AW119" s="210">
        <f t="shared" si="148"/>
        <v>0</v>
      </c>
      <c r="AX119" s="210"/>
      <c r="AY119" s="210"/>
      <c r="AZ119" s="210"/>
      <c r="BA119" s="210"/>
      <c r="BB119" s="210"/>
      <c r="BC119" s="210">
        <f t="shared" si="149"/>
        <v>0</v>
      </c>
      <c r="BD119" s="210">
        <f t="shared" si="150"/>
        <v>0</v>
      </c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61"/>
      <c r="BO119" s="54" t="s">
        <v>522</v>
      </c>
      <c r="BP119" s="57" t="s">
        <v>599</v>
      </c>
      <c r="BQ119" s="232" t="s">
        <v>692</v>
      </c>
      <c r="BR119" s="10" t="s">
        <v>693</v>
      </c>
      <c r="BV119" s="10" t="e">
        <f>D119-#REF!</f>
        <v>#REF!</v>
      </c>
      <c r="BW119" s="10" t="e">
        <f>D119-#REF!</f>
        <v>#REF!</v>
      </c>
      <c r="BX119" s="1" t="e">
        <f>F119-#REF!</f>
        <v>#REF!</v>
      </c>
    </row>
    <row r="120" spans="1:76" s="130" customFormat="1" ht="36" x14ac:dyDescent="0.2">
      <c r="A120" s="75"/>
      <c r="B120" s="160"/>
      <c r="C120" s="257" t="s">
        <v>682</v>
      </c>
      <c r="D120" s="222">
        <f t="shared" si="139"/>
        <v>99738</v>
      </c>
      <c r="E120" s="210">
        <f t="shared" si="140"/>
        <v>103038</v>
      </c>
      <c r="F120" s="210">
        <v>99738</v>
      </c>
      <c r="G120" s="210">
        <f t="shared" si="141"/>
        <v>138930</v>
      </c>
      <c r="H120" s="210">
        <f t="shared" si="142"/>
        <v>39192</v>
      </c>
      <c r="I120" s="210"/>
      <c r="J120" s="210"/>
      <c r="K120" s="210"/>
      <c r="L120" s="210"/>
      <c r="M120" s="210">
        <v>39192</v>
      </c>
      <c r="N120" s="210"/>
      <c r="O120" s="210"/>
      <c r="P120" s="210"/>
      <c r="Q120" s="210"/>
      <c r="R120" s="210"/>
      <c r="S120" s="210"/>
      <c r="T120" s="210"/>
      <c r="U120" s="210">
        <v>0</v>
      </c>
      <c r="V120" s="210">
        <f t="shared" si="143"/>
        <v>0</v>
      </c>
      <c r="W120" s="210">
        <f t="shared" si="144"/>
        <v>0</v>
      </c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>
        <v>0</v>
      </c>
      <c r="AI120" s="210">
        <f t="shared" si="145"/>
        <v>0</v>
      </c>
      <c r="AJ120" s="210">
        <f t="shared" si="146"/>
        <v>0</v>
      </c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>
        <v>0</v>
      </c>
      <c r="AV120" s="210">
        <f t="shared" si="147"/>
        <v>0</v>
      </c>
      <c r="AW120" s="210">
        <f t="shared" si="148"/>
        <v>0</v>
      </c>
      <c r="AX120" s="210"/>
      <c r="AY120" s="210"/>
      <c r="AZ120" s="210"/>
      <c r="BA120" s="210"/>
      <c r="BB120" s="210"/>
      <c r="BC120" s="210">
        <f t="shared" si="149"/>
        <v>-35892</v>
      </c>
      <c r="BD120" s="210">
        <f t="shared" si="150"/>
        <v>-35892</v>
      </c>
      <c r="BE120" s="210">
        <v>-35892</v>
      </c>
      <c r="BF120" s="210"/>
      <c r="BG120" s="210"/>
      <c r="BH120" s="210"/>
      <c r="BI120" s="210"/>
      <c r="BJ120" s="210"/>
      <c r="BK120" s="210"/>
      <c r="BL120" s="210"/>
      <c r="BM120" s="210"/>
      <c r="BN120" s="261"/>
      <c r="BO120" s="54" t="s">
        <v>735</v>
      </c>
      <c r="BP120" s="57"/>
      <c r="BQ120" s="232" t="s">
        <v>691</v>
      </c>
      <c r="BR120" s="232" t="s">
        <v>691</v>
      </c>
      <c r="BV120" s="10" t="e">
        <f>D120-#REF!</f>
        <v>#REF!</v>
      </c>
      <c r="BW120" s="10" t="e">
        <f>D120-#REF!</f>
        <v>#REF!</v>
      </c>
      <c r="BX120" s="130" t="e">
        <f>F120-#REF!</f>
        <v>#REF!</v>
      </c>
    </row>
    <row r="121" spans="1:76" s="130" customFormat="1" ht="24.6" customHeight="1" x14ac:dyDescent="0.2">
      <c r="A121" s="75"/>
      <c r="B121" s="160"/>
      <c r="C121" s="376" t="s">
        <v>820</v>
      </c>
      <c r="D121" s="222">
        <f t="shared" ref="D121" si="161">F121+U121+AH121+AU121+BB121</f>
        <v>0</v>
      </c>
      <c r="E121" s="210">
        <f t="shared" ref="E121" si="162">G121+V121+AI121+AV121+BC121</f>
        <v>2001</v>
      </c>
      <c r="F121" s="210"/>
      <c r="G121" s="210">
        <f t="shared" ref="G121" si="163">F121+H121</f>
        <v>2001</v>
      </c>
      <c r="H121" s="210">
        <f t="shared" ref="H121" si="164">SUM(I121:T121)</f>
        <v>2001</v>
      </c>
      <c r="I121" s="210"/>
      <c r="J121" s="210"/>
      <c r="K121" s="210"/>
      <c r="L121" s="210"/>
      <c r="M121" s="210"/>
      <c r="N121" s="210"/>
      <c r="O121" s="210"/>
      <c r="P121" s="210">
        <v>2001</v>
      </c>
      <c r="Q121" s="210"/>
      <c r="R121" s="210"/>
      <c r="S121" s="210"/>
      <c r="T121" s="210"/>
      <c r="U121" s="210"/>
      <c r="V121" s="210">
        <f t="shared" ref="V121" si="165">U121+W121</f>
        <v>0</v>
      </c>
      <c r="W121" s="210">
        <f t="shared" ref="W121" si="166">SUM(X121:AG121)</f>
        <v>0</v>
      </c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>
        <f t="shared" ref="AI121" si="167">AH121+AJ121</f>
        <v>0</v>
      </c>
      <c r="AJ121" s="210">
        <f t="shared" ref="AJ121" si="168">SUM(AK121:AT121)</f>
        <v>0</v>
      </c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>
        <f t="shared" ref="AV121" si="169">AU121+AW121</f>
        <v>0</v>
      </c>
      <c r="AW121" s="210">
        <f t="shared" ref="AW121" si="170">SUM(AX121:BA121)</f>
        <v>0</v>
      </c>
      <c r="AX121" s="210"/>
      <c r="AY121" s="210"/>
      <c r="AZ121" s="210"/>
      <c r="BA121" s="210"/>
      <c r="BB121" s="210"/>
      <c r="BC121" s="210">
        <f t="shared" ref="BC121" si="171">BB121+BD121</f>
        <v>0</v>
      </c>
      <c r="BD121" s="210">
        <f t="shared" ref="BD121" si="172">SUM(BE121:BN121)</f>
        <v>0</v>
      </c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61"/>
      <c r="BO121" s="54" t="s">
        <v>821</v>
      </c>
      <c r="BP121" s="57"/>
      <c r="BQ121" s="232"/>
      <c r="BR121" s="232"/>
      <c r="BV121" s="10"/>
      <c r="BW121" s="10"/>
    </row>
    <row r="122" spans="1:76" s="8" customFormat="1" ht="28.5" customHeight="1" x14ac:dyDescent="0.2">
      <c r="A122" s="75">
        <v>40003378932</v>
      </c>
      <c r="B122" s="158" t="s">
        <v>293</v>
      </c>
      <c r="C122" s="257" t="s">
        <v>440</v>
      </c>
      <c r="D122" s="222">
        <f t="shared" si="139"/>
        <v>890127</v>
      </c>
      <c r="E122" s="210">
        <f t="shared" si="140"/>
        <v>626170</v>
      </c>
      <c r="F122" s="210">
        <v>890127</v>
      </c>
      <c r="G122" s="210">
        <f t="shared" si="141"/>
        <v>626170</v>
      </c>
      <c r="H122" s="210">
        <f t="shared" si="142"/>
        <v>-263957</v>
      </c>
      <c r="I122" s="210"/>
      <c r="J122" s="210"/>
      <c r="K122" s="210"/>
      <c r="L122" s="210"/>
      <c r="M122" s="210"/>
      <c r="N122" s="210"/>
      <c r="O122" s="210"/>
      <c r="P122" s="210"/>
      <c r="Q122" s="210"/>
      <c r="R122" s="210">
        <v>-263957</v>
      </c>
      <c r="S122" s="210"/>
      <c r="T122" s="210"/>
      <c r="U122" s="210">
        <v>0</v>
      </c>
      <c r="V122" s="210">
        <f t="shared" si="143"/>
        <v>0</v>
      </c>
      <c r="W122" s="210">
        <f t="shared" si="144"/>
        <v>0</v>
      </c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>
        <v>0</v>
      </c>
      <c r="AI122" s="210">
        <f t="shared" si="145"/>
        <v>0</v>
      </c>
      <c r="AJ122" s="210">
        <f t="shared" si="146"/>
        <v>0</v>
      </c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>
        <v>0</v>
      </c>
      <c r="AV122" s="210">
        <f t="shared" si="147"/>
        <v>0</v>
      </c>
      <c r="AW122" s="210">
        <f t="shared" si="148"/>
        <v>0</v>
      </c>
      <c r="AX122" s="210"/>
      <c r="AY122" s="210"/>
      <c r="AZ122" s="210"/>
      <c r="BA122" s="210"/>
      <c r="BB122" s="210"/>
      <c r="BC122" s="210">
        <f t="shared" si="149"/>
        <v>0</v>
      </c>
      <c r="BD122" s="210">
        <f t="shared" si="150"/>
        <v>0</v>
      </c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61"/>
      <c r="BO122" s="54" t="s">
        <v>356</v>
      </c>
      <c r="BP122" s="57"/>
      <c r="BQ122" s="232" t="s">
        <v>694</v>
      </c>
      <c r="BR122" s="10" t="s">
        <v>695</v>
      </c>
      <c r="BV122" s="10" t="e">
        <f>D122-#REF!</f>
        <v>#REF!</v>
      </c>
      <c r="BW122" s="10" t="e">
        <f>D122-#REF!</f>
        <v>#REF!</v>
      </c>
      <c r="BX122" s="8" t="e">
        <f>F122-#REF!</f>
        <v>#REF!</v>
      </c>
    </row>
    <row r="123" spans="1:76" s="8" customFormat="1" x14ac:dyDescent="0.2">
      <c r="A123" s="76"/>
      <c r="B123" s="158"/>
      <c r="C123" s="287" t="s">
        <v>748</v>
      </c>
      <c r="D123" s="222">
        <f t="shared" si="139"/>
        <v>61000</v>
      </c>
      <c r="E123" s="210">
        <f t="shared" si="140"/>
        <v>0</v>
      </c>
      <c r="F123" s="210">
        <v>61000</v>
      </c>
      <c r="G123" s="210">
        <f t="shared" si="141"/>
        <v>0</v>
      </c>
      <c r="H123" s="210">
        <f t="shared" si="142"/>
        <v>-61000</v>
      </c>
      <c r="I123" s="210"/>
      <c r="J123" s="210"/>
      <c r="K123" s="210"/>
      <c r="L123" s="210"/>
      <c r="M123" s="210"/>
      <c r="N123" s="210"/>
      <c r="O123" s="210"/>
      <c r="P123" s="210"/>
      <c r="Q123" s="210"/>
      <c r="R123" s="210">
        <v>-61000</v>
      </c>
      <c r="S123" s="210"/>
      <c r="T123" s="210"/>
      <c r="U123" s="210">
        <v>0</v>
      </c>
      <c r="V123" s="210">
        <f t="shared" si="143"/>
        <v>0</v>
      </c>
      <c r="W123" s="210">
        <f t="shared" si="144"/>
        <v>0</v>
      </c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>
        <v>0</v>
      </c>
      <c r="AI123" s="210">
        <f t="shared" si="145"/>
        <v>0</v>
      </c>
      <c r="AJ123" s="210">
        <f t="shared" si="146"/>
        <v>0</v>
      </c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>
        <v>0</v>
      </c>
      <c r="AV123" s="210">
        <f t="shared" si="147"/>
        <v>0</v>
      </c>
      <c r="AW123" s="210">
        <f t="shared" si="148"/>
        <v>0</v>
      </c>
      <c r="AX123" s="210"/>
      <c r="AY123" s="210"/>
      <c r="AZ123" s="210"/>
      <c r="BA123" s="210"/>
      <c r="BB123" s="210"/>
      <c r="BC123" s="210">
        <f t="shared" si="149"/>
        <v>0</v>
      </c>
      <c r="BD123" s="210">
        <f t="shared" si="150"/>
        <v>0</v>
      </c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61"/>
      <c r="BO123" s="54" t="s">
        <v>744</v>
      </c>
      <c r="BP123" s="57"/>
      <c r="BQ123" s="232"/>
      <c r="BR123" s="10"/>
      <c r="BV123" s="10" t="e">
        <f>D123-#REF!</f>
        <v>#REF!</v>
      </c>
      <c r="BW123" s="10" t="e">
        <f>D123-#REF!</f>
        <v>#REF!</v>
      </c>
      <c r="BX123" s="8" t="e">
        <f>F123-#REF!</f>
        <v>#REF!</v>
      </c>
    </row>
    <row r="124" spans="1:76" ht="12.75" thickBot="1" x14ac:dyDescent="0.25">
      <c r="A124" s="198"/>
      <c r="B124" s="390"/>
      <c r="C124" s="391"/>
      <c r="D124" s="227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76"/>
      <c r="BO124" s="200"/>
      <c r="BP124" s="201"/>
      <c r="BQ124" s="232"/>
      <c r="BR124" s="10"/>
      <c r="BV124" s="10" t="e">
        <f>D124-#REF!</f>
        <v>#REF!</v>
      </c>
      <c r="BW124" s="10" t="e">
        <f>D124-#REF!</f>
        <v>#REF!</v>
      </c>
      <c r="BX124" s="1" t="e">
        <f>F124-#REF!</f>
        <v>#REF!</v>
      </c>
    </row>
    <row r="125" spans="1:76" ht="12.75" thickBot="1" x14ac:dyDescent="0.25">
      <c r="A125" s="140" t="s">
        <v>17</v>
      </c>
      <c r="B125" s="90" t="s">
        <v>18</v>
      </c>
      <c r="C125" s="368"/>
      <c r="D125" s="225">
        <f t="shared" ref="D125:AK125" si="173">SUM(D126:D220)</f>
        <v>40014226</v>
      </c>
      <c r="E125" s="264">
        <f t="shared" si="173"/>
        <v>40548446</v>
      </c>
      <c r="F125" s="264">
        <f t="shared" si="173"/>
        <v>30135722</v>
      </c>
      <c r="G125" s="264">
        <f t="shared" si="173"/>
        <v>30872365</v>
      </c>
      <c r="H125" s="264">
        <f t="shared" si="173"/>
        <v>736643</v>
      </c>
      <c r="I125" s="264">
        <f t="shared" si="173"/>
        <v>0</v>
      </c>
      <c r="J125" s="264">
        <f t="shared" si="173"/>
        <v>0</v>
      </c>
      <c r="K125" s="264">
        <f t="shared" si="173"/>
        <v>599</v>
      </c>
      <c r="L125" s="264">
        <f t="shared" si="173"/>
        <v>0</v>
      </c>
      <c r="M125" s="264">
        <f t="shared" si="173"/>
        <v>467448</v>
      </c>
      <c r="N125" s="264">
        <f t="shared" si="173"/>
        <v>0</v>
      </c>
      <c r="O125" s="264">
        <f t="shared" si="173"/>
        <v>0</v>
      </c>
      <c r="P125" s="264">
        <f t="shared" si="173"/>
        <v>2391</v>
      </c>
      <c r="Q125" s="264">
        <f t="shared" si="173"/>
        <v>111037</v>
      </c>
      <c r="R125" s="264">
        <f t="shared" ref="R125:S125" si="174">SUM(R126:R220)</f>
        <v>155168</v>
      </c>
      <c r="S125" s="264">
        <f t="shared" si="174"/>
        <v>0</v>
      </c>
      <c r="T125" s="264">
        <f t="shared" si="173"/>
        <v>0</v>
      </c>
      <c r="U125" s="264">
        <f t="shared" si="173"/>
        <v>9316555</v>
      </c>
      <c r="V125" s="264">
        <f t="shared" si="173"/>
        <v>9324868</v>
      </c>
      <c r="W125" s="264">
        <f t="shared" si="173"/>
        <v>8313</v>
      </c>
      <c r="X125" s="264">
        <f t="shared" si="173"/>
        <v>33148</v>
      </c>
      <c r="Y125" s="264">
        <f t="shared" si="173"/>
        <v>0</v>
      </c>
      <c r="Z125" s="264">
        <f t="shared" si="173"/>
        <v>-24835</v>
      </c>
      <c r="AA125" s="264">
        <f t="shared" si="173"/>
        <v>0</v>
      </c>
      <c r="AB125" s="264">
        <f t="shared" si="173"/>
        <v>0</v>
      </c>
      <c r="AC125" s="264">
        <f t="shared" si="173"/>
        <v>0</v>
      </c>
      <c r="AD125" s="264">
        <f t="shared" si="173"/>
        <v>0</v>
      </c>
      <c r="AE125" s="264">
        <f t="shared" si="173"/>
        <v>0</v>
      </c>
      <c r="AF125" s="264">
        <f t="shared" si="173"/>
        <v>0</v>
      </c>
      <c r="AG125" s="264">
        <f t="shared" si="173"/>
        <v>0</v>
      </c>
      <c r="AH125" s="264">
        <f t="shared" si="173"/>
        <v>580429</v>
      </c>
      <c r="AI125" s="264">
        <f t="shared" si="173"/>
        <v>646368</v>
      </c>
      <c r="AJ125" s="264">
        <f t="shared" si="173"/>
        <v>65939</v>
      </c>
      <c r="AK125" s="264">
        <f t="shared" si="173"/>
        <v>59275</v>
      </c>
      <c r="AL125" s="264">
        <f t="shared" ref="AL125:BN125" si="175">SUM(AL126:AL220)</f>
        <v>0</v>
      </c>
      <c r="AM125" s="264">
        <f t="shared" si="175"/>
        <v>6664</v>
      </c>
      <c r="AN125" s="264">
        <f t="shared" si="175"/>
        <v>0</v>
      </c>
      <c r="AO125" s="264">
        <f t="shared" si="175"/>
        <v>0</v>
      </c>
      <c r="AP125" s="264">
        <f t="shared" si="175"/>
        <v>0</v>
      </c>
      <c r="AQ125" s="264">
        <f t="shared" si="175"/>
        <v>0</v>
      </c>
      <c r="AR125" s="264">
        <f t="shared" si="175"/>
        <v>0</v>
      </c>
      <c r="AS125" s="264">
        <f t="shared" si="175"/>
        <v>0</v>
      </c>
      <c r="AT125" s="264">
        <f t="shared" si="175"/>
        <v>0</v>
      </c>
      <c r="AU125" s="264">
        <f t="shared" si="175"/>
        <v>1091</v>
      </c>
      <c r="AV125" s="264">
        <f t="shared" si="175"/>
        <v>1791</v>
      </c>
      <c r="AW125" s="264">
        <f t="shared" si="175"/>
        <v>700</v>
      </c>
      <c r="AX125" s="264">
        <f t="shared" si="175"/>
        <v>700</v>
      </c>
      <c r="AY125" s="264">
        <f t="shared" si="175"/>
        <v>0</v>
      </c>
      <c r="AZ125" s="264">
        <f t="shared" si="175"/>
        <v>0</v>
      </c>
      <c r="BA125" s="264">
        <f t="shared" si="175"/>
        <v>0</v>
      </c>
      <c r="BB125" s="264">
        <f t="shared" si="175"/>
        <v>-19571</v>
      </c>
      <c r="BC125" s="264">
        <f t="shared" si="175"/>
        <v>-296946</v>
      </c>
      <c r="BD125" s="264">
        <f t="shared" si="175"/>
        <v>-277375</v>
      </c>
      <c r="BE125" s="264">
        <f t="shared" si="175"/>
        <v>-211648</v>
      </c>
      <c r="BF125" s="264">
        <f t="shared" si="175"/>
        <v>-351</v>
      </c>
      <c r="BG125" s="264">
        <f t="shared" si="175"/>
        <v>-65376</v>
      </c>
      <c r="BH125" s="264">
        <f t="shared" si="175"/>
        <v>0</v>
      </c>
      <c r="BI125" s="264">
        <f t="shared" si="175"/>
        <v>0</v>
      </c>
      <c r="BJ125" s="264">
        <f t="shared" si="175"/>
        <v>0</v>
      </c>
      <c r="BK125" s="264">
        <f t="shared" si="175"/>
        <v>0</v>
      </c>
      <c r="BL125" s="264">
        <f t="shared" si="175"/>
        <v>0</v>
      </c>
      <c r="BM125" s="264">
        <f t="shared" si="175"/>
        <v>0</v>
      </c>
      <c r="BN125" s="272">
        <f t="shared" si="175"/>
        <v>0</v>
      </c>
      <c r="BO125" s="7"/>
      <c r="BP125" s="59"/>
      <c r="BQ125" s="232"/>
      <c r="BR125" s="10"/>
      <c r="BV125" s="10" t="e">
        <f>D125-#REF!</f>
        <v>#REF!</v>
      </c>
      <c r="BW125" s="10" t="e">
        <f>D125-#REF!</f>
        <v>#REF!</v>
      </c>
      <c r="BX125" s="1" t="e">
        <f>F125-#REF!</f>
        <v>#REF!</v>
      </c>
    </row>
    <row r="126" spans="1:76" ht="12.75" customHeight="1" thickTop="1" x14ac:dyDescent="0.2">
      <c r="A126" s="75">
        <v>90000056357</v>
      </c>
      <c r="B126" s="164" t="s">
        <v>5</v>
      </c>
      <c r="C126" s="189" t="s">
        <v>177</v>
      </c>
      <c r="D126" s="222">
        <f t="shared" ref="D126:D195" si="176">F126+U126+AH126+AU126+BB126</f>
        <v>380059</v>
      </c>
      <c r="E126" s="212">
        <f t="shared" ref="E126:E195" si="177">G126+V126+AI126+AV126+BC126</f>
        <v>380059</v>
      </c>
      <c r="F126" s="214">
        <v>380059</v>
      </c>
      <c r="G126" s="214">
        <f t="shared" ref="G126:G195" si="178">F126+H126</f>
        <v>380059</v>
      </c>
      <c r="H126" s="214">
        <f t="shared" ref="H126:H195" si="179">SUM(I126:T126)</f>
        <v>0</v>
      </c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>
        <v>0</v>
      </c>
      <c r="V126" s="214">
        <f t="shared" ref="V126:V195" si="180">U126+W126</f>
        <v>0</v>
      </c>
      <c r="W126" s="214">
        <f t="shared" ref="W126:W195" si="181">SUM(X126:AG126)</f>
        <v>0</v>
      </c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>
        <v>0</v>
      </c>
      <c r="AI126" s="214">
        <f t="shared" ref="AI126:AI195" si="182">AH126+AJ126</f>
        <v>0</v>
      </c>
      <c r="AJ126" s="214">
        <f t="shared" ref="AJ126:AJ195" si="183">SUM(AK126:AT126)</f>
        <v>0</v>
      </c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>
        <v>0</v>
      </c>
      <c r="AV126" s="214">
        <f t="shared" ref="AV126:AV195" si="184">AU126+AW126</f>
        <v>0</v>
      </c>
      <c r="AW126" s="214">
        <f t="shared" ref="AW126:AW195" si="185">SUM(AX126:BA126)</f>
        <v>0</v>
      </c>
      <c r="AX126" s="214"/>
      <c r="AY126" s="214"/>
      <c r="AZ126" s="214"/>
      <c r="BA126" s="214"/>
      <c r="BB126" s="214"/>
      <c r="BC126" s="214">
        <f t="shared" ref="BC126:BC195" si="186">BB126+BD126</f>
        <v>0</v>
      </c>
      <c r="BD126" s="214">
        <f t="shared" ref="BD126:BD195" si="187">SUM(BE126:BN126)</f>
        <v>0</v>
      </c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327"/>
      <c r="BO126" s="135" t="s">
        <v>327</v>
      </c>
      <c r="BP126" s="136"/>
      <c r="BQ126" s="232" t="s">
        <v>688</v>
      </c>
      <c r="BR126" s="10" t="s">
        <v>689</v>
      </c>
      <c r="BV126" s="10" t="e">
        <f>D126-#REF!</f>
        <v>#REF!</v>
      </c>
      <c r="BW126" s="10" t="e">
        <f>D126-#REF!</f>
        <v>#REF!</v>
      </c>
      <c r="BX126" s="1" t="e">
        <f>F126-#REF!</f>
        <v>#REF!</v>
      </c>
    </row>
    <row r="127" spans="1:76" s="116" customFormat="1" ht="15.75" customHeight="1" x14ac:dyDescent="0.2">
      <c r="A127" s="75"/>
      <c r="B127" s="161"/>
      <c r="C127" s="233" t="s">
        <v>211</v>
      </c>
      <c r="D127" s="222">
        <f t="shared" si="176"/>
        <v>16953</v>
      </c>
      <c r="E127" s="210">
        <f t="shared" si="177"/>
        <v>16953</v>
      </c>
      <c r="F127" s="210">
        <v>16953</v>
      </c>
      <c r="G127" s="210">
        <f t="shared" si="178"/>
        <v>16953</v>
      </c>
      <c r="H127" s="210">
        <f t="shared" si="179"/>
        <v>0</v>
      </c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>
        <v>0</v>
      </c>
      <c r="V127" s="210">
        <f t="shared" si="180"/>
        <v>0</v>
      </c>
      <c r="W127" s="210">
        <f t="shared" si="181"/>
        <v>0</v>
      </c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>
        <v>0</v>
      </c>
      <c r="AI127" s="210">
        <f t="shared" si="182"/>
        <v>0</v>
      </c>
      <c r="AJ127" s="210">
        <f t="shared" si="183"/>
        <v>0</v>
      </c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>
        <v>0</v>
      </c>
      <c r="AV127" s="210">
        <f t="shared" si="184"/>
        <v>0</v>
      </c>
      <c r="AW127" s="210">
        <f t="shared" si="185"/>
        <v>0</v>
      </c>
      <c r="AX127" s="210"/>
      <c r="AY127" s="210"/>
      <c r="AZ127" s="210"/>
      <c r="BA127" s="210"/>
      <c r="BB127" s="210"/>
      <c r="BC127" s="212">
        <f t="shared" si="186"/>
        <v>0</v>
      </c>
      <c r="BD127" s="212">
        <f t="shared" si="187"/>
        <v>0</v>
      </c>
      <c r="BE127" s="212"/>
      <c r="BF127" s="212"/>
      <c r="BG127" s="212"/>
      <c r="BH127" s="212"/>
      <c r="BI127" s="212"/>
      <c r="BJ127" s="212"/>
      <c r="BK127" s="212"/>
      <c r="BL127" s="212"/>
      <c r="BM127" s="212"/>
      <c r="BN127" s="273"/>
      <c r="BO127" s="145" t="s">
        <v>328</v>
      </c>
      <c r="BP127" s="57" t="s">
        <v>620</v>
      </c>
      <c r="BQ127" s="232" t="s">
        <v>690</v>
      </c>
      <c r="BR127" s="10" t="s">
        <v>690</v>
      </c>
      <c r="BV127" s="10" t="e">
        <f>D127-#REF!</f>
        <v>#REF!</v>
      </c>
      <c r="BW127" s="10" t="e">
        <f>D127-#REF!</f>
        <v>#REF!</v>
      </c>
      <c r="BX127" s="116" t="e">
        <f>F127-#REF!</f>
        <v>#REF!</v>
      </c>
    </row>
    <row r="128" spans="1:76" ht="24" x14ac:dyDescent="0.2">
      <c r="A128" s="75"/>
      <c r="B128" s="161"/>
      <c r="C128" s="233" t="s">
        <v>232</v>
      </c>
      <c r="D128" s="222">
        <f t="shared" si="176"/>
        <v>125000</v>
      </c>
      <c r="E128" s="210">
        <f t="shared" si="177"/>
        <v>125000</v>
      </c>
      <c r="F128" s="210">
        <v>125000</v>
      </c>
      <c r="G128" s="210">
        <f t="shared" si="178"/>
        <v>125000</v>
      </c>
      <c r="H128" s="210">
        <f t="shared" si="179"/>
        <v>0</v>
      </c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>
        <v>0</v>
      </c>
      <c r="V128" s="210">
        <f t="shared" si="180"/>
        <v>0</v>
      </c>
      <c r="W128" s="210">
        <f t="shared" si="181"/>
        <v>0</v>
      </c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>
        <v>0</v>
      </c>
      <c r="AI128" s="210">
        <f t="shared" si="182"/>
        <v>0</v>
      </c>
      <c r="AJ128" s="210">
        <f t="shared" si="183"/>
        <v>0</v>
      </c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>
        <v>0</v>
      </c>
      <c r="AV128" s="210">
        <f t="shared" si="184"/>
        <v>0</v>
      </c>
      <c r="AW128" s="210">
        <f t="shared" si="185"/>
        <v>0</v>
      </c>
      <c r="AX128" s="210"/>
      <c r="AY128" s="210"/>
      <c r="AZ128" s="210"/>
      <c r="BA128" s="210"/>
      <c r="BB128" s="210"/>
      <c r="BC128" s="212">
        <f t="shared" si="186"/>
        <v>0</v>
      </c>
      <c r="BD128" s="212">
        <f t="shared" si="187"/>
        <v>0</v>
      </c>
      <c r="BE128" s="212"/>
      <c r="BF128" s="212"/>
      <c r="BG128" s="212"/>
      <c r="BH128" s="212"/>
      <c r="BI128" s="212"/>
      <c r="BJ128" s="212"/>
      <c r="BK128" s="212"/>
      <c r="BL128" s="212"/>
      <c r="BM128" s="212"/>
      <c r="BN128" s="273"/>
      <c r="BO128" s="145" t="s">
        <v>329</v>
      </c>
      <c r="BP128" s="131" t="s">
        <v>532</v>
      </c>
      <c r="BQ128" s="232" t="s">
        <v>690</v>
      </c>
      <c r="BR128" s="10" t="s">
        <v>690</v>
      </c>
      <c r="BV128" s="10" t="e">
        <f>D128-#REF!</f>
        <v>#REF!</v>
      </c>
      <c r="BW128" s="10" t="e">
        <f>D128-#REF!</f>
        <v>#REF!</v>
      </c>
      <c r="BX128" s="1" t="e">
        <f>F128-#REF!</f>
        <v>#REF!</v>
      </c>
    </row>
    <row r="129" spans="1:76" s="115" customFormat="1" ht="14.25" customHeight="1" x14ac:dyDescent="0.2">
      <c r="A129" s="75"/>
      <c r="B129" s="161"/>
      <c r="C129" s="233" t="s">
        <v>458</v>
      </c>
      <c r="D129" s="222">
        <f t="shared" si="176"/>
        <v>229594</v>
      </c>
      <c r="E129" s="210">
        <f t="shared" si="177"/>
        <v>333802</v>
      </c>
      <c r="F129" s="210">
        <v>229594</v>
      </c>
      <c r="G129" s="210">
        <f t="shared" si="178"/>
        <v>333802</v>
      </c>
      <c r="H129" s="210">
        <f t="shared" si="179"/>
        <v>104208</v>
      </c>
      <c r="I129" s="210"/>
      <c r="J129" s="210"/>
      <c r="K129" s="210"/>
      <c r="L129" s="210"/>
      <c r="M129" s="210">
        <v>104208</v>
      </c>
      <c r="N129" s="210"/>
      <c r="O129" s="210"/>
      <c r="P129" s="210"/>
      <c r="Q129" s="210"/>
      <c r="R129" s="210"/>
      <c r="S129" s="210"/>
      <c r="T129" s="210"/>
      <c r="U129" s="210">
        <v>0</v>
      </c>
      <c r="V129" s="210">
        <f t="shared" si="180"/>
        <v>0</v>
      </c>
      <c r="W129" s="210">
        <f t="shared" si="181"/>
        <v>0</v>
      </c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>
        <v>0</v>
      </c>
      <c r="AI129" s="210">
        <f t="shared" si="182"/>
        <v>0</v>
      </c>
      <c r="AJ129" s="210">
        <f t="shared" si="183"/>
        <v>0</v>
      </c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>
        <v>0</v>
      </c>
      <c r="AV129" s="210">
        <f t="shared" si="184"/>
        <v>0</v>
      </c>
      <c r="AW129" s="210">
        <f t="shared" si="185"/>
        <v>0</v>
      </c>
      <c r="AX129" s="210"/>
      <c r="AY129" s="210"/>
      <c r="AZ129" s="210"/>
      <c r="BA129" s="210"/>
      <c r="BB129" s="210"/>
      <c r="BC129" s="212">
        <f t="shared" si="186"/>
        <v>0</v>
      </c>
      <c r="BD129" s="212">
        <f t="shared" si="187"/>
        <v>0</v>
      </c>
      <c r="BE129" s="212"/>
      <c r="BF129" s="212"/>
      <c r="BG129" s="212"/>
      <c r="BH129" s="212"/>
      <c r="BI129" s="212"/>
      <c r="BJ129" s="212"/>
      <c r="BK129" s="212"/>
      <c r="BL129" s="212"/>
      <c r="BM129" s="212"/>
      <c r="BN129" s="273"/>
      <c r="BO129" s="145" t="s">
        <v>330</v>
      </c>
      <c r="BP129" s="57" t="s">
        <v>620</v>
      </c>
      <c r="BQ129" s="232" t="s">
        <v>690</v>
      </c>
      <c r="BR129" s="10" t="s">
        <v>690</v>
      </c>
      <c r="BV129" s="10" t="e">
        <f>D129-#REF!</f>
        <v>#REF!</v>
      </c>
      <c r="BW129" s="10" t="e">
        <f>D129-#REF!</f>
        <v>#REF!</v>
      </c>
      <c r="BX129" s="115" t="e">
        <f>F129-#REF!</f>
        <v>#REF!</v>
      </c>
    </row>
    <row r="130" spans="1:76" s="115" customFormat="1" x14ac:dyDescent="0.2">
      <c r="A130" s="75"/>
      <c r="B130" s="161"/>
      <c r="C130" s="235" t="s">
        <v>459</v>
      </c>
      <c r="D130" s="222">
        <f t="shared" si="176"/>
        <v>167341</v>
      </c>
      <c r="E130" s="212">
        <f t="shared" si="177"/>
        <v>167341</v>
      </c>
      <c r="F130" s="212">
        <v>116941</v>
      </c>
      <c r="G130" s="212">
        <f t="shared" si="178"/>
        <v>116941</v>
      </c>
      <c r="H130" s="212">
        <f t="shared" si="179"/>
        <v>0</v>
      </c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>
        <v>50400</v>
      </c>
      <c r="V130" s="212">
        <f t="shared" si="180"/>
        <v>50400</v>
      </c>
      <c r="W130" s="212">
        <f t="shared" si="181"/>
        <v>0</v>
      </c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>
        <v>0</v>
      </c>
      <c r="AI130" s="212">
        <f t="shared" si="182"/>
        <v>0</v>
      </c>
      <c r="AJ130" s="212">
        <f t="shared" si="183"/>
        <v>0</v>
      </c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>
        <v>0</v>
      </c>
      <c r="AV130" s="212">
        <f t="shared" si="184"/>
        <v>0</v>
      </c>
      <c r="AW130" s="212">
        <f t="shared" si="185"/>
        <v>0</v>
      </c>
      <c r="AX130" s="212"/>
      <c r="AY130" s="212"/>
      <c r="AZ130" s="212"/>
      <c r="BA130" s="212"/>
      <c r="BB130" s="212"/>
      <c r="BC130" s="212">
        <f t="shared" si="186"/>
        <v>0</v>
      </c>
      <c r="BD130" s="212">
        <f t="shared" si="187"/>
        <v>0</v>
      </c>
      <c r="BE130" s="212"/>
      <c r="BF130" s="212"/>
      <c r="BG130" s="212"/>
      <c r="BH130" s="212"/>
      <c r="BI130" s="212"/>
      <c r="BJ130" s="212"/>
      <c r="BK130" s="212"/>
      <c r="BL130" s="212"/>
      <c r="BM130" s="212"/>
      <c r="BN130" s="273"/>
      <c r="BO130" s="145" t="s">
        <v>331</v>
      </c>
      <c r="BP130" s="57" t="s">
        <v>620</v>
      </c>
      <c r="BQ130" s="232" t="s">
        <v>690</v>
      </c>
      <c r="BR130" s="10" t="s">
        <v>690</v>
      </c>
      <c r="BV130" s="10" t="e">
        <f>D130-#REF!</f>
        <v>#REF!</v>
      </c>
      <c r="BW130" s="10" t="e">
        <f>D130-#REF!</f>
        <v>#REF!</v>
      </c>
      <c r="BX130" s="115" t="e">
        <f>F130-#REF!</f>
        <v>#REF!</v>
      </c>
    </row>
    <row r="131" spans="1:76" s="115" customFormat="1" x14ac:dyDescent="0.2">
      <c r="A131" s="75"/>
      <c r="B131" s="161"/>
      <c r="C131" s="233" t="s">
        <v>213</v>
      </c>
      <c r="D131" s="222">
        <f t="shared" si="176"/>
        <v>17266</v>
      </c>
      <c r="E131" s="212">
        <f t="shared" si="177"/>
        <v>17266</v>
      </c>
      <c r="F131" s="212">
        <v>17266</v>
      </c>
      <c r="G131" s="212">
        <f t="shared" si="178"/>
        <v>17266</v>
      </c>
      <c r="H131" s="212">
        <f t="shared" si="179"/>
        <v>0</v>
      </c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>
        <v>0</v>
      </c>
      <c r="V131" s="212">
        <f t="shared" si="180"/>
        <v>0</v>
      </c>
      <c r="W131" s="212">
        <f t="shared" si="181"/>
        <v>0</v>
      </c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>
        <v>0</v>
      </c>
      <c r="AI131" s="212">
        <f t="shared" si="182"/>
        <v>0</v>
      </c>
      <c r="AJ131" s="212">
        <f t="shared" si="183"/>
        <v>0</v>
      </c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>
        <v>0</v>
      </c>
      <c r="AV131" s="212">
        <f t="shared" si="184"/>
        <v>0</v>
      </c>
      <c r="AW131" s="212">
        <f t="shared" si="185"/>
        <v>0</v>
      </c>
      <c r="AX131" s="212"/>
      <c r="AY131" s="212"/>
      <c r="AZ131" s="212"/>
      <c r="BA131" s="212"/>
      <c r="BB131" s="212"/>
      <c r="BC131" s="212">
        <f t="shared" si="186"/>
        <v>0</v>
      </c>
      <c r="BD131" s="212">
        <f t="shared" si="187"/>
        <v>0</v>
      </c>
      <c r="BE131" s="212"/>
      <c r="BF131" s="212"/>
      <c r="BG131" s="212"/>
      <c r="BH131" s="212"/>
      <c r="BI131" s="212"/>
      <c r="BJ131" s="212"/>
      <c r="BK131" s="212"/>
      <c r="BL131" s="212"/>
      <c r="BM131" s="212"/>
      <c r="BN131" s="273"/>
      <c r="BO131" s="145" t="s">
        <v>462</v>
      </c>
      <c r="BP131" s="57" t="s">
        <v>620</v>
      </c>
      <c r="BQ131" s="232" t="s">
        <v>690</v>
      </c>
      <c r="BR131" s="10" t="s">
        <v>690</v>
      </c>
      <c r="BV131" s="10" t="e">
        <f>D131-#REF!</f>
        <v>#REF!</v>
      </c>
      <c r="BW131" s="10" t="e">
        <f>D131-#REF!</f>
        <v>#REF!</v>
      </c>
      <c r="BX131" s="115" t="e">
        <f>F131-#REF!</f>
        <v>#REF!</v>
      </c>
    </row>
    <row r="132" spans="1:76" s="115" customFormat="1" ht="24" x14ac:dyDescent="0.2">
      <c r="A132" s="75"/>
      <c r="B132" s="161"/>
      <c r="C132" s="233" t="s">
        <v>482</v>
      </c>
      <c r="D132" s="222">
        <f t="shared" si="176"/>
        <v>134751</v>
      </c>
      <c r="E132" s="212">
        <f t="shared" si="177"/>
        <v>134751</v>
      </c>
      <c r="F132" s="212">
        <v>134751</v>
      </c>
      <c r="G132" s="212">
        <f t="shared" si="178"/>
        <v>134751</v>
      </c>
      <c r="H132" s="212">
        <f t="shared" si="179"/>
        <v>0</v>
      </c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>
        <v>0</v>
      </c>
      <c r="V132" s="212">
        <f t="shared" si="180"/>
        <v>0</v>
      </c>
      <c r="W132" s="212">
        <f t="shared" si="181"/>
        <v>0</v>
      </c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>
        <v>0</v>
      </c>
      <c r="AI132" s="212">
        <f t="shared" si="182"/>
        <v>0</v>
      </c>
      <c r="AJ132" s="212">
        <f t="shared" si="183"/>
        <v>0</v>
      </c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>
        <v>0</v>
      </c>
      <c r="AV132" s="212">
        <f t="shared" si="184"/>
        <v>0</v>
      </c>
      <c r="AW132" s="212">
        <f t="shared" si="185"/>
        <v>0</v>
      </c>
      <c r="AX132" s="212"/>
      <c r="AY132" s="212"/>
      <c r="AZ132" s="212"/>
      <c r="BA132" s="212"/>
      <c r="BB132" s="212"/>
      <c r="BC132" s="212">
        <f t="shared" si="186"/>
        <v>0</v>
      </c>
      <c r="BD132" s="212">
        <f t="shared" si="187"/>
        <v>0</v>
      </c>
      <c r="BE132" s="212"/>
      <c r="BF132" s="212"/>
      <c r="BG132" s="212"/>
      <c r="BH132" s="212"/>
      <c r="BI132" s="212"/>
      <c r="BJ132" s="212"/>
      <c r="BK132" s="212"/>
      <c r="BL132" s="212"/>
      <c r="BM132" s="212"/>
      <c r="BN132" s="273"/>
      <c r="BO132" s="145" t="s">
        <v>463</v>
      </c>
      <c r="BP132" s="57" t="s">
        <v>620</v>
      </c>
      <c r="BQ132" s="232" t="s">
        <v>690</v>
      </c>
      <c r="BR132" s="10" t="s">
        <v>690</v>
      </c>
      <c r="BV132" s="10" t="e">
        <f>D132-#REF!</f>
        <v>#REF!</v>
      </c>
      <c r="BW132" s="10" t="e">
        <f>D132-#REF!</f>
        <v>#REF!</v>
      </c>
      <c r="BX132" s="115" t="e">
        <f>F132-#REF!</f>
        <v>#REF!</v>
      </c>
    </row>
    <row r="133" spans="1:76" s="116" customFormat="1" ht="26.25" customHeight="1" x14ac:dyDescent="0.2">
      <c r="A133" s="75"/>
      <c r="B133" s="161"/>
      <c r="C133" s="286" t="s">
        <v>249</v>
      </c>
      <c r="D133" s="222">
        <f t="shared" si="176"/>
        <v>220258</v>
      </c>
      <c r="E133" s="210">
        <f t="shared" si="177"/>
        <v>291621</v>
      </c>
      <c r="F133" s="210">
        <v>220258</v>
      </c>
      <c r="G133" s="210">
        <f t="shared" si="178"/>
        <v>291621</v>
      </c>
      <c r="H133" s="210">
        <f t="shared" si="179"/>
        <v>71363</v>
      </c>
      <c r="I133" s="210"/>
      <c r="J133" s="210"/>
      <c r="K133" s="210">
        <v>599</v>
      </c>
      <c r="L133" s="210"/>
      <c r="M133" s="210">
        <v>35059</v>
      </c>
      <c r="N133" s="210"/>
      <c r="O133" s="210"/>
      <c r="P133" s="210"/>
      <c r="Q133" s="210">
        <f>-4295</f>
        <v>-4295</v>
      </c>
      <c r="R133" s="210">
        <v>40000</v>
      </c>
      <c r="S133" s="210"/>
      <c r="T133" s="210"/>
      <c r="U133" s="210">
        <v>0</v>
      </c>
      <c r="V133" s="210">
        <f t="shared" si="180"/>
        <v>0</v>
      </c>
      <c r="W133" s="210">
        <f t="shared" si="181"/>
        <v>0</v>
      </c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>
        <v>0</v>
      </c>
      <c r="AI133" s="210">
        <f t="shared" si="182"/>
        <v>0</v>
      </c>
      <c r="AJ133" s="210">
        <f t="shared" si="183"/>
        <v>0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>
        <v>0</v>
      </c>
      <c r="AV133" s="210">
        <f t="shared" si="184"/>
        <v>0</v>
      </c>
      <c r="AW133" s="210">
        <f t="shared" si="185"/>
        <v>0</v>
      </c>
      <c r="AX133" s="210"/>
      <c r="AY133" s="210"/>
      <c r="AZ133" s="210"/>
      <c r="BA133" s="210"/>
      <c r="BB133" s="210"/>
      <c r="BC133" s="212">
        <f t="shared" si="186"/>
        <v>0</v>
      </c>
      <c r="BD133" s="212">
        <f t="shared" si="187"/>
        <v>0</v>
      </c>
      <c r="BE133" s="212"/>
      <c r="BF133" s="212"/>
      <c r="BG133" s="212"/>
      <c r="BH133" s="212"/>
      <c r="BI133" s="212"/>
      <c r="BJ133" s="212"/>
      <c r="BK133" s="212"/>
      <c r="BL133" s="212"/>
      <c r="BM133" s="212"/>
      <c r="BN133" s="273"/>
      <c r="BO133" s="145" t="s">
        <v>736</v>
      </c>
      <c r="BP133" s="131" t="s">
        <v>614</v>
      </c>
      <c r="BQ133" s="232" t="s">
        <v>690</v>
      </c>
      <c r="BR133" s="10" t="s">
        <v>690</v>
      </c>
      <c r="BS133" s="236" t="s">
        <v>720</v>
      </c>
      <c r="BT133" s="130" t="s">
        <v>717</v>
      </c>
      <c r="BV133" s="10" t="e">
        <f>D133-#REF!</f>
        <v>#REF!</v>
      </c>
      <c r="BW133" s="10" t="e">
        <f>D133-#REF!</f>
        <v>#REF!</v>
      </c>
      <c r="BX133" s="116" t="e">
        <f>F133-#REF!</f>
        <v>#REF!</v>
      </c>
    </row>
    <row r="134" spans="1:76" s="116" customFormat="1" ht="24" x14ac:dyDescent="0.2">
      <c r="A134" s="75"/>
      <c r="B134" s="161"/>
      <c r="C134" s="233" t="s">
        <v>250</v>
      </c>
      <c r="D134" s="222">
        <f t="shared" si="176"/>
        <v>5091683</v>
      </c>
      <c r="E134" s="210">
        <f t="shared" si="177"/>
        <v>5160535</v>
      </c>
      <c r="F134" s="210">
        <v>5091683</v>
      </c>
      <c r="G134" s="210">
        <f t="shared" si="178"/>
        <v>5160535</v>
      </c>
      <c r="H134" s="210">
        <f t="shared" si="179"/>
        <v>68852</v>
      </c>
      <c r="I134" s="210"/>
      <c r="J134" s="210"/>
      <c r="K134" s="210"/>
      <c r="L134" s="210"/>
      <c r="M134" s="210">
        <v>-3194</v>
      </c>
      <c r="N134" s="210"/>
      <c r="O134" s="210"/>
      <c r="P134" s="210"/>
      <c r="Q134" s="210"/>
      <c r="R134" s="210">
        <v>72046</v>
      </c>
      <c r="S134" s="210"/>
      <c r="T134" s="210"/>
      <c r="U134" s="210">
        <v>0</v>
      </c>
      <c r="V134" s="210">
        <f t="shared" si="180"/>
        <v>0</v>
      </c>
      <c r="W134" s="210">
        <f t="shared" si="181"/>
        <v>0</v>
      </c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>
        <v>0</v>
      </c>
      <c r="AI134" s="210">
        <f t="shared" si="182"/>
        <v>0</v>
      </c>
      <c r="AJ134" s="210">
        <f t="shared" si="183"/>
        <v>0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>
        <v>0</v>
      </c>
      <c r="AV134" s="210">
        <f t="shared" si="184"/>
        <v>0</v>
      </c>
      <c r="AW134" s="210">
        <f t="shared" si="185"/>
        <v>0</v>
      </c>
      <c r="AX134" s="210"/>
      <c r="AY134" s="210"/>
      <c r="AZ134" s="210"/>
      <c r="BA134" s="210"/>
      <c r="BB134" s="210"/>
      <c r="BC134" s="212">
        <f t="shared" si="186"/>
        <v>0</v>
      </c>
      <c r="BD134" s="212">
        <f t="shared" si="187"/>
        <v>0</v>
      </c>
      <c r="BE134" s="212"/>
      <c r="BF134" s="212"/>
      <c r="BG134" s="212"/>
      <c r="BH134" s="212"/>
      <c r="BI134" s="212"/>
      <c r="BJ134" s="212"/>
      <c r="BK134" s="212"/>
      <c r="BL134" s="212"/>
      <c r="BM134" s="212"/>
      <c r="BN134" s="273"/>
      <c r="BO134" s="145" t="s">
        <v>737</v>
      </c>
      <c r="BP134" s="131" t="s">
        <v>614</v>
      </c>
      <c r="BQ134" s="232" t="s">
        <v>690</v>
      </c>
      <c r="BR134" s="10" t="s">
        <v>690</v>
      </c>
      <c r="BV134" s="10" t="e">
        <f>D134-#REF!</f>
        <v>#REF!</v>
      </c>
      <c r="BW134" s="10" t="e">
        <f>D134-#REF!</f>
        <v>#REF!</v>
      </c>
      <c r="BX134" s="116" t="e">
        <f>F134-#REF!</f>
        <v>#REF!</v>
      </c>
    </row>
    <row r="135" spans="1:76" ht="24" x14ac:dyDescent="0.2">
      <c r="A135" s="75"/>
      <c r="B135" s="159"/>
      <c r="C135" s="233" t="s">
        <v>251</v>
      </c>
      <c r="D135" s="222">
        <f t="shared" si="176"/>
        <v>31600</v>
      </c>
      <c r="E135" s="212">
        <f t="shared" si="177"/>
        <v>34100</v>
      </c>
      <c r="F135" s="212">
        <v>31600</v>
      </c>
      <c r="G135" s="212">
        <f t="shared" si="178"/>
        <v>34100</v>
      </c>
      <c r="H135" s="212">
        <f t="shared" si="179"/>
        <v>2500</v>
      </c>
      <c r="I135" s="212"/>
      <c r="J135" s="212"/>
      <c r="K135" s="212"/>
      <c r="L135" s="212"/>
      <c r="M135" s="212">
        <v>1500</v>
      </c>
      <c r="N135" s="212"/>
      <c r="O135" s="212"/>
      <c r="P135" s="212"/>
      <c r="Q135" s="212"/>
      <c r="R135" s="212">
        <v>1000</v>
      </c>
      <c r="S135" s="212"/>
      <c r="T135" s="212"/>
      <c r="U135" s="212">
        <v>0</v>
      </c>
      <c r="V135" s="212">
        <f t="shared" si="180"/>
        <v>0</v>
      </c>
      <c r="W135" s="212">
        <f t="shared" si="181"/>
        <v>0</v>
      </c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>
        <v>0</v>
      </c>
      <c r="AI135" s="212">
        <f t="shared" si="182"/>
        <v>0</v>
      </c>
      <c r="AJ135" s="212">
        <f t="shared" si="183"/>
        <v>0</v>
      </c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>
        <v>0</v>
      </c>
      <c r="AV135" s="212">
        <f t="shared" si="184"/>
        <v>0</v>
      </c>
      <c r="AW135" s="212">
        <f t="shared" si="185"/>
        <v>0</v>
      </c>
      <c r="AX135" s="212"/>
      <c r="AY135" s="212"/>
      <c r="AZ135" s="212"/>
      <c r="BA135" s="212"/>
      <c r="BB135" s="212"/>
      <c r="BC135" s="212">
        <f t="shared" si="186"/>
        <v>0</v>
      </c>
      <c r="BD135" s="212">
        <f t="shared" si="187"/>
        <v>0</v>
      </c>
      <c r="BE135" s="212"/>
      <c r="BF135" s="212"/>
      <c r="BG135" s="212"/>
      <c r="BH135" s="212"/>
      <c r="BI135" s="212"/>
      <c r="BJ135" s="212"/>
      <c r="BK135" s="212"/>
      <c r="BL135" s="212"/>
      <c r="BM135" s="212"/>
      <c r="BN135" s="273"/>
      <c r="BO135" s="54" t="s">
        <v>528</v>
      </c>
      <c r="BP135" s="131" t="s">
        <v>424</v>
      </c>
      <c r="BQ135" s="232" t="s">
        <v>690</v>
      </c>
      <c r="BR135" s="10" t="s">
        <v>690</v>
      </c>
      <c r="BV135" s="10" t="e">
        <f>D135-#REF!</f>
        <v>#REF!</v>
      </c>
      <c r="BW135" s="10" t="e">
        <f>D135-#REF!</f>
        <v>#REF!</v>
      </c>
      <c r="BX135" s="1" t="e">
        <f>F135-#REF!</f>
        <v>#REF!</v>
      </c>
    </row>
    <row r="136" spans="1:76" s="126" customFormat="1" ht="24" x14ac:dyDescent="0.2">
      <c r="A136" s="75"/>
      <c r="B136" s="159"/>
      <c r="C136" s="257" t="s">
        <v>514</v>
      </c>
      <c r="D136" s="222">
        <f t="shared" si="176"/>
        <v>14048</v>
      </c>
      <c r="E136" s="212">
        <f t="shared" si="177"/>
        <v>14048</v>
      </c>
      <c r="F136" s="212">
        <v>33619</v>
      </c>
      <c r="G136" s="212">
        <f t="shared" si="178"/>
        <v>36484</v>
      </c>
      <c r="H136" s="212">
        <f t="shared" si="179"/>
        <v>2865</v>
      </c>
      <c r="I136" s="212"/>
      <c r="J136" s="212"/>
      <c r="K136" s="212"/>
      <c r="L136" s="212"/>
      <c r="M136" s="212">
        <v>2865</v>
      </c>
      <c r="N136" s="212"/>
      <c r="O136" s="212"/>
      <c r="P136" s="212"/>
      <c r="Q136" s="212"/>
      <c r="R136" s="212"/>
      <c r="S136" s="212"/>
      <c r="T136" s="212"/>
      <c r="U136" s="212">
        <v>0</v>
      </c>
      <c r="V136" s="212">
        <f t="shared" si="180"/>
        <v>0</v>
      </c>
      <c r="W136" s="212">
        <f t="shared" si="181"/>
        <v>0</v>
      </c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>
        <v>0</v>
      </c>
      <c r="AI136" s="212">
        <f t="shared" si="182"/>
        <v>0</v>
      </c>
      <c r="AJ136" s="212">
        <f t="shared" si="183"/>
        <v>0</v>
      </c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>
        <v>0</v>
      </c>
      <c r="AV136" s="212">
        <f t="shared" si="184"/>
        <v>0</v>
      </c>
      <c r="AW136" s="212">
        <f t="shared" si="185"/>
        <v>0</v>
      </c>
      <c r="AX136" s="212"/>
      <c r="AY136" s="212"/>
      <c r="AZ136" s="212"/>
      <c r="BA136" s="212"/>
      <c r="BB136" s="212">
        <v>-19571</v>
      </c>
      <c r="BC136" s="212">
        <f t="shared" si="186"/>
        <v>-22436</v>
      </c>
      <c r="BD136" s="212">
        <f t="shared" si="187"/>
        <v>-2865</v>
      </c>
      <c r="BE136" s="212">
        <v>-2865</v>
      </c>
      <c r="BF136" s="212"/>
      <c r="BG136" s="212"/>
      <c r="BH136" s="212"/>
      <c r="BI136" s="212"/>
      <c r="BJ136" s="212"/>
      <c r="BK136" s="212"/>
      <c r="BL136" s="212"/>
      <c r="BM136" s="212"/>
      <c r="BN136" s="273"/>
      <c r="BO136" s="54" t="s">
        <v>616</v>
      </c>
      <c r="BP136" s="131"/>
      <c r="BQ136" s="232" t="s">
        <v>691</v>
      </c>
      <c r="BR136" s="232" t="s">
        <v>691</v>
      </c>
      <c r="BV136" s="10" t="e">
        <f>D136-#REF!</f>
        <v>#REF!</v>
      </c>
      <c r="BW136" s="10" t="e">
        <f>D136-#REF!</f>
        <v>#REF!</v>
      </c>
      <c r="BX136" s="126" t="e">
        <f>F136-#REF!</f>
        <v>#REF!</v>
      </c>
    </row>
    <row r="137" spans="1:76" s="126" customFormat="1" ht="24" x14ac:dyDescent="0.2">
      <c r="A137" s="75"/>
      <c r="B137" s="159"/>
      <c r="C137" s="257" t="s">
        <v>515</v>
      </c>
      <c r="D137" s="222">
        <f t="shared" si="176"/>
        <v>220438</v>
      </c>
      <c r="E137" s="212">
        <f t="shared" si="177"/>
        <v>276959</v>
      </c>
      <c r="F137" s="212">
        <v>220438</v>
      </c>
      <c r="G137" s="212">
        <f t="shared" si="178"/>
        <v>276959</v>
      </c>
      <c r="H137" s="212">
        <f t="shared" si="179"/>
        <v>56521</v>
      </c>
      <c r="I137" s="212"/>
      <c r="J137" s="212"/>
      <c r="K137" s="212"/>
      <c r="L137" s="212"/>
      <c r="M137" s="212">
        <v>56521</v>
      </c>
      <c r="N137" s="212"/>
      <c r="O137" s="212"/>
      <c r="P137" s="212"/>
      <c r="Q137" s="212"/>
      <c r="R137" s="212"/>
      <c r="S137" s="212"/>
      <c r="T137" s="212"/>
      <c r="U137" s="212">
        <v>0</v>
      </c>
      <c r="V137" s="212">
        <f t="shared" si="180"/>
        <v>0</v>
      </c>
      <c r="W137" s="212">
        <f t="shared" si="181"/>
        <v>0</v>
      </c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>
        <v>0</v>
      </c>
      <c r="AI137" s="212">
        <f t="shared" si="182"/>
        <v>0</v>
      </c>
      <c r="AJ137" s="212">
        <f t="shared" si="183"/>
        <v>0</v>
      </c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>
        <v>0</v>
      </c>
      <c r="AV137" s="212">
        <f t="shared" si="184"/>
        <v>0</v>
      </c>
      <c r="AW137" s="212">
        <f t="shared" si="185"/>
        <v>0</v>
      </c>
      <c r="AX137" s="212"/>
      <c r="AY137" s="212"/>
      <c r="AZ137" s="212"/>
      <c r="BA137" s="212"/>
      <c r="BB137" s="212"/>
      <c r="BC137" s="212">
        <f t="shared" si="186"/>
        <v>0</v>
      </c>
      <c r="BD137" s="212">
        <f t="shared" si="187"/>
        <v>0</v>
      </c>
      <c r="BE137" s="212"/>
      <c r="BF137" s="212"/>
      <c r="BG137" s="212"/>
      <c r="BH137" s="212"/>
      <c r="BI137" s="212"/>
      <c r="BJ137" s="212"/>
      <c r="BK137" s="212"/>
      <c r="BL137" s="212"/>
      <c r="BM137" s="212"/>
      <c r="BN137" s="273"/>
      <c r="BO137" s="54" t="s">
        <v>529</v>
      </c>
      <c r="BP137" s="131"/>
      <c r="BQ137" s="232" t="s">
        <v>691</v>
      </c>
      <c r="BR137" s="232" t="s">
        <v>691</v>
      </c>
      <c r="BV137" s="10" t="e">
        <f>D137-#REF!</f>
        <v>#REF!</v>
      </c>
      <c r="BW137" s="10" t="e">
        <f>D137-#REF!</f>
        <v>#REF!</v>
      </c>
      <c r="BX137" s="126" t="e">
        <f>F137-#REF!</f>
        <v>#REF!</v>
      </c>
    </row>
    <row r="138" spans="1:76" s="130" customFormat="1" ht="30" customHeight="1" x14ac:dyDescent="0.2">
      <c r="A138" s="75"/>
      <c r="B138" s="159"/>
      <c r="C138" s="257" t="s">
        <v>584</v>
      </c>
      <c r="D138" s="222">
        <f t="shared" si="176"/>
        <v>398405</v>
      </c>
      <c r="E138" s="212">
        <f t="shared" si="177"/>
        <v>437923</v>
      </c>
      <c r="F138" s="212">
        <v>398405</v>
      </c>
      <c r="G138" s="212">
        <f t="shared" si="178"/>
        <v>512697</v>
      </c>
      <c r="H138" s="212">
        <f t="shared" si="179"/>
        <v>114292</v>
      </c>
      <c r="I138" s="212"/>
      <c r="J138" s="212"/>
      <c r="K138" s="212"/>
      <c r="L138" s="212"/>
      <c r="M138" s="212">
        <v>185395</v>
      </c>
      <c r="N138" s="212"/>
      <c r="O138" s="212"/>
      <c r="P138" s="212"/>
      <c r="Q138" s="212">
        <f>-48429-22674</f>
        <v>-71103</v>
      </c>
      <c r="R138" s="212"/>
      <c r="S138" s="212"/>
      <c r="T138" s="212"/>
      <c r="U138" s="212">
        <v>0</v>
      </c>
      <c r="V138" s="212">
        <f t="shared" si="180"/>
        <v>0</v>
      </c>
      <c r="W138" s="212">
        <f t="shared" si="181"/>
        <v>0</v>
      </c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>
        <v>0</v>
      </c>
      <c r="AI138" s="212">
        <f t="shared" si="182"/>
        <v>0</v>
      </c>
      <c r="AJ138" s="212">
        <f t="shared" si="183"/>
        <v>0</v>
      </c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>
        <v>0</v>
      </c>
      <c r="AV138" s="212">
        <f t="shared" si="184"/>
        <v>0</v>
      </c>
      <c r="AW138" s="212">
        <f t="shared" si="185"/>
        <v>0</v>
      </c>
      <c r="AX138" s="212"/>
      <c r="AY138" s="212"/>
      <c r="AZ138" s="212"/>
      <c r="BA138" s="212"/>
      <c r="BB138" s="212"/>
      <c r="BC138" s="212">
        <f t="shared" si="186"/>
        <v>-74774</v>
      </c>
      <c r="BD138" s="212">
        <f t="shared" si="187"/>
        <v>-74774</v>
      </c>
      <c r="BE138" s="212">
        <f>-77426-1</f>
        <v>-77427</v>
      </c>
      <c r="BF138" s="212"/>
      <c r="BG138" s="212">
        <f>2653</f>
        <v>2653</v>
      </c>
      <c r="BH138" s="212"/>
      <c r="BI138" s="212"/>
      <c r="BJ138" s="212"/>
      <c r="BK138" s="212"/>
      <c r="BL138" s="212"/>
      <c r="BM138" s="212"/>
      <c r="BN138" s="273"/>
      <c r="BO138" s="54" t="s">
        <v>530</v>
      </c>
      <c r="BP138" s="131"/>
      <c r="BQ138" s="232" t="s">
        <v>691</v>
      </c>
      <c r="BR138" s="232" t="s">
        <v>691</v>
      </c>
      <c r="BV138" s="10" t="e">
        <f>D138-#REF!</f>
        <v>#REF!</v>
      </c>
      <c r="BW138" s="10" t="e">
        <f>D138-#REF!</f>
        <v>#REF!</v>
      </c>
      <c r="BX138" s="130" t="e">
        <f>F138-#REF!</f>
        <v>#REF!</v>
      </c>
    </row>
    <row r="139" spans="1:76" s="130" customFormat="1" ht="25.5" customHeight="1" x14ac:dyDescent="0.2">
      <c r="A139" s="75"/>
      <c r="B139" s="159"/>
      <c r="C139" s="257" t="s">
        <v>585</v>
      </c>
      <c r="D139" s="222">
        <f t="shared" si="176"/>
        <v>51681</v>
      </c>
      <c r="E139" s="212">
        <f t="shared" si="177"/>
        <v>71842</v>
      </c>
      <c r="F139" s="212">
        <v>51681</v>
      </c>
      <c r="G139" s="212">
        <f t="shared" si="178"/>
        <v>71842</v>
      </c>
      <c r="H139" s="212">
        <f t="shared" si="179"/>
        <v>20161</v>
      </c>
      <c r="I139" s="212"/>
      <c r="J139" s="212"/>
      <c r="K139" s="212"/>
      <c r="L139" s="212"/>
      <c r="M139" s="212">
        <v>20161</v>
      </c>
      <c r="N139" s="212"/>
      <c r="O139" s="212"/>
      <c r="P139" s="212"/>
      <c r="Q139" s="212"/>
      <c r="R139" s="212"/>
      <c r="S139" s="212"/>
      <c r="T139" s="212"/>
      <c r="U139" s="212">
        <v>0</v>
      </c>
      <c r="V139" s="212">
        <f t="shared" si="180"/>
        <v>0</v>
      </c>
      <c r="W139" s="212">
        <f t="shared" si="181"/>
        <v>0</v>
      </c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>
        <v>0</v>
      </c>
      <c r="AI139" s="212">
        <f t="shared" si="182"/>
        <v>0</v>
      </c>
      <c r="AJ139" s="212">
        <f t="shared" si="183"/>
        <v>0</v>
      </c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>
        <v>0</v>
      </c>
      <c r="AV139" s="212">
        <f t="shared" si="184"/>
        <v>0</v>
      </c>
      <c r="AW139" s="212">
        <f t="shared" si="185"/>
        <v>0</v>
      </c>
      <c r="AX139" s="212"/>
      <c r="AY139" s="212"/>
      <c r="AZ139" s="212"/>
      <c r="BA139" s="212"/>
      <c r="BB139" s="212"/>
      <c r="BC139" s="212">
        <f t="shared" si="186"/>
        <v>0</v>
      </c>
      <c r="BD139" s="212">
        <f t="shared" si="187"/>
        <v>0</v>
      </c>
      <c r="BE139" s="212"/>
      <c r="BF139" s="212"/>
      <c r="BG139" s="212"/>
      <c r="BH139" s="212"/>
      <c r="BI139" s="212"/>
      <c r="BJ139" s="212"/>
      <c r="BK139" s="212"/>
      <c r="BL139" s="212"/>
      <c r="BM139" s="212"/>
      <c r="BN139" s="273"/>
      <c r="BO139" s="54" t="s">
        <v>738</v>
      </c>
      <c r="BP139" s="131"/>
      <c r="BQ139" s="232" t="s">
        <v>691</v>
      </c>
      <c r="BR139" s="232" t="s">
        <v>691</v>
      </c>
      <c r="BV139" s="10" t="e">
        <f>D139-#REF!</f>
        <v>#REF!</v>
      </c>
      <c r="BW139" s="10" t="e">
        <f>D139-#REF!</f>
        <v>#REF!</v>
      </c>
      <c r="BX139" s="130" t="e">
        <f>F139-#REF!</f>
        <v>#REF!</v>
      </c>
    </row>
    <row r="140" spans="1:76" s="130" customFormat="1" ht="39" customHeight="1" x14ac:dyDescent="0.2">
      <c r="A140" s="75"/>
      <c r="B140" s="159"/>
      <c r="C140" s="257" t="s">
        <v>654</v>
      </c>
      <c r="D140" s="222">
        <f t="shared" si="176"/>
        <v>2044080</v>
      </c>
      <c r="E140" s="212">
        <f t="shared" si="177"/>
        <v>2044080</v>
      </c>
      <c r="F140" s="212">
        <v>2044080</v>
      </c>
      <c r="G140" s="212">
        <f t="shared" si="178"/>
        <v>2044080</v>
      </c>
      <c r="H140" s="212">
        <f t="shared" si="179"/>
        <v>0</v>
      </c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>
        <v>0</v>
      </c>
      <c r="V140" s="212">
        <f t="shared" si="180"/>
        <v>0</v>
      </c>
      <c r="W140" s="212">
        <f t="shared" si="181"/>
        <v>0</v>
      </c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>
        <v>0</v>
      </c>
      <c r="AI140" s="212">
        <f t="shared" si="182"/>
        <v>0</v>
      </c>
      <c r="AJ140" s="212">
        <f t="shared" si="183"/>
        <v>0</v>
      </c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>
        <v>0</v>
      </c>
      <c r="AV140" s="212">
        <f t="shared" si="184"/>
        <v>0</v>
      </c>
      <c r="AW140" s="212">
        <f t="shared" si="185"/>
        <v>0</v>
      </c>
      <c r="AX140" s="212"/>
      <c r="AY140" s="212"/>
      <c r="AZ140" s="212"/>
      <c r="BA140" s="212"/>
      <c r="BB140" s="212"/>
      <c r="BC140" s="212">
        <f t="shared" si="186"/>
        <v>0</v>
      </c>
      <c r="BD140" s="212">
        <f t="shared" si="187"/>
        <v>0</v>
      </c>
      <c r="BE140" s="212"/>
      <c r="BF140" s="212"/>
      <c r="BG140" s="212"/>
      <c r="BH140" s="212"/>
      <c r="BI140" s="212"/>
      <c r="BJ140" s="212"/>
      <c r="BK140" s="212"/>
      <c r="BL140" s="212"/>
      <c r="BM140" s="212"/>
      <c r="BN140" s="273"/>
      <c r="BO140" s="54" t="s">
        <v>739</v>
      </c>
      <c r="BP140" s="131"/>
      <c r="BQ140" s="232" t="s">
        <v>691</v>
      </c>
      <c r="BR140" s="232" t="s">
        <v>691</v>
      </c>
      <c r="BV140" s="10" t="e">
        <f>D140-#REF!</f>
        <v>#REF!</v>
      </c>
      <c r="BW140" s="10" t="e">
        <f>D140-#REF!</f>
        <v>#REF!</v>
      </c>
      <c r="BX140" s="130" t="e">
        <f>F140-#REF!</f>
        <v>#REF!</v>
      </c>
    </row>
    <row r="141" spans="1:76" s="130" customFormat="1" ht="24.75" customHeight="1" x14ac:dyDescent="0.2">
      <c r="A141" s="75"/>
      <c r="B141" s="159"/>
      <c r="C141" s="257" t="s">
        <v>656</v>
      </c>
      <c r="D141" s="222">
        <f t="shared" si="176"/>
        <v>4929426</v>
      </c>
      <c r="E141" s="212">
        <f t="shared" si="177"/>
        <v>4854951</v>
      </c>
      <c r="F141" s="212">
        <v>4929426</v>
      </c>
      <c r="G141" s="212">
        <f t="shared" si="178"/>
        <v>4854951</v>
      </c>
      <c r="H141" s="212">
        <f t="shared" si="179"/>
        <v>-74475</v>
      </c>
      <c r="I141" s="212"/>
      <c r="J141" s="212"/>
      <c r="K141" s="212"/>
      <c r="L141" s="212"/>
      <c r="M141" s="212">
        <v>-74475</v>
      </c>
      <c r="N141" s="212"/>
      <c r="O141" s="212"/>
      <c r="P141" s="212"/>
      <c r="Q141" s="212"/>
      <c r="R141" s="212"/>
      <c r="S141" s="212"/>
      <c r="T141" s="212"/>
      <c r="U141" s="212">
        <v>0</v>
      </c>
      <c r="V141" s="212">
        <f t="shared" si="180"/>
        <v>0</v>
      </c>
      <c r="W141" s="212">
        <f t="shared" si="181"/>
        <v>0</v>
      </c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>
        <v>0</v>
      </c>
      <c r="AI141" s="212">
        <f t="shared" si="182"/>
        <v>0</v>
      </c>
      <c r="AJ141" s="212">
        <f t="shared" si="183"/>
        <v>0</v>
      </c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>
        <v>0</v>
      </c>
      <c r="AV141" s="212">
        <f t="shared" si="184"/>
        <v>0</v>
      </c>
      <c r="AW141" s="212">
        <f t="shared" si="185"/>
        <v>0</v>
      </c>
      <c r="AX141" s="212"/>
      <c r="AY141" s="212"/>
      <c r="AZ141" s="212"/>
      <c r="BA141" s="212"/>
      <c r="BB141" s="212"/>
      <c r="BC141" s="212">
        <f t="shared" si="186"/>
        <v>0</v>
      </c>
      <c r="BD141" s="212">
        <f t="shared" si="187"/>
        <v>0</v>
      </c>
      <c r="BE141" s="212"/>
      <c r="BF141" s="212"/>
      <c r="BG141" s="212"/>
      <c r="BH141" s="212"/>
      <c r="BI141" s="212"/>
      <c r="BJ141" s="212"/>
      <c r="BK141" s="212"/>
      <c r="BL141" s="212"/>
      <c r="BM141" s="212"/>
      <c r="BN141" s="273"/>
      <c r="BO141" s="54" t="s">
        <v>740</v>
      </c>
      <c r="BP141" s="131"/>
      <c r="BQ141" s="232" t="s">
        <v>691</v>
      </c>
      <c r="BR141" s="232" t="s">
        <v>691</v>
      </c>
      <c r="BV141" s="10" t="e">
        <f>D141-#REF!</f>
        <v>#REF!</v>
      </c>
      <c r="BW141" s="10" t="e">
        <f>D141-#REF!</f>
        <v>#REF!</v>
      </c>
      <c r="BX141" s="130" t="e">
        <f>F141-#REF!</f>
        <v>#REF!</v>
      </c>
    </row>
    <row r="142" spans="1:76" s="130" customFormat="1" ht="36" x14ac:dyDescent="0.2">
      <c r="A142" s="75"/>
      <c r="B142" s="159"/>
      <c r="C142" s="257" t="s">
        <v>674</v>
      </c>
      <c r="D142" s="222">
        <f t="shared" si="176"/>
        <v>1287155</v>
      </c>
      <c r="E142" s="212">
        <f t="shared" si="177"/>
        <v>1387050</v>
      </c>
      <c r="F142" s="212">
        <v>1287155</v>
      </c>
      <c r="G142" s="212">
        <f t="shared" si="178"/>
        <v>1455079</v>
      </c>
      <c r="H142" s="212">
        <f t="shared" si="179"/>
        <v>167924</v>
      </c>
      <c r="I142" s="212"/>
      <c r="J142" s="212"/>
      <c r="K142" s="212"/>
      <c r="L142" s="212"/>
      <c r="M142" s="212"/>
      <c r="N142" s="212"/>
      <c r="O142" s="212"/>
      <c r="P142" s="212"/>
      <c r="Q142" s="212">
        <v>167924</v>
      </c>
      <c r="R142" s="212"/>
      <c r="S142" s="212"/>
      <c r="T142" s="212"/>
      <c r="U142" s="212">
        <v>0</v>
      </c>
      <c r="V142" s="212">
        <f t="shared" si="180"/>
        <v>0</v>
      </c>
      <c r="W142" s="212">
        <f t="shared" si="181"/>
        <v>0</v>
      </c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>
        <v>0</v>
      </c>
      <c r="AI142" s="212">
        <f t="shared" si="182"/>
        <v>0</v>
      </c>
      <c r="AJ142" s="212">
        <f t="shared" si="183"/>
        <v>0</v>
      </c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>
        <v>0</v>
      </c>
      <c r="AV142" s="212">
        <f t="shared" si="184"/>
        <v>0</v>
      </c>
      <c r="AW142" s="212">
        <f t="shared" si="185"/>
        <v>0</v>
      </c>
      <c r="AX142" s="212"/>
      <c r="AY142" s="212"/>
      <c r="AZ142" s="212"/>
      <c r="BA142" s="212"/>
      <c r="BB142" s="212"/>
      <c r="BC142" s="212">
        <f t="shared" si="186"/>
        <v>-68029</v>
      </c>
      <c r="BD142" s="212">
        <f t="shared" si="187"/>
        <v>-68029</v>
      </c>
      <c r="BE142" s="212"/>
      <c r="BF142" s="212"/>
      <c r="BG142" s="212">
        <v>-68029</v>
      </c>
      <c r="BH142" s="212"/>
      <c r="BI142" s="212"/>
      <c r="BJ142" s="212"/>
      <c r="BK142" s="212"/>
      <c r="BL142" s="212"/>
      <c r="BM142" s="212"/>
      <c r="BN142" s="273"/>
      <c r="BO142" s="54" t="s">
        <v>617</v>
      </c>
      <c r="BP142" s="131"/>
      <c r="BQ142" s="232" t="s">
        <v>691</v>
      </c>
      <c r="BR142" s="232" t="s">
        <v>691</v>
      </c>
      <c r="BV142" s="10" t="e">
        <f>D142-#REF!</f>
        <v>#REF!</v>
      </c>
      <c r="BW142" s="10" t="e">
        <f>D142-#REF!</f>
        <v>#REF!</v>
      </c>
      <c r="BX142" s="130" t="e">
        <f>F142-#REF!</f>
        <v>#REF!</v>
      </c>
    </row>
    <row r="143" spans="1:76" s="130" customFormat="1" x14ac:dyDescent="0.2">
      <c r="A143" s="75"/>
      <c r="B143" s="159"/>
      <c r="C143" s="257" t="s">
        <v>672</v>
      </c>
      <c r="D143" s="222">
        <f t="shared" si="176"/>
        <v>1604</v>
      </c>
      <c r="E143" s="212">
        <f t="shared" si="177"/>
        <v>1604</v>
      </c>
      <c r="F143" s="212">
        <v>1604</v>
      </c>
      <c r="G143" s="212">
        <f t="shared" si="178"/>
        <v>1955</v>
      </c>
      <c r="H143" s="212">
        <f t="shared" si="179"/>
        <v>351</v>
      </c>
      <c r="I143" s="212"/>
      <c r="J143" s="212"/>
      <c r="K143" s="212"/>
      <c r="L143" s="212"/>
      <c r="M143" s="212"/>
      <c r="N143" s="212"/>
      <c r="O143" s="212"/>
      <c r="P143" s="212">
        <v>351</v>
      </c>
      <c r="Q143" s="212"/>
      <c r="R143" s="212"/>
      <c r="S143" s="212"/>
      <c r="T143" s="212"/>
      <c r="U143" s="212">
        <v>0</v>
      </c>
      <c r="V143" s="212">
        <f t="shared" si="180"/>
        <v>0</v>
      </c>
      <c r="W143" s="212">
        <f t="shared" si="181"/>
        <v>0</v>
      </c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>
        <v>0</v>
      </c>
      <c r="AI143" s="212">
        <f t="shared" si="182"/>
        <v>0</v>
      </c>
      <c r="AJ143" s="212">
        <f t="shared" si="183"/>
        <v>0</v>
      </c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>
        <v>0</v>
      </c>
      <c r="AV143" s="212">
        <f t="shared" si="184"/>
        <v>0</v>
      </c>
      <c r="AW143" s="212">
        <f t="shared" si="185"/>
        <v>0</v>
      </c>
      <c r="AX143" s="212"/>
      <c r="AY143" s="212"/>
      <c r="AZ143" s="212"/>
      <c r="BA143" s="212"/>
      <c r="BB143" s="212"/>
      <c r="BC143" s="212">
        <f t="shared" si="186"/>
        <v>-351</v>
      </c>
      <c r="BD143" s="212">
        <f t="shared" si="187"/>
        <v>-351</v>
      </c>
      <c r="BE143" s="212"/>
      <c r="BF143" s="212">
        <v>-351</v>
      </c>
      <c r="BG143" s="212"/>
      <c r="BH143" s="212"/>
      <c r="BI143" s="212"/>
      <c r="BJ143" s="212"/>
      <c r="BK143" s="212"/>
      <c r="BL143" s="212"/>
      <c r="BM143" s="212"/>
      <c r="BN143" s="273"/>
      <c r="BO143" s="54" t="s">
        <v>618</v>
      </c>
      <c r="BP143" s="131"/>
      <c r="BQ143" s="232" t="s">
        <v>691</v>
      </c>
      <c r="BR143" s="232" t="s">
        <v>691</v>
      </c>
      <c r="BV143" s="10" t="e">
        <f>D143-#REF!</f>
        <v>#REF!</v>
      </c>
      <c r="BW143" s="10" t="e">
        <f>D143-#REF!</f>
        <v>#REF!</v>
      </c>
      <c r="BX143" s="130" t="e">
        <f>F143-#REF!</f>
        <v>#REF!</v>
      </c>
    </row>
    <row r="144" spans="1:76" s="130" customFormat="1" ht="36" x14ac:dyDescent="0.2">
      <c r="A144" s="75"/>
      <c r="B144" s="159"/>
      <c r="C144" s="363" t="s">
        <v>792</v>
      </c>
      <c r="D144" s="222"/>
      <c r="E144" s="212">
        <f t="shared" si="177"/>
        <v>0</v>
      </c>
      <c r="F144" s="212"/>
      <c r="G144" s="212">
        <f t="shared" ref="G144" si="188">F144+H144</f>
        <v>3592</v>
      </c>
      <c r="H144" s="212">
        <f t="shared" ref="H144" si="189">SUM(I144:T144)</f>
        <v>3592</v>
      </c>
      <c r="I144" s="212"/>
      <c r="J144" s="212"/>
      <c r="K144" s="212"/>
      <c r="L144" s="212"/>
      <c r="M144" s="212">
        <v>3592</v>
      </c>
      <c r="N144" s="212"/>
      <c r="O144" s="212"/>
      <c r="P144" s="212"/>
      <c r="Q144" s="212"/>
      <c r="R144" s="212"/>
      <c r="S144" s="212"/>
      <c r="T144" s="212"/>
      <c r="U144" s="212"/>
      <c r="V144" s="212">
        <f t="shared" ref="V144" si="190">U144+W144</f>
        <v>0</v>
      </c>
      <c r="W144" s="212">
        <f t="shared" ref="W144" si="191">SUM(X144:AG144)</f>
        <v>0</v>
      </c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>
        <f t="shared" ref="AI144" si="192">AH144+AJ144</f>
        <v>0</v>
      </c>
      <c r="AJ144" s="212">
        <f t="shared" ref="AJ144" si="193">SUM(AK144:AT144)</f>
        <v>0</v>
      </c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>
        <f t="shared" ref="AV144" si="194">AU144+AW144</f>
        <v>0</v>
      </c>
      <c r="AW144" s="212">
        <f t="shared" ref="AW144" si="195">SUM(AX144:BA144)</f>
        <v>0</v>
      </c>
      <c r="AX144" s="212"/>
      <c r="AY144" s="212"/>
      <c r="AZ144" s="212"/>
      <c r="BA144" s="212"/>
      <c r="BB144" s="212"/>
      <c r="BC144" s="212">
        <f t="shared" ref="BC144" si="196">BB144+BD144</f>
        <v>-3592</v>
      </c>
      <c r="BD144" s="212">
        <f t="shared" ref="BD144" si="197">SUM(BE144:BN144)</f>
        <v>-3592</v>
      </c>
      <c r="BE144" s="212">
        <v>-3592</v>
      </c>
      <c r="BF144" s="212"/>
      <c r="BG144" s="212"/>
      <c r="BH144" s="212"/>
      <c r="BI144" s="212"/>
      <c r="BJ144" s="212"/>
      <c r="BK144" s="212"/>
      <c r="BL144" s="212"/>
      <c r="BM144" s="212"/>
      <c r="BN144" s="273"/>
      <c r="BO144" s="54" t="s">
        <v>793</v>
      </c>
      <c r="BP144" s="131"/>
      <c r="BQ144" s="232"/>
      <c r="BR144" s="232"/>
      <c r="BV144" s="10"/>
      <c r="BW144" s="10"/>
    </row>
    <row r="145" spans="1:76" s="130" customFormat="1" ht="36" x14ac:dyDescent="0.2">
      <c r="A145" s="75"/>
      <c r="B145" s="159"/>
      <c r="C145" s="369" t="s">
        <v>802</v>
      </c>
      <c r="D145" s="222"/>
      <c r="E145" s="212">
        <f t="shared" si="177"/>
        <v>0</v>
      </c>
      <c r="F145" s="212"/>
      <c r="G145" s="212">
        <f t="shared" ref="G145:G146" si="198">F145+H145</f>
        <v>94554</v>
      </c>
      <c r="H145" s="212">
        <f t="shared" ref="H145:H146" si="199">SUM(I145:T145)</f>
        <v>94554</v>
      </c>
      <c r="I145" s="212"/>
      <c r="J145" s="212"/>
      <c r="K145" s="212"/>
      <c r="L145" s="212"/>
      <c r="M145" s="212">
        <v>94554</v>
      </c>
      <c r="N145" s="212"/>
      <c r="O145" s="212"/>
      <c r="P145" s="212"/>
      <c r="Q145" s="212"/>
      <c r="R145" s="212"/>
      <c r="S145" s="212"/>
      <c r="T145" s="212"/>
      <c r="U145" s="212"/>
      <c r="V145" s="212">
        <f t="shared" ref="V145:V146" si="200">U145+W145</f>
        <v>0</v>
      </c>
      <c r="W145" s="212">
        <f t="shared" ref="W145:W146" si="201">SUM(X145:AG145)</f>
        <v>0</v>
      </c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>
        <f t="shared" ref="AI145:AI146" si="202">AH145+AJ145</f>
        <v>0</v>
      </c>
      <c r="AJ145" s="212">
        <f t="shared" ref="AJ145:AJ146" si="203">SUM(AK145:AT145)</f>
        <v>0</v>
      </c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>
        <f t="shared" ref="AV145:AV146" si="204">AU145+AW145</f>
        <v>0</v>
      </c>
      <c r="AW145" s="212">
        <f t="shared" ref="AW145:AW146" si="205">SUM(AX145:BA145)</f>
        <v>0</v>
      </c>
      <c r="AX145" s="212"/>
      <c r="AY145" s="212"/>
      <c r="AZ145" s="212"/>
      <c r="BA145" s="212"/>
      <c r="BB145" s="212"/>
      <c r="BC145" s="212">
        <f t="shared" ref="BC145:BC146" si="206">BB145+BD145</f>
        <v>-94554</v>
      </c>
      <c r="BD145" s="212">
        <f t="shared" ref="BD145:BD146" si="207">SUM(BE145:BN145)</f>
        <v>-94554</v>
      </c>
      <c r="BE145" s="212">
        <v>-94554</v>
      </c>
      <c r="BF145" s="212"/>
      <c r="BG145" s="212"/>
      <c r="BH145" s="212"/>
      <c r="BI145" s="212"/>
      <c r="BJ145" s="212"/>
      <c r="BK145" s="212"/>
      <c r="BL145" s="212"/>
      <c r="BM145" s="212"/>
      <c r="BN145" s="273"/>
      <c r="BO145" s="54" t="s">
        <v>804</v>
      </c>
      <c r="BP145" s="131"/>
      <c r="BQ145" s="232"/>
      <c r="BR145" s="232"/>
      <c r="BV145" s="10"/>
      <c r="BW145" s="10"/>
    </row>
    <row r="146" spans="1:76" s="130" customFormat="1" ht="36" x14ac:dyDescent="0.2">
      <c r="A146" s="75"/>
      <c r="B146" s="159"/>
      <c r="C146" s="369" t="s">
        <v>803</v>
      </c>
      <c r="D146" s="222"/>
      <c r="E146" s="212">
        <f t="shared" si="177"/>
        <v>0</v>
      </c>
      <c r="F146" s="212"/>
      <c r="G146" s="212">
        <f t="shared" si="198"/>
        <v>9232</v>
      </c>
      <c r="H146" s="212">
        <f t="shared" si="199"/>
        <v>9232</v>
      </c>
      <c r="I146" s="212"/>
      <c r="J146" s="212"/>
      <c r="K146" s="212"/>
      <c r="L146" s="212"/>
      <c r="M146" s="212">
        <v>9232</v>
      </c>
      <c r="N146" s="212"/>
      <c r="O146" s="212"/>
      <c r="P146" s="212"/>
      <c r="Q146" s="212"/>
      <c r="R146" s="212"/>
      <c r="S146" s="212"/>
      <c r="T146" s="212"/>
      <c r="U146" s="212"/>
      <c r="V146" s="212">
        <f t="shared" si="200"/>
        <v>0</v>
      </c>
      <c r="W146" s="212">
        <f t="shared" si="201"/>
        <v>0</v>
      </c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>
        <f t="shared" si="202"/>
        <v>0</v>
      </c>
      <c r="AJ146" s="212">
        <f t="shared" si="203"/>
        <v>0</v>
      </c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>
        <f t="shared" si="204"/>
        <v>0</v>
      </c>
      <c r="AW146" s="212">
        <f t="shared" si="205"/>
        <v>0</v>
      </c>
      <c r="AX146" s="212"/>
      <c r="AY146" s="212"/>
      <c r="AZ146" s="212"/>
      <c r="BA146" s="212"/>
      <c r="BB146" s="212"/>
      <c r="BC146" s="212">
        <f t="shared" si="206"/>
        <v>-9232</v>
      </c>
      <c r="BD146" s="212">
        <f t="shared" si="207"/>
        <v>-9232</v>
      </c>
      <c r="BE146" s="212">
        <v>-9232</v>
      </c>
      <c r="BF146" s="212"/>
      <c r="BG146" s="212"/>
      <c r="BH146" s="212"/>
      <c r="BI146" s="212"/>
      <c r="BJ146" s="212"/>
      <c r="BK146" s="212"/>
      <c r="BL146" s="212"/>
      <c r="BM146" s="212"/>
      <c r="BN146" s="273"/>
      <c r="BO146" s="54" t="s">
        <v>805</v>
      </c>
      <c r="BP146" s="131"/>
      <c r="BQ146" s="232"/>
      <c r="BR146" s="232"/>
      <c r="BV146" s="10"/>
      <c r="BW146" s="10"/>
    </row>
    <row r="147" spans="1:76" s="130" customFormat="1" x14ac:dyDescent="0.2">
      <c r="A147" s="75"/>
      <c r="B147" s="159"/>
      <c r="C147" s="388" t="s">
        <v>234</v>
      </c>
      <c r="D147" s="222"/>
      <c r="E147" s="212">
        <f t="shared" si="177"/>
        <v>38602</v>
      </c>
      <c r="F147" s="212"/>
      <c r="G147" s="212">
        <f t="shared" ref="G147" si="208">F147+H147</f>
        <v>0</v>
      </c>
      <c r="H147" s="212">
        <f t="shared" ref="H147" si="209">SUM(I147:T147)</f>
        <v>0</v>
      </c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>
        <f t="shared" ref="V147" si="210">U147+W147</f>
        <v>38602</v>
      </c>
      <c r="W147" s="212">
        <f t="shared" ref="W147" si="211">SUM(X147:AG147)</f>
        <v>38602</v>
      </c>
      <c r="X147" s="212"/>
      <c r="Y147" s="212">
        <v>38602</v>
      </c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>
        <f t="shared" ref="AI147" si="212">AH147+AJ147</f>
        <v>0</v>
      </c>
      <c r="AJ147" s="212">
        <f t="shared" ref="AJ147" si="213">SUM(AK147:AT147)</f>
        <v>0</v>
      </c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>
        <f t="shared" ref="AV147" si="214">AU147+AW147</f>
        <v>0</v>
      </c>
      <c r="AW147" s="212">
        <f t="shared" ref="AW147" si="215">SUM(AX147:BA147)</f>
        <v>0</v>
      </c>
      <c r="AX147" s="212"/>
      <c r="AY147" s="212"/>
      <c r="AZ147" s="212"/>
      <c r="BA147" s="212"/>
      <c r="BB147" s="212"/>
      <c r="BC147" s="212">
        <f t="shared" ref="BC147" si="216">BB147+BD147</f>
        <v>0</v>
      </c>
      <c r="BD147" s="212">
        <f t="shared" ref="BD147" si="217">SUM(BE147:BN147)</f>
        <v>0</v>
      </c>
      <c r="BE147" s="212"/>
      <c r="BF147" s="212"/>
      <c r="BG147" s="212"/>
      <c r="BH147" s="212"/>
      <c r="BI147" s="212"/>
      <c r="BJ147" s="212"/>
      <c r="BK147" s="212"/>
      <c r="BL147" s="212"/>
      <c r="BM147" s="212"/>
      <c r="BN147" s="273"/>
      <c r="BO147" s="54" t="s">
        <v>829</v>
      </c>
      <c r="BP147" s="57" t="s">
        <v>620</v>
      </c>
      <c r="BQ147" s="232"/>
      <c r="BR147" s="232"/>
      <c r="BV147" s="10"/>
      <c r="BW147" s="10"/>
    </row>
    <row r="148" spans="1:76" ht="24" customHeight="1" x14ac:dyDescent="0.2">
      <c r="A148" s="75">
        <v>90000051665</v>
      </c>
      <c r="B148" s="158" t="s">
        <v>239</v>
      </c>
      <c r="C148" s="257" t="s">
        <v>221</v>
      </c>
      <c r="D148" s="222">
        <f t="shared" si="176"/>
        <v>950038</v>
      </c>
      <c r="E148" s="210">
        <f t="shared" si="177"/>
        <v>953777</v>
      </c>
      <c r="F148" s="210">
        <v>678171</v>
      </c>
      <c r="G148" s="210">
        <f t="shared" si="178"/>
        <v>680073</v>
      </c>
      <c r="H148" s="210">
        <f t="shared" si="179"/>
        <v>1902</v>
      </c>
      <c r="I148" s="210"/>
      <c r="J148" s="210"/>
      <c r="K148" s="210"/>
      <c r="L148" s="210"/>
      <c r="M148" s="210"/>
      <c r="N148" s="210"/>
      <c r="O148" s="210"/>
      <c r="P148" s="210"/>
      <c r="Q148" s="210"/>
      <c r="R148" s="210">
        <v>1902</v>
      </c>
      <c r="S148" s="210"/>
      <c r="T148" s="210"/>
      <c r="U148" s="210">
        <v>242973</v>
      </c>
      <c r="V148" s="210">
        <f t="shared" si="180"/>
        <v>242164</v>
      </c>
      <c r="W148" s="210">
        <f t="shared" si="181"/>
        <v>-809</v>
      </c>
      <c r="X148" s="210"/>
      <c r="Y148" s="210"/>
      <c r="Z148" s="210">
        <v>-809</v>
      </c>
      <c r="AA148" s="210"/>
      <c r="AB148" s="210"/>
      <c r="AC148" s="210"/>
      <c r="AD148" s="210"/>
      <c r="AE148" s="210"/>
      <c r="AF148" s="210"/>
      <c r="AG148" s="210"/>
      <c r="AH148" s="210">
        <v>28894</v>
      </c>
      <c r="AI148" s="210">
        <f t="shared" si="182"/>
        <v>31540</v>
      </c>
      <c r="AJ148" s="210">
        <f t="shared" si="183"/>
        <v>2646</v>
      </c>
      <c r="AK148" s="210">
        <v>2646</v>
      </c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>
        <v>0</v>
      </c>
      <c r="AV148" s="210">
        <f t="shared" si="184"/>
        <v>0</v>
      </c>
      <c r="AW148" s="210">
        <f t="shared" si="185"/>
        <v>0</v>
      </c>
      <c r="AX148" s="210"/>
      <c r="AY148" s="210"/>
      <c r="AZ148" s="210"/>
      <c r="BA148" s="210"/>
      <c r="BB148" s="210"/>
      <c r="BC148" s="210">
        <f t="shared" si="186"/>
        <v>0</v>
      </c>
      <c r="BD148" s="210">
        <f t="shared" si="187"/>
        <v>0</v>
      </c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61"/>
      <c r="BO148" s="54" t="s">
        <v>357</v>
      </c>
      <c r="BP148" s="57"/>
      <c r="BQ148" s="232" t="s">
        <v>698</v>
      </c>
      <c r="BR148" s="10" t="s">
        <v>699</v>
      </c>
      <c r="BV148" s="10" t="e">
        <f>D148-#REF!-U148</f>
        <v>#REF!</v>
      </c>
      <c r="BW148" s="10" t="e">
        <f>D148-#REF!</f>
        <v>#REF!</v>
      </c>
      <c r="BX148" s="1" t="e">
        <f>F148-#REF!</f>
        <v>#REF!</v>
      </c>
    </row>
    <row r="149" spans="1:76" x14ac:dyDescent="0.2">
      <c r="A149" s="75"/>
      <c r="B149" s="159"/>
      <c r="C149" s="257" t="s">
        <v>234</v>
      </c>
      <c r="D149" s="222">
        <f t="shared" si="176"/>
        <v>53751</v>
      </c>
      <c r="E149" s="210">
        <f t="shared" si="177"/>
        <v>53751</v>
      </c>
      <c r="F149" s="210">
        <v>44234</v>
      </c>
      <c r="G149" s="210">
        <f t="shared" si="178"/>
        <v>44234</v>
      </c>
      <c r="H149" s="210">
        <f t="shared" si="179"/>
        <v>0</v>
      </c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>
        <v>9517</v>
      </c>
      <c r="V149" s="210">
        <f t="shared" si="180"/>
        <v>9517</v>
      </c>
      <c r="W149" s="210">
        <f t="shared" si="181"/>
        <v>0</v>
      </c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>
        <v>0</v>
      </c>
      <c r="AI149" s="210">
        <f t="shared" si="182"/>
        <v>0</v>
      </c>
      <c r="AJ149" s="210">
        <f t="shared" si="183"/>
        <v>0</v>
      </c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>
        <v>0</v>
      </c>
      <c r="AV149" s="210">
        <f t="shared" si="184"/>
        <v>0</v>
      </c>
      <c r="AW149" s="210">
        <f t="shared" si="185"/>
        <v>0</v>
      </c>
      <c r="AX149" s="210"/>
      <c r="AY149" s="210"/>
      <c r="AZ149" s="210"/>
      <c r="BA149" s="210"/>
      <c r="BB149" s="210"/>
      <c r="BC149" s="210">
        <f t="shared" si="186"/>
        <v>0</v>
      </c>
      <c r="BD149" s="210">
        <f t="shared" si="187"/>
        <v>0</v>
      </c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61"/>
      <c r="BO149" s="54" t="s">
        <v>358</v>
      </c>
      <c r="BP149" s="57"/>
      <c r="BQ149" s="232" t="s">
        <v>700</v>
      </c>
      <c r="BR149" s="10" t="s">
        <v>701</v>
      </c>
      <c r="BV149" s="10" t="e">
        <f>D149-#REF!-U149</f>
        <v>#REF!</v>
      </c>
      <c r="BW149" s="10" t="e">
        <f>D149-#REF!</f>
        <v>#REF!</v>
      </c>
      <c r="BX149" s="1" t="e">
        <f>F149-#REF!</f>
        <v>#REF!</v>
      </c>
    </row>
    <row r="150" spans="1:76" s="130" customFormat="1" ht="24" x14ac:dyDescent="0.2">
      <c r="A150" s="75"/>
      <c r="B150" s="159"/>
      <c r="C150" s="282" t="s">
        <v>665</v>
      </c>
      <c r="D150" s="222">
        <f t="shared" si="176"/>
        <v>0</v>
      </c>
      <c r="E150" s="210">
        <f t="shared" si="177"/>
        <v>0</v>
      </c>
      <c r="F150" s="210">
        <v>0</v>
      </c>
      <c r="G150" s="210">
        <f t="shared" si="178"/>
        <v>467</v>
      </c>
      <c r="H150" s="210">
        <f t="shared" si="179"/>
        <v>467</v>
      </c>
      <c r="I150" s="210"/>
      <c r="J150" s="210"/>
      <c r="K150" s="210"/>
      <c r="L150" s="210"/>
      <c r="M150" s="210">
        <v>467</v>
      </c>
      <c r="N150" s="210"/>
      <c r="O150" s="210"/>
      <c r="P150" s="210"/>
      <c r="Q150" s="210"/>
      <c r="R150" s="210"/>
      <c r="S150" s="210"/>
      <c r="T150" s="210"/>
      <c r="U150" s="210">
        <v>0</v>
      </c>
      <c r="V150" s="210">
        <f t="shared" si="180"/>
        <v>0</v>
      </c>
      <c r="W150" s="210">
        <f t="shared" si="181"/>
        <v>0</v>
      </c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>
        <v>0</v>
      </c>
      <c r="AI150" s="210">
        <f t="shared" si="182"/>
        <v>0</v>
      </c>
      <c r="AJ150" s="210">
        <f t="shared" si="183"/>
        <v>0</v>
      </c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>
        <v>0</v>
      </c>
      <c r="AV150" s="210">
        <f t="shared" si="184"/>
        <v>0</v>
      </c>
      <c r="AW150" s="210">
        <f t="shared" si="185"/>
        <v>0</v>
      </c>
      <c r="AX150" s="210"/>
      <c r="AY150" s="210"/>
      <c r="AZ150" s="210"/>
      <c r="BA150" s="210"/>
      <c r="BB150" s="270"/>
      <c r="BC150" s="210">
        <f t="shared" si="186"/>
        <v>-467</v>
      </c>
      <c r="BD150" s="210">
        <f t="shared" si="187"/>
        <v>-467</v>
      </c>
      <c r="BE150" s="210">
        <v>-467</v>
      </c>
      <c r="BF150" s="270"/>
      <c r="BG150" s="270"/>
      <c r="BH150" s="270"/>
      <c r="BI150" s="270"/>
      <c r="BJ150" s="270"/>
      <c r="BK150" s="270"/>
      <c r="BL150" s="270"/>
      <c r="BM150" s="270"/>
      <c r="BN150" s="330"/>
      <c r="BO150" s="54" t="s">
        <v>666</v>
      </c>
      <c r="BP150" s="57"/>
      <c r="BQ150" s="232" t="s">
        <v>691</v>
      </c>
      <c r="BR150" s="10" t="s">
        <v>691</v>
      </c>
      <c r="BV150" s="10" t="e">
        <f>D150-#REF!-U150</f>
        <v>#REF!</v>
      </c>
      <c r="BW150" s="10" t="e">
        <f>D150-#REF!</f>
        <v>#REF!</v>
      </c>
      <c r="BX150" s="130" t="e">
        <f>F150-#REF!</f>
        <v>#REF!</v>
      </c>
    </row>
    <row r="151" spans="1:76" ht="22.5" customHeight="1" x14ac:dyDescent="0.2">
      <c r="A151" s="75">
        <v>90000051561</v>
      </c>
      <c r="B151" s="158" t="s">
        <v>270</v>
      </c>
      <c r="C151" s="257" t="s">
        <v>221</v>
      </c>
      <c r="D151" s="222">
        <f t="shared" si="176"/>
        <v>778597</v>
      </c>
      <c r="E151" s="210">
        <f t="shared" si="177"/>
        <v>768895</v>
      </c>
      <c r="F151" s="210">
        <v>324207</v>
      </c>
      <c r="G151" s="210">
        <f t="shared" si="178"/>
        <v>313042</v>
      </c>
      <c r="H151" s="210">
        <f t="shared" si="179"/>
        <v>-11165</v>
      </c>
      <c r="I151" s="210"/>
      <c r="J151" s="210"/>
      <c r="K151" s="210"/>
      <c r="L151" s="210"/>
      <c r="M151" s="210">
        <v>-4265</v>
      </c>
      <c r="N151" s="210"/>
      <c r="O151" s="210"/>
      <c r="P151" s="210"/>
      <c r="Q151" s="210"/>
      <c r="R151" s="210">
        <v>-6900</v>
      </c>
      <c r="S151" s="210"/>
      <c r="T151" s="210"/>
      <c r="U151" s="210">
        <v>421705</v>
      </c>
      <c r="V151" s="210">
        <f t="shared" si="180"/>
        <v>419311</v>
      </c>
      <c r="W151" s="210">
        <f t="shared" si="181"/>
        <v>-2394</v>
      </c>
      <c r="X151" s="210"/>
      <c r="Y151" s="210"/>
      <c r="Z151" s="210">
        <v>-2394</v>
      </c>
      <c r="AA151" s="210"/>
      <c r="AB151" s="210"/>
      <c r="AC151" s="210"/>
      <c r="AD151" s="210"/>
      <c r="AE151" s="210"/>
      <c r="AF151" s="210"/>
      <c r="AG151" s="210"/>
      <c r="AH151" s="210">
        <v>32685</v>
      </c>
      <c r="AI151" s="210">
        <f t="shared" si="182"/>
        <v>36542</v>
      </c>
      <c r="AJ151" s="210">
        <f t="shared" si="183"/>
        <v>3857</v>
      </c>
      <c r="AK151" s="210">
        <v>4265</v>
      </c>
      <c r="AL151" s="210"/>
      <c r="AM151" s="210">
        <v>-408</v>
      </c>
      <c r="AN151" s="210"/>
      <c r="AO151" s="210"/>
      <c r="AP151" s="210"/>
      <c r="AQ151" s="210"/>
      <c r="AR151" s="210"/>
      <c r="AS151" s="210"/>
      <c r="AT151" s="210"/>
      <c r="AU151" s="210">
        <v>0</v>
      </c>
      <c r="AV151" s="210">
        <f t="shared" si="184"/>
        <v>0</v>
      </c>
      <c r="AW151" s="210">
        <f t="shared" si="185"/>
        <v>0</v>
      </c>
      <c r="AX151" s="210"/>
      <c r="AY151" s="210"/>
      <c r="AZ151" s="210"/>
      <c r="BA151" s="210"/>
      <c r="BB151" s="210"/>
      <c r="BC151" s="210">
        <f t="shared" si="186"/>
        <v>0</v>
      </c>
      <c r="BD151" s="210">
        <f t="shared" si="187"/>
        <v>0</v>
      </c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61"/>
      <c r="BO151" s="54" t="s">
        <v>359</v>
      </c>
      <c r="BP151" s="57"/>
      <c r="BQ151" s="232" t="s">
        <v>698</v>
      </c>
      <c r="BR151" s="10" t="s">
        <v>699</v>
      </c>
      <c r="BV151" s="10" t="e">
        <f>D151-#REF!-U151</f>
        <v>#REF!</v>
      </c>
      <c r="BW151" s="10" t="e">
        <f>D151-#REF!</f>
        <v>#REF!</v>
      </c>
      <c r="BX151" s="1" t="e">
        <f>F151-#REF!</f>
        <v>#REF!</v>
      </c>
    </row>
    <row r="152" spans="1:76" x14ac:dyDescent="0.2">
      <c r="A152" s="75"/>
      <c r="B152" s="159"/>
      <c r="C152" s="257" t="s">
        <v>234</v>
      </c>
      <c r="D152" s="222">
        <f t="shared" si="176"/>
        <v>100692</v>
      </c>
      <c r="E152" s="210">
        <f t="shared" si="177"/>
        <v>100692</v>
      </c>
      <c r="F152" s="210">
        <v>88157</v>
      </c>
      <c r="G152" s="210">
        <f t="shared" si="178"/>
        <v>88157</v>
      </c>
      <c r="H152" s="210">
        <f t="shared" si="179"/>
        <v>0</v>
      </c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>
        <v>12535</v>
      </c>
      <c r="V152" s="210">
        <f t="shared" si="180"/>
        <v>12535</v>
      </c>
      <c r="W152" s="210">
        <f t="shared" si="181"/>
        <v>0</v>
      </c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>
        <v>0</v>
      </c>
      <c r="AI152" s="210">
        <f t="shared" si="182"/>
        <v>0</v>
      </c>
      <c r="AJ152" s="210">
        <f t="shared" si="183"/>
        <v>0</v>
      </c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>
        <v>0</v>
      </c>
      <c r="AV152" s="210">
        <f t="shared" si="184"/>
        <v>0</v>
      </c>
      <c r="AW152" s="210">
        <f t="shared" si="185"/>
        <v>0</v>
      </c>
      <c r="AX152" s="210"/>
      <c r="AY152" s="210"/>
      <c r="AZ152" s="210"/>
      <c r="BA152" s="210"/>
      <c r="BB152" s="210"/>
      <c r="BC152" s="210">
        <f t="shared" si="186"/>
        <v>0</v>
      </c>
      <c r="BD152" s="210">
        <f t="shared" si="187"/>
        <v>0</v>
      </c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61"/>
      <c r="BO152" s="54" t="s">
        <v>360</v>
      </c>
      <c r="BP152" s="57"/>
      <c r="BQ152" s="232" t="s">
        <v>700</v>
      </c>
      <c r="BR152" s="10" t="s">
        <v>701</v>
      </c>
      <c r="BV152" s="10" t="e">
        <f>D152-#REF!-U152</f>
        <v>#REF!</v>
      </c>
      <c r="BW152" s="10" t="e">
        <f>D152-#REF!</f>
        <v>#REF!</v>
      </c>
      <c r="BX152" s="1" t="e">
        <f>F152-#REF!</f>
        <v>#REF!</v>
      </c>
    </row>
    <row r="153" spans="1:76" ht="24" customHeight="1" x14ac:dyDescent="0.2">
      <c r="A153" s="75">
        <v>90009226256</v>
      </c>
      <c r="B153" s="158" t="s">
        <v>149</v>
      </c>
      <c r="C153" s="257" t="s">
        <v>435</v>
      </c>
      <c r="D153" s="222">
        <f t="shared" si="176"/>
        <v>355172</v>
      </c>
      <c r="E153" s="210">
        <f t="shared" si="177"/>
        <v>358636</v>
      </c>
      <c r="F153" s="210">
        <v>270268</v>
      </c>
      <c r="G153" s="210">
        <f t="shared" si="178"/>
        <v>272704</v>
      </c>
      <c r="H153" s="210">
        <f t="shared" si="179"/>
        <v>2436</v>
      </c>
      <c r="I153" s="210"/>
      <c r="J153" s="210"/>
      <c r="K153" s="210"/>
      <c r="L153" s="210"/>
      <c r="M153" s="210">
        <v>2436</v>
      </c>
      <c r="N153" s="210"/>
      <c r="O153" s="210"/>
      <c r="P153" s="210"/>
      <c r="Q153" s="210"/>
      <c r="R153" s="210"/>
      <c r="S153" s="210"/>
      <c r="T153" s="210"/>
      <c r="U153" s="210">
        <v>72084</v>
      </c>
      <c r="V153" s="210">
        <f t="shared" si="180"/>
        <v>72084</v>
      </c>
      <c r="W153" s="210">
        <f t="shared" si="181"/>
        <v>0</v>
      </c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>
        <v>12820</v>
      </c>
      <c r="AI153" s="210">
        <f t="shared" si="182"/>
        <v>13848</v>
      </c>
      <c r="AJ153" s="210">
        <f t="shared" si="183"/>
        <v>1028</v>
      </c>
      <c r="AK153" s="210">
        <v>1028</v>
      </c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>
        <v>0</v>
      </c>
      <c r="AV153" s="210">
        <f t="shared" si="184"/>
        <v>0</v>
      </c>
      <c r="AW153" s="210">
        <f t="shared" si="185"/>
        <v>0</v>
      </c>
      <c r="AX153" s="210"/>
      <c r="AY153" s="210"/>
      <c r="AZ153" s="210"/>
      <c r="BA153" s="210"/>
      <c r="BB153" s="210"/>
      <c r="BC153" s="210">
        <f t="shared" si="186"/>
        <v>0</v>
      </c>
      <c r="BD153" s="210">
        <f t="shared" si="187"/>
        <v>0</v>
      </c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61"/>
      <c r="BO153" s="54" t="s">
        <v>361</v>
      </c>
      <c r="BP153" s="57"/>
      <c r="BQ153" s="232" t="s">
        <v>692</v>
      </c>
      <c r="BR153" s="10" t="s">
        <v>693</v>
      </c>
      <c r="BV153" s="10" t="e">
        <f>D153-#REF!-U153</f>
        <v>#REF!</v>
      </c>
      <c r="BW153" s="10" t="e">
        <f>D153-#REF!</f>
        <v>#REF!</v>
      </c>
      <c r="BX153" s="1" t="e">
        <f>F153-#REF!</f>
        <v>#REF!</v>
      </c>
    </row>
    <row r="154" spans="1:76" s="93" customFormat="1" ht="12.75" x14ac:dyDescent="0.2">
      <c r="A154" s="77"/>
      <c r="B154" s="162"/>
      <c r="C154" s="257" t="s">
        <v>511</v>
      </c>
      <c r="D154" s="222">
        <f t="shared" si="176"/>
        <v>26212</v>
      </c>
      <c r="E154" s="210">
        <f t="shared" si="177"/>
        <v>49597</v>
      </c>
      <c r="F154" s="210">
        <v>26212</v>
      </c>
      <c r="G154" s="210">
        <f t="shared" si="178"/>
        <v>49597</v>
      </c>
      <c r="H154" s="210">
        <f t="shared" si="179"/>
        <v>23385</v>
      </c>
      <c r="I154" s="210"/>
      <c r="J154" s="210"/>
      <c r="K154" s="210"/>
      <c r="L154" s="210"/>
      <c r="M154" s="210">
        <v>5009</v>
      </c>
      <c r="N154" s="210"/>
      <c r="O154" s="210"/>
      <c r="P154" s="210"/>
      <c r="Q154" s="210">
        <v>18376</v>
      </c>
      <c r="R154" s="210"/>
      <c r="S154" s="210"/>
      <c r="T154" s="210"/>
      <c r="U154" s="210">
        <v>0</v>
      </c>
      <c r="V154" s="210">
        <f t="shared" si="180"/>
        <v>0</v>
      </c>
      <c r="W154" s="210">
        <f t="shared" si="181"/>
        <v>0</v>
      </c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>
        <v>0</v>
      </c>
      <c r="AI154" s="210">
        <f t="shared" si="182"/>
        <v>0</v>
      </c>
      <c r="AJ154" s="210">
        <f t="shared" si="183"/>
        <v>0</v>
      </c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>
        <v>0</v>
      </c>
      <c r="AV154" s="210">
        <f t="shared" si="184"/>
        <v>0</v>
      </c>
      <c r="AW154" s="210">
        <f t="shared" si="185"/>
        <v>0</v>
      </c>
      <c r="AX154" s="210"/>
      <c r="AY154" s="210"/>
      <c r="AZ154" s="210"/>
      <c r="BA154" s="210"/>
      <c r="BB154" s="210"/>
      <c r="BC154" s="210">
        <f t="shared" si="186"/>
        <v>0</v>
      </c>
      <c r="BD154" s="210">
        <f t="shared" si="187"/>
        <v>0</v>
      </c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61"/>
      <c r="BO154" s="54" t="s">
        <v>619</v>
      </c>
      <c r="BP154" s="57"/>
      <c r="BQ154" s="232" t="s">
        <v>691</v>
      </c>
      <c r="BR154" s="10" t="s">
        <v>691</v>
      </c>
      <c r="BV154" s="10" t="e">
        <f>D154-#REF!-U154</f>
        <v>#REF!</v>
      </c>
      <c r="BW154" s="10" t="e">
        <f>D154-#REF!</f>
        <v>#REF!</v>
      </c>
      <c r="BX154" s="93" t="e">
        <f>F154-#REF!</f>
        <v>#REF!</v>
      </c>
    </row>
    <row r="155" spans="1:76" s="130" customFormat="1" ht="24" x14ac:dyDescent="0.2">
      <c r="A155" s="77"/>
      <c r="B155" s="162"/>
      <c r="C155" s="288" t="s">
        <v>753</v>
      </c>
      <c r="D155" s="222">
        <f t="shared" si="176"/>
        <v>17330</v>
      </c>
      <c r="E155" s="210">
        <f t="shared" si="177"/>
        <v>17330</v>
      </c>
      <c r="F155" s="210">
        <v>17330</v>
      </c>
      <c r="G155" s="210">
        <f t="shared" si="178"/>
        <v>20796</v>
      </c>
      <c r="H155" s="210">
        <f t="shared" si="179"/>
        <v>3466</v>
      </c>
      <c r="I155" s="210"/>
      <c r="J155" s="210"/>
      <c r="K155" s="210"/>
      <c r="L155" s="210"/>
      <c r="M155" s="210">
        <v>3466</v>
      </c>
      <c r="N155" s="210"/>
      <c r="O155" s="210"/>
      <c r="P155" s="210"/>
      <c r="Q155" s="210"/>
      <c r="R155" s="210"/>
      <c r="S155" s="210"/>
      <c r="T155" s="210"/>
      <c r="U155" s="210">
        <v>0</v>
      </c>
      <c r="V155" s="210">
        <f t="shared" si="180"/>
        <v>0</v>
      </c>
      <c r="W155" s="210">
        <f t="shared" si="181"/>
        <v>0</v>
      </c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>
        <v>0</v>
      </c>
      <c r="AI155" s="210">
        <f t="shared" si="182"/>
        <v>0</v>
      </c>
      <c r="AJ155" s="210">
        <f t="shared" si="183"/>
        <v>0</v>
      </c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>
        <v>0</v>
      </c>
      <c r="AV155" s="210">
        <f t="shared" si="184"/>
        <v>0</v>
      </c>
      <c r="AW155" s="210">
        <f t="shared" si="185"/>
        <v>0</v>
      </c>
      <c r="AX155" s="210"/>
      <c r="AY155" s="210"/>
      <c r="AZ155" s="210"/>
      <c r="BA155" s="210"/>
      <c r="BB155" s="210"/>
      <c r="BC155" s="210">
        <f t="shared" si="186"/>
        <v>-3466</v>
      </c>
      <c r="BD155" s="210">
        <f t="shared" si="187"/>
        <v>-3466</v>
      </c>
      <c r="BE155" s="210">
        <v>-3466</v>
      </c>
      <c r="BF155" s="210"/>
      <c r="BG155" s="210"/>
      <c r="BH155" s="210"/>
      <c r="BI155" s="210"/>
      <c r="BJ155" s="210"/>
      <c r="BK155" s="210"/>
      <c r="BL155" s="210"/>
      <c r="BM155" s="210"/>
      <c r="BN155" s="261"/>
      <c r="BO155" s="54" t="s">
        <v>752</v>
      </c>
      <c r="BP155" s="57"/>
      <c r="BQ155" s="232"/>
      <c r="BR155" s="10"/>
      <c r="BV155" s="10"/>
      <c r="BW155" s="10"/>
      <c r="BX155" s="130" t="e">
        <f>F155-#REF!</f>
        <v>#REF!</v>
      </c>
    </row>
    <row r="156" spans="1:76" ht="24" customHeight="1" x14ac:dyDescent="0.2">
      <c r="A156" s="75">
        <v>90000051487</v>
      </c>
      <c r="B156" s="158" t="s">
        <v>134</v>
      </c>
      <c r="C156" s="257" t="s">
        <v>221</v>
      </c>
      <c r="D156" s="222">
        <f t="shared" si="176"/>
        <v>1797552</v>
      </c>
      <c r="E156" s="210">
        <f t="shared" si="177"/>
        <v>1793281</v>
      </c>
      <c r="F156" s="210">
        <v>690204</v>
      </c>
      <c r="G156" s="210">
        <f t="shared" si="178"/>
        <v>690204</v>
      </c>
      <c r="H156" s="210">
        <f t="shared" si="179"/>
        <v>0</v>
      </c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>
        <v>1088225</v>
      </c>
      <c r="V156" s="210">
        <f t="shared" si="180"/>
        <v>1083954</v>
      </c>
      <c r="W156" s="210">
        <f t="shared" si="181"/>
        <v>-4271</v>
      </c>
      <c r="X156" s="210"/>
      <c r="Y156" s="210"/>
      <c r="Z156" s="210">
        <v>-4271</v>
      </c>
      <c r="AA156" s="210"/>
      <c r="AB156" s="210"/>
      <c r="AC156" s="210"/>
      <c r="AD156" s="210"/>
      <c r="AE156" s="210"/>
      <c r="AF156" s="210"/>
      <c r="AG156" s="210"/>
      <c r="AH156" s="210">
        <v>19123</v>
      </c>
      <c r="AI156" s="210">
        <f t="shared" si="182"/>
        <v>19123</v>
      </c>
      <c r="AJ156" s="210">
        <f t="shared" si="183"/>
        <v>0</v>
      </c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>
        <v>0</v>
      </c>
      <c r="AV156" s="210">
        <f t="shared" si="184"/>
        <v>0</v>
      </c>
      <c r="AW156" s="210">
        <f t="shared" si="185"/>
        <v>0</v>
      </c>
      <c r="AX156" s="210"/>
      <c r="AY156" s="210"/>
      <c r="AZ156" s="210"/>
      <c r="BA156" s="210"/>
      <c r="BB156" s="210"/>
      <c r="BC156" s="210">
        <f t="shared" si="186"/>
        <v>0</v>
      </c>
      <c r="BD156" s="210">
        <f t="shared" si="187"/>
        <v>0</v>
      </c>
      <c r="BE156" s="210"/>
      <c r="BF156" s="210"/>
      <c r="BG156" s="210"/>
      <c r="BH156" s="210"/>
      <c r="BI156" s="210"/>
      <c r="BJ156" s="210"/>
      <c r="BK156" s="210"/>
      <c r="BL156" s="210"/>
      <c r="BM156" s="210"/>
      <c r="BN156" s="261"/>
      <c r="BO156" s="54" t="s">
        <v>362</v>
      </c>
      <c r="BP156" s="57"/>
      <c r="BQ156" s="232" t="s">
        <v>698</v>
      </c>
      <c r="BR156" s="10" t="s">
        <v>699</v>
      </c>
      <c r="BV156" s="10" t="e">
        <f>D156-#REF!-U156</f>
        <v>#REF!</v>
      </c>
      <c r="BW156" s="10" t="e">
        <f>D156-#REF!</f>
        <v>#REF!</v>
      </c>
      <c r="BX156" s="1" t="e">
        <f>F156-#REF!</f>
        <v>#REF!</v>
      </c>
    </row>
    <row r="157" spans="1:76" s="70" customFormat="1" x14ac:dyDescent="0.2">
      <c r="A157" s="75"/>
      <c r="B157" s="159"/>
      <c r="C157" s="257" t="s">
        <v>234</v>
      </c>
      <c r="D157" s="222">
        <f t="shared" si="176"/>
        <v>208738</v>
      </c>
      <c r="E157" s="210">
        <f t="shared" si="177"/>
        <v>192236</v>
      </c>
      <c r="F157" s="210">
        <v>173719</v>
      </c>
      <c r="G157" s="210">
        <f t="shared" si="178"/>
        <v>173719</v>
      </c>
      <c r="H157" s="210">
        <f t="shared" si="179"/>
        <v>0</v>
      </c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>
        <v>35019</v>
      </c>
      <c r="V157" s="210">
        <f t="shared" si="180"/>
        <v>18517</v>
      </c>
      <c r="W157" s="210">
        <f t="shared" si="181"/>
        <v>-16502</v>
      </c>
      <c r="X157" s="210"/>
      <c r="Y157" s="210">
        <v>-16502</v>
      </c>
      <c r="Z157" s="210"/>
      <c r="AA157" s="210"/>
      <c r="AB157" s="210"/>
      <c r="AC157" s="210"/>
      <c r="AD157" s="210"/>
      <c r="AE157" s="210"/>
      <c r="AF157" s="210"/>
      <c r="AG157" s="210"/>
      <c r="AH157" s="210">
        <v>0</v>
      </c>
      <c r="AI157" s="210">
        <f t="shared" si="182"/>
        <v>0</v>
      </c>
      <c r="AJ157" s="210">
        <f t="shared" si="183"/>
        <v>0</v>
      </c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>
        <v>0</v>
      </c>
      <c r="AV157" s="210">
        <f t="shared" si="184"/>
        <v>0</v>
      </c>
      <c r="AW157" s="210">
        <f t="shared" si="185"/>
        <v>0</v>
      </c>
      <c r="AX157" s="210"/>
      <c r="AY157" s="210"/>
      <c r="AZ157" s="210"/>
      <c r="BA157" s="210"/>
      <c r="BB157" s="210"/>
      <c r="BC157" s="210">
        <f t="shared" si="186"/>
        <v>0</v>
      </c>
      <c r="BD157" s="210">
        <f t="shared" si="187"/>
        <v>0</v>
      </c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61"/>
      <c r="BO157" s="54" t="s">
        <v>363</v>
      </c>
      <c r="BP157" s="57"/>
      <c r="BQ157" s="232" t="s">
        <v>700</v>
      </c>
      <c r="BR157" s="10" t="s">
        <v>701</v>
      </c>
      <c r="BV157" s="10" t="e">
        <f>D157-#REF!-U157</f>
        <v>#REF!</v>
      </c>
      <c r="BW157" s="10" t="e">
        <f>D157-#REF!</f>
        <v>#REF!</v>
      </c>
      <c r="BX157" s="70" t="e">
        <f>F157-#REF!</f>
        <v>#REF!</v>
      </c>
    </row>
    <row r="158" spans="1:76" s="126" customFormat="1" ht="24" x14ac:dyDescent="0.2">
      <c r="A158" s="75"/>
      <c r="B158" s="159"/>
      <c r="C158" s="257" t="s">
        <v>514</v>
      </c>
      <c r="D158" s="222">
        <f t="shared" si="176"/>
        <v>9541</v>
      </c>
      <c r="E158" s="210">
        <f t="shared" si="177"/>
        <v>11286</v>
      </c>
      <c r="F158" s="210">
        <v>9541</v>
      </c>
      <c r="G158" s="210">
        <f t="shared" si="178"/>
        <v>11286</v>
      </c>
      <c r="H158" s="210">
        <f t="shared" si="179"/>
        <v>1745</v>
      </c>
      <c r="I158" s="210"/>
      <c r="J158" s="210"/>
      <c r="K158" s="210"/>
      <c r="L158" s="210"/>
      <c r="M158" s="210">
        <v>1745</v>
      </c>
      <c r="N158" s="210"/>
      <c r="O158" s="210"/>
      <c r="P158" s="210"/>
      <c r="Q158" s="210"/>
      <c r="R158" s="210"/>
      <c r="S158" s="210"/>
      <c r="T158" s="210"/>
      <c r="U158" s="210">
        <v>0</v>
      </c>
      <c r="V158" s="210">
        <f t="shared" si="180"/>
        <v>0</v>
      </c>
      <c r="W158" s="210">
        <f t="shared" si="181"/>
        <v>0</v>
      </c>
      <c r="X158" s="210"/>
      <c r="Y158" s="210"/>
      <c r="Z158" s="210"/>
      <c r="AA158" s="210"/>
      <c r="AB158" s="210"/>
      <c r="AC158" s="210"/>
      <c r="AD158" s="210"/>
      <c r="AE158" s="210"/>
      <c r="AF158" s="210"/>
      <c r="AG158" s="210"/>
      <c r="AH158" s="210">
        <v>0</v>
      </c>
      <c r="AI158" s="210">
        <f t="shared" si="182"/>
        <v>0</v>
      </c>
      <c r="AJ158" s="210">
        <f t="shared" si="183"/>
        <v>0</v>
      </c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>
        <v>0</v>
      </c>
      <c r="AV158" s="210">
        <f t="shared" si="184"/>
        <v>0</v>
      </c>
      <c r="AW158" s="210">
        <f t="shared" si="185"/>
        <v>0</v>
      </c>
      <c r="AX158" s="210"/>
      <c r="AY158" s="210"/>
      <c r="AZ158" s="210"/>
      <c r="BA158" s="210"/>
      <c r="BB158" s="210"/>
      <c r="BC158" s="210">
        <f t="shared" si="186"/>
        <v>0</v>
      </c>
      <c r="BD158" s="210">
        <f t="shared" si="187"/>
        <v>0</v>
      </c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61"/>
      <c r="BO158" s="54" t="s">
        <v>621</v>
      </c>
      <c r="BP158" s="57"/>
      <c r="BQ158" s="232" t="s">
        <v>691</v>
      </c>
      <c r="BR158" s="232" t="s">
        <v>691</v>
      </c>
      <c r="BV158" s="10" t="e">
        <f>D158-#REF!-U158</f>
        <v>#REF!</v>
      </c>
      <c r="BW158" s="10" t="e">
        <f>D158-#REF!</f>
        <v>#REF!</v>
      </c>
      <c r="BX158" s="126" t="e">
        <f>F158-#REF!</f>
        <v>#REF!</v>
      </c>
    </row>
    <row r="159" spans="1:76" s="130" customFormat="1" ht="24" x14ac:dyDescent="0.2">
      <c r="A159" s="75"/>
      <c r="B159" s="159"/>
      <c r="C159" s="257" t="s">
        <v>586</v>
      </c>
      <c r="D159" s="222">
        <f t="shared" si="176"/>
        <v>3542</v>
      </c>
      <c r="E159" s="210">
        <f t="shared" si="177"/>
        <v>3542</v>
      </c>
      <c r="F159" s="210">
        <v>3542</v>
      </c>
      <c r="G159" s="210">
        <f t="shared" si="178"/>
        <v>3542</v>
      </c>
      <c r="H159" s="210">
        <f t="shared" si="179"/>
        <v>0</v>
      </c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>
        <v>0</v>
      </c>
      <c r="V159" s="210">
        <f t="shared" si="180"/>
        <v>0</v>
      </c>
      <c r="W159" s="210">
        <f t="shared" si="181"/>
        <v>0</v>
      </c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>
        <v>0</v>
      </c>
      <c r="AI159" s="210">
        <f t="shared" si="182"/>
        <v>0</v>
      </c>
      <c r="AJ159" s="210">
        <f t="shared" si="183"/>
        <v>0</v>
      </c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>
        <v>0</v>
      </c>
      <c r="AV159" s="210">
        <f t="shared" si="184"/>
        <v>0</v>
      </c>
      <c r="AW159" s="210">
        <f t="shared" si="185"/>
        <v>0</v>
      </c>
      <c r="AX159" s="210"/>
      <c r="AY159" s="210"/>
      <c r="AZ159" s="210"/>
      <c r="BA159" s="210"/>
      <c r="BB159" s="210"/>
      <c r="BC159" s="210">
        <f t="shared" si="186"/>
        <v>0</v>
      </c>
      <c r="BD159" s="210">
        <f t="shared" si="187"/>
        <v>0</v>
      </c>
      <c r="BE159" s="210"/>
      <c r="BF159" s="210"/>
      <c r="BG159" s="210"/>
      <c r="BH159" s="210"/>
      <c r="BI159" s="210"/>
      <c r="BJ159" s="210"/>
      <c r="BK159" s="210"/>
      <c r="BL159" s="210"/>
      <c r="BM159" s="210"/>
      <c r="BN159" s="261"/>
      <c r="BO159" s="54" t="s">
        <v>622</v>
      </c>
      <c r="BP159" s="57"/>
      <c r="BQ159" s="232" t="s">
        <v>691</v>
      </c>
      <c r="BR159" s="232" t="s">
        <v>691</v>
      </c>
      <c r="BV159" s="10" t="e">
        <f>D159-#REF!-U159</f>
        <v>#REF!</v>
      </c>
      <c r="BW159" s="10" t="e">
        <f>D159-#REF!</f>
        <v>#REF!</v>
      </c>
      <c r="BX159" s="130" t="e">
        <f>F159-#REF!</f>
        <v>#REF!</v>
      </c>
    </row>
    <row r="160" spans="1:76" ht="26.25" customHeight="1" x14ac:dyDescent="0.2">
      <c r="A160" s="75">
        <v>90000051519</v>
      </c>
      <c r="B160" s="158" t="s">
        <v>635</v>
      </c>
      <c r="C160" s="257" t="s">
        <v>221</v>
      </c>
      <c r="D160" s="222">
        <f t="shared" si="176"/>
        <v>1477910</v>
      </c>
      <c r="E160" s="210">
        <f t="shared" si="177"/>
        <v>1465124</v>
      </c>
      <c r="F160" s="210">
        <v>655814</v>
      </c>
      <c r="G160" s="210">
        <f t="shared" si="178"/>
        <v>633919</v>
      </c>
      <c r="H160" s="210">
        <f t="shared" si="179"/>
        <v>-21895</v>
      </c>
      <c r="I160" s="210"/>
      <c r="J160" s="210"/>
      <c r="K160" s="210"/>
      <c r="L160" s="210"/>
      <c r="M160" s="210">
        <v>-1293</v>
      </c>
      <c r="N160" s="210"/>
      <c r="O160" s="210"/>
      <c r="P160" s="210"/>
      <c r="Q160" s="210"/>
      <c r="R160" s="210">
        <v>-20602</v>
      </c>
      <c r="S160" s="210"/>
      <c r="T160" s="210"/>
      <c r="U160" s="210">
        <v>798333</v>
      </c>
      <c r="V160" s="210">
        <f t="shared" si="180"/>
        <v>794147</v>
      </c>
      <c r="W160" s="210">
        <f t="shared" si="181"/>
        <v>-4186</v>
      </c>
      <c r="X160" s="210"/>
      <c r="Y160" s="210"/>
      <c r="Z160" s="210">
        <v>-4186</v>
      </c>
      <c r="AA160" s="210"/>
      <c r="AB160" s="210"/>
      <c r="AC160" s="210"/>
      <c r="AD160" s="210"/>
      <c r="AE160" s="210"/>
      <c r="AF160" s="210"/>
      <c r="AG160" s="210"/>
      <c r="AH160" s="210">
        <v>23763</v>
      </c>
      <c r="AI160" s="210">
        <f t="shared" si="182"/>
        <v>37058</v>
      </c>
      <c r="AJ160" s="210">
        <f t="shared" si="183"/>
        <v>13295</v>
      </c>
      <c r="AK160" s="210">
        <v>1293</v>
      </c>
      <c r="AL160" s="210"/>
      <c r="AM160" s="210">
        <v>12002</v>
      </c>
      <c r="AN160" s="210"/>
      <c r="AO160" s="210"/>
      <c r="AP160" s="210"/>
      <c r="AQ160" s="210"/>
      <c r="AR160" s="210"/>
      <c r="AS160" s="210"/>
      <c r="AT160" s="210"/>
      <c r="AU160" s="210">
        <v>0</v>
      </c>
      <c r="AV160" s="210">
        <f t="shared" si="184"/>
        <v>0</v>
      </c>
      <c r="AW160" s="210">
        <f t="shared" si="185"/>
        <v>0</v>
      </c>
      <c r="AX160" s="210"/>
      <c r="AY160" s="210"/>
      <c r="AZ160" s="210"/>
      <c r="BA160" s="210"/>
      <c r="BB160" s="210"/>
      <c r="BC160" s="210">
        <f t="shared" si="186"/>
        <v>0</v>
      </c>
      <c r="BD160" s="210">
        <f t="shared" si="187"/>
        <v>0</v>
      </c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61"/>
      <c r="BO160" s="54" t="s">
        <v>364</v>
      </c>
      <c r="BP160" s="57"/>
      <c r="BQ160" s="232" t="s">
        <v>698</v>
      </c>
      <c r="BR160" s="10" t="s">
        <v>699</v>
      </c>
      <c r="BV160" s="10" t="e">
        <f>D160-#REF!-U160</f>
        <v>#REF!</v>
      </c>
      <c r="BW160" s="10" t="e">
        <f>D160-#REF!</f>
        <v>#REF!</v>
      </c>
      <c r="BX160" s="1" t="e">
        <f>F160-#REF!</f>
        <v>#REF!</v>
      </c>
    </row>
    <row r="161" spans="1:76" x14ac:dyDescent="0.2">
      <c r="A161" s="75"/>
      <c r="B161" s="159"/>
      <c r="C161" s="257" t="s">
        <v>234</v>
      </c>
      <c r="D161" s="222">
        <f t="shared" si="176"/>
        <v>194278</v>
      </c>
      <c r="E161" s="210">
        <f t="shared" si="177"/>
        <v>183178</v>
      </c>
      <c r="F161" s="210">
        <v>165424</v>
      </c>
      <c r="G161" s="210">
        <f t="shared" si="178"/>
        <v>165424</v>
      </c>
      <c r="H161" s="210">
        <f t="shared" si="179"/>
        <v>0</v>
      </c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>
        <v>28854</v>
      </c>
      <c r="V161" s="210">
        <f t="shared" si="180"/>
        <v>17754</v>
      </c>
      <c r="W161" s="210">
        <f t="shared" si="181"/>
        <v>-11100</v>
      </c>
      <c r="X161" s="210"/>
      <c r="Y161" s="210">
        <v>-11100</v>
      </c>
      <c r="Z161" s="210"/>
      <c r="AA161" s="210"/>
      <c r="AB161" s="210"/>
      <c r="AC161" s="210"/>
      <c r="AD161" s="210"/>
      <c r="AE161" s="210"/>
      <c r="AF161" s="210"/>
      <c r="AG161" s="210"/>
      <c r="AH161" s="210">
        <v>0</v>
      </c>
      <c r="AI161" s="210">
        <f t="shared" si="182"/>
        <v>0</v>
      </c>
      <c r="AJ161" s="210">
        <f t="shared" si="183"/>
        <v>0</v>
      </c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>
        <v>0</v>
      </c>
      <c r="AV161" s="210">
        <f t="shared" si="184"/>
        <v>0</v>
      </c>
      <c r="AW161" s="210">
        <f t="shared" si="185"/>
        <v>0</v>
      </c>
      <c r="AX161" s="210"/>
      <c r="AY161" s="210"/>
      <c r="AZ161" s="210"/>
      <c r="BA161" s="210"/>
      <c r="BB161" s="210"/>
      <c r="BC161" s="210">
        <f t="shared" si="186"/>
        <v>0</v>
      </c>
      <c r="BD161" s="210">
        <f t="shared" si="187"/>
        <v>0</v>
      </c>
      <c r="BE161" s="210"/>
      <c r="BF161" s="210"/>
      <c r="BG161" s="210"/>
      <c r="BH161" s="210"/>
      <c r="BI161" s="210"/>
      <c r="BJ161" s="210"/>
      <c r="BK161" s="210"/>
      <c r="BL161" s="210"/>
      <c r="BM161" s="210"/>
      <c r="BN161" s="261"/>
      <c r="BO161" s="54" t="s">
        <v>365</v>
      </c>
      <c r="BP161" s="57"/>
      <c r="BQ161" s="232" t="s">
        <v>700</v>
      </c>
      <c r="BR161" s="10" t="s">
        <v>701</v>
      </c>
      <c r="BV161" s="10" t="e">
        <f>D161-#REF!-U161</f>
        <v>#REF!</v>
      </c>
      <c r="BW161" s="10" t="e">
        <f>D161-#REF!</f>
        <v>#REF!</v>
      </c>
      <c r="BX161" s="1" t="e">
        <f>F161-#REF!</f>
        <v>#REF!</v>
      </c>
    </row>
    <row r="162" spans="1:76" ht="24" customHeight="1" x14ac:dyDescent="0.2">
      <c r="A162" s="75">
        <v>90009251338</v>
      </c>
      <c r="B162" s="158" t="s">
        <v>454</v>
      </c>
      <c r="C162" s="257" t="s">
        <v>221</v>
      </c>
      <c r="D162" s="222">
        <f t="shared" si="176"/>
        <v>465232</v>
      </c>
      <c r="E162" s="210">
        <f t="shared" si="177"/>
        <v>465164</v>
      </c>
      <c r="F162" s="210">
        <v>285856</v>
      </c>
      <c r="G162" s="210">
        <f t="shared" si="178"/>
        <v>285409</v>
      </c>
      <c r="H162" s="210">
        <f t="shared" si="179"/>
        <v>-447</v>
      </c>
      <c r="I162" s="210"/>
      <c r="J162" s="210"/>
      <c r="K162" s="210"/>
      <c r="L162" s="210"/>
      <c r="M162" s="210">
        <v>-447</v>
      </c>
      <c r="N162" s="210"/>
      <c r="O162" s="210"/>
      <c r="P162" s="210"/>
      <c r="Q162" s="210"/>
      <c r="R162" s="210"/>
      <c r="S162" s="210"/>
      <c r="T162" s="210"/>
      <c r="U162" s="210">
        <v>145636</v>
      </c>
      <c r="V162" s="210">
        <f t="shared" si="180"/>
        <v>145568</v>
      </c>
      <c r="W162" s="210">
        <f t="shared" si="181"/>
        <v>-68</v>
      </c>
      <c r="X162" s="210"/>
      <c r="Y162" s="210"/>
      <c r="Z162" s="210">
        <v>-68</v>
      </c>
      <c r="AA162" s="210"/>
      <c r="AB162" s="210"/>
      <c r="AC162" s="210"/>
      <c r="AD162" s="210"/>
      <c r="AE162" s="210"/>
      <c r="AF162" s="210"/>
      <c r="AG162" s="210"/>
      <c r="AH162" s="210">
        <v>33740</v>
      </c>
      <c r="AI162" s="210">
        <f t="shared" si="182"/>
        <v>34187</v>
      </c>
      <c r="AJ162" s="210">
        <f t="shared" si="183"/>
        <v>447</v>
      </c>
      <c r="AK162" s="210">
        <v>447</v>
      </c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>
        <v>0</v>
      </c>
      <c r="AV162" s="210">
        <f t="shared" si="184"/>
        <v>0</v>
      </c>
      <c r="AW162" s="210">
        <f t="shared" si="185"/>
        <v>0</v>
      </c>
      <c r="AX162" s="210"/>
      <c r="AY162" s="210"/>
      <c r="AZ162" s="210"/>
      <c r="BA162" s="210"/>
      <c r="BB162" s="210"/>
      <c r="BC162" s="210">
        <f t="shared" si="186"/>
        <v>0</v>
      </c>
      <c r="BD162" s="210">
        <f t="shared" si="187"/>
        <v>0</v>
      </c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61"/>
      <c r="BO162" s="54" t="s">
        <v>366</v>
      </c>
      <c r="BP162" s="57"/>
      <c r="BQ162" s="232" t="s">
        <v>698</v>
      </c>
      <c r="BR162" s="10" t="s">
        <v>699</v>
      </c>
      <c r="BV162" s="10" t="e">
        <f>D162-#REF!-U162</f>
        <v>#REF!</v>
      </c>
      <c r="BW162" s="10" t="e">
        <f>D162-#REF!</f>
        <v>#REF!</v>
      </c>
      <c r="BX162" s="1" t="e">
        <f>F162-#REF!</f>
        <v>#REF!</v>
      </c>
    </row>
    <row r="163" spans="1:76" x14ac:dyDescent="0.2">
      <c r="A163" s="75"/>
      <c r="B163" s="159"/>
      <c r="C163" s="257" t="s">
        <v>234</v>
      </c>
      <c r="D163" s="222">
        <f t="shared" si="176"/>
        <v>35842</v>
      </c>
      <c r="E163" s="210">
        <f t="shared" si="177"/>
        <v>35842</v>
      </c>
      <c r="F163" s="210">
        <v>29585</v>
      </c>
      <c r="G163" s="210">
        <f t="shared" si="178"/>
        <v>29585</v>
      </c>
      <c r="H163" s="210">
        <f t="shared" si="179"/>
        <v>0</v>
      </c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>
        <v>6257</v>
      </c>
      <c r="V163" s="210">
        <f t="shared" si="180"/>
        <v>6257</v>
      </c>
      <c r="W163" s="210">
        <f t="shared" si="181"/>
        <v>0</v>
      </c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>
        <v>0</v>
      </c>
      <c r="AI163" s="210">
        <f t="shared" si="182"/>
        <v>0</v>
      </c>
      <c r="AJ163" s="210">
        <f t="shared" si="183"/>
        <v>0</v>
      </c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>
        <v>0</v>
      </c>
      <c r="AV163" s="210">
        <f t="shared" si="184"/>
        <v>0</v>
      </c>
      <c r="AW163" s="210">
        <f t="shared" si="185"/>
        <v>0</v>
      </c>
      <c r="AX163" s="210"/>
      <c r="AY163" s="210"/>
      <c r="AZ163" s="210"/>
      <c r="BA163" s="210"/>
      <c r="BB163" s="210"/>
      <c r="BC163" s="210">
        <f t="shared" si="186"/>
        <v>0</v>
      </c>
      <c r="BD163" s="210">
        <f t="shared" si="187"/>
        <v>0</v>
      </c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61"/>
      <c r="BO163" s="54" t="s">
        <v>367</v>
      </c>
      <c r="BP163" s="57"/>
      <c r="BQ163" s="232" t="s">
        <v>700</v>
      </c>
      <c r="BR163" s="10" t="s">
        <v>701</v>
      </c>
      <c r="BV163" s="10" t="e">
        <f>D163-#REF!-U163</f>
        <v>#REF!</v>
      </c>
      <c r="BW163" s="10" t="e">
        <f>D163-#REF!</f>
        <v>#REF!</v>
      </c>
      <c r="BX163" s="1" t="e">
        <f>F163-#REF!</f>
        <v>#REF!</v>
      </c>
    </row>
    <row r="164" spans="1:76" ht="24" x14ac:dyDescent="0.2">
      <c r="A164" s="75">
        <v>90000051576</v>
      </c>
      <c r="B164" s="158" t="s">
        <v>453</v>
      </c>
      <c r="C164" s="257" t="s">
        <v>221</v>
      </c>
      <c r="D164" s="222">
        <f t="shared" si="176"/>
        <v>624665</v>
      </c>
      <c r="E164" s="210">
        <f t="shared" si="177"/>
        <v>628813</v>
      </c>
      <c r="F164" s="210">
        <v>414780</v>
      </c>
      <c r="G164" s="210">
        <f t="shared" si="178"/>
        <v>414780</v>
      </c>
      <c r="H164" s="210">
        <f t="shared" si="179"/>
        <v>0</v>
      </c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>
        <v>193032</v>
      </c>
      <c r="V164" s="210">
        <f t="shared" si="180"/>
        <v>192010</v>
      </c>
      <c r="W164" s="210">
        <f t="shared" si="181"/>
        <v>-1022</v>
      </c>
      <c r="X164" s="210"/>
      <c r="Y164" s="210"/>
      <c r="Z164" s="210">
        <v>-1022</v>
      </c>
      <c r="AA164" s="210"/>
      <c r="AB164" s="210"/>
      <c r="AC164" s="210"/>
      <c r="AD164" s="210"/>
      <c r="AE164" s="210"/>
      <c r="AF164" s="210"/>
      <c r="AG164" s="210"/>
      <c r="AH164" s="210">
        <v>16853</v>
      </c>
      <c r="AI164" s="210">
        <f t="shared" si="182"/>
        <v>22023</v>
      </c>
      <c r="AJ164" s="210">
        <f t="shared" si="183"/>
        <v>5170</v>
      </c>
      <c r="AK164" s="210">
        <v>5170</v>
      </c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>
        <v>0</v>
      </c>
      <c r="AV164" s="210">
        <f t="shared" si="184"/>
        <v>0</v>
      </c>
      <c r="AW164" s="210">
        <f t="shared" si="185"/>
        <v>0</v>
      </c>
      <c r="AX164" s="210"/>
      <c r="AY164" s="210"/>
      <c r="AZ164" s="210"/>
      <c r="BA164" s="210"/>
      <c r="BB164" s="210"/>
      <c r="BC164" s="210">
        <f t="shared" si="186"/>
        <v>0</v>
      </c>
      <c r="BD164" s="210">
        <f t="shared" si="187"/>
        <v>0</v>
      </c>
      <c r="BE164" s="210"/>
      <c r="BF164" s="210"/>
      <c r="BG164" s="210"/>
      <c r="BH164" s="210"/>
      <c r="BI164" s="210"/>
      <c r="BJ164" s="210"/>
      <c r="BK164" s="210"/>
      <c r="BL164" s="210"/>
      <c r="BM164" s="210"/>
      <c r="BN164" s="261"/>
      <c r="BO164" s="54" t="s">
        <v>368</v>
      </c>
      <c r="BP164" s="57"/>
      <c r="BQ164" s="232" t="s">
        <v>698</v>
      </c>
      <c r="BR164" s="10" t="s">
        <v>699</v>
      </c>
      <c r="BV164" s="10" t="e">
        <f>D164-#REF!-U164</f>
        <v>#REF!</v>
      </c>
      <c r="BW164" s="10" t="e">
        <f>D164-#REF!</f>
        <v>#REF!</v>
      </c>
      <c r="BX164" s="1" t="e">
        <f>F164-#REF!</f>
        <v>#REF!</v>
      </c>
    </row>
    <row r="165" spans="1:76" x14ac:dyDescent="0.2">
      <c r="A165" s="75"/>
      <c r="B165" s="159"/>
      <c r="C165" s="257" t="s">
        <v>234</v>
      </c>
      <c r="D165" s="222">
        <f t="shared" si="176"/>
        <v>56801</v>
      </c>
      <c r="E165" s="210">
        <f t="shared" si="177"/>
        <v>56803</v>
      </c>
      <c r="F165" s="210">
        <v>48001</v>
      </c>
      <c r="G165" s="210">
        <f t="shared" si="178"/>
        <v>48001</v>
      </c>
      <c r="H165" s="210">
        <f t="shared" si="179"/>
        <v>0</v>
      </c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>
        <v>8800</v>
      </c>
      <c r="V165" s="210">
        <f t="shared" si="180"/>
        <v>8802</v>
      </c>
      <c r="W165" s="210">
        <f t="shared" si="181"/>
        <v>2</v>
      </c>
      <c r="X165" s="210">
        <v>2</v>
      </c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>
        <v>0</v>
      </c>
      <c r="AI165" s="210">
        <f t="shared" si="182"/>
        <v>0</v>
      </c>
      <c r="AJ165" s="210">
        <f t="shared" si="183"/>
        <v>0</v>
      </c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>
        <v>0</v>
      </c>
      <c r="AV165" s="210">
        <f t="shared" si="184"/>
        <v>0</v>
      </c>
      <c r="AW165" s="210">
        <f t="shared" si="185"/>
        <v>0</v>
      </c>
      <c r="AX165" s="210"/>
      <c r="AY165" s="210"/>
      <c r="AZ165" s="210"/>
      <c r="BA165" s="210"/>
      <c r="BB165" s="210"/>
      <c r="BC165" s="210">
        <f t="shared" si="186"/>
        <v>0</v>
      </c>
      <c r="BD165" s="210">
        <f t="shared" si="187"/>
        <v>0</v>
      </c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61"/>
      <c r="BO165" s="54" t="s">
        <v>369</v>
      </c>
      <c r="BP165" s="57"/>
      <c r="BQ165" s="232" t="s">
        <v>700</v>
      </c>
      <c r="BR165" s="10" t="s">
        <v>701</v>
      </c>
      <c r="BV165" s="10" t="e">
        <f>D165-#REF!-U165</f>
        <v>#REF!</v>
      </c>
      <c r="BW165" s="10" t="e">
        <f>D165-#REF!</f>
        <v>#REF!</v>
      </c>
      <c r="BX165" s="1" t="e">
        <f>F165-#REF!</f>
        <v>#REF!</v>
      </c>
    </row>
    <row r="166" spans="1:76" ht="24" customHeight="1" x14ac:dyDescent="0.2">
      <c r="A166" s="75">
        <v>90000051627</v>
      </c>
      <c r="B166" s="158" t="s">
        <v>193</v>
      </c>
      <c r="C166" s="257" t="s">
        <v>221</v>
      </c>
      <c r="D166" s="222">
        <f t="shared" si="176"/>
        <v>1021888</v>
      </c>
      <c r="E166" s="210">
        <f t="shared" si="177"/>
        <v>1021147</v>
      </c>
      <c r="F166" s="210">
        <v>459668</v>
      </c>
      <c r="G166" s="210">
        <f t="shared" si="178"/>
        <v>457969</v>
      </c>
      <c r="H166" s="210">
        <f t="shared" si="179"/>
        <v>-1699</v>
      </c>
      <c r="I166" s="210"/>
      <c r="J166" s="210"/>
      <c r="K166" s="210"/>
      <c r="L166" s="210"/>
      <c r="M166" s="210">
        <v>-1699</v>
      </c>
      <c r="N166" s="210"/>
      <c r="O166" s="210"/>
      <c r="P166" s="210"/>
      <c r="Q166" s="210"/>
      <c r="R166" s="210"/>
      <c r="S166" s="210"/>
      <c r="T166" s="210"/>
      <c r="U166" s="210">
        <v>546370</v>
      </c>
      <c r="V166" s="210">
        <f t="shared" si="180"/>
        <v>545483</v>
      </c>
      <c r="W166" s="210">
        <f t="shared" si="181"/>
        <v>-887</v>
      </c>
      <c r="X166" s="210"/>
      <c r="Y166" s="210"/>
      <c r="Z166" s="210">
        <v>-887</v>
      </c>
      <c r="AA166" s="210"/>
      <c r="AB166" s="210"/>
      <c r="AC166" s="210"/>
      <c r="AD166" s="210"/>
      <c r="AE166" s="210"/>
      <c r="AF166" s="210"/>
      <c r="AG166" s="210"/>
      <c r="AH166" s="210">
        <v>15850</v>
      </c>
      <c r="AI166" s="210">
        <f t="shared" si="182"/>
        <v>17695</v>
      </c>
      <c r="AJ166" s="210">
        <f t="shared" si="183"/>
        <v>1845</v>
      </c>
      <c r="AK166" s="210">
        <v>1845</v>
      </c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>
        <v>0</v>
      </c>
      <c r="AV166" s="210">
        <f t="shared" si="184"/>
        <v>0</v>
      </c>
      <c r="AW166" s="210">
        <f t="shared" si="185"/>
        <v>0</v>
      </c>
      <c r="AX166" s="210"/>
      <c r="AY166" s="210"/>
      <c r="AZ166" s="210"/>
      <c r="BA166" s="210"/>
      <c r="BB166" s="210"/>
      <c r="BC166" s="210">
        <f t="shared" si="186"/>
        <v>0</v>
      </c>
      <c r="BD166" s="210">
        <f t="shared" si="187"/>
        <v>0</v>
      </c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61"/>
      <c r="BO166" s="54" t="s">
        <v>370</v>
      </c>
      <c r="BP166" s="57"/>
      <c r="BQ166" s="232" t="s">
        <v>698</v>
      </c>
      <c r="BR166" s="10" t="s">
        <v>699</v>
      </c>
      <c r="BV166" s="10" t="e">
        <f>D166-#REF!-U166</f>
        <v>#REF!</v>
      </c>
      <c r="BW166" s="10" t="e">
        <f>D166-#REF!</f>
        <v>#REF!</v>
      </c>
      <c r="BX166" s="1" t="e">
        <f>F166-#REF!</f>
        <v>#REF!</v>
      </c>
    </row>
    <row r="167" spans="1:76" x14ac:dyDescent="0.2">
      <c r="A167" s="75"/>
      <c r="B167" s="159"/>
      <c r="C167" s="257" t="s">
        <v>234</v>
      </c>
      <c r="D167" s="222">
        <f t="shared" si="176"/>
        <v>137431</v>
      </c>
      <c r="E167" s="210">
        <f t="shared" si="177"/>
        <v>137431</v>
      </c>
      <c r="F167" s="210">
        <v>120290</v>
      </c>
      <c r="G167" s="210">
        <f t="shared" si="178"/>
        <v>120290</v>
      </c>
      <c r="H167" s="210">
        <f t="shared" si="179"/>
        <v>0</v>
      </c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>
        <v>17141</v>
      </c>
      <c r="V167" s="210">
        <f t="shared" si="180"/>
        <v>17141</v>
      </c>
      <c r="W167" s="210">
        <f t="shared" si="181"/>
        <v>0</v>
      </c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>
        <v>0</v>
      </c>
      <c r="AI167" s="210">
        <f t="shared" si="182"/>
        <v>0</v>
      </c>
      <c r="AJ167" s="210">
        <f t="shared" si="183"/>
        <v>0</v>
      </c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>
        <v>0</v>
      </c>
      <c r="AV167" s="210">
        <f t="shared" si="184"/>
        <v>0</v>
      </c>
      <c r="AW167" s="210">
        <f t="shared" si="185"/>
        <v>0</v>
      </c>
      <c r="AX167" s="210"/>
      <c r="AY167" s="210"/>
      <c r="AZ167" s="210"/>
      <c r="BA167" s="210"/>
      <c r="BB167" s="210"/>
      <c r="BC167" s="210">
        <f t="shared" si="186"/>
        <v>0</v>
      </c>
      <c r="BD167" s="210">
        <f t="shared" si="187"/>
        <v>0</v>
      </c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61"/>
      <c r="BO167" s="54" t="s">
        <v>371</v>
      </c>
      <c r="BP167" s="57"/>
      <c r="BQ167" s="232" t="s">
        <v>700</v>
      </c>
      <c r="BR167" s="10" t="s">
        <v>701</v>
      </c>
      <c r="BV167" s="10" t="e">
        <f>D167-#REF!-U167</f>
        <v>#REF!</v>
      </c>
      <c r="BW167" s="10" t="e">
        <f>D167-#REF!</f>
        <v>#REF!</v>
      </c>
      <c r="BX167" s="1" t="e">
        <f>F167-#REF!</f>
        <v>#REF!</v>
      </c>
    </row>
    <row r="168" spans="1:76" ht="24" customHeight="1" x14ac:dyDescent="0.2">
      <c r="A168" s="75">
        <v>90000053670</v>
      </c>
      <c r="B168" s="158" t="s">
        <v>271</v>
      </c>
      <c r="C168" s="257" t="s">
        <v>235</v>
      </c>
      <c r="D168" s="222">
        <f t="shared" si="176"/>
        <v>570409</v>
      </c>
      <c r="E168" s="210">
        <f t="shared" si="177"/>
        <v>580179</v>
      </c>
      <c r="F168" s="210">
        <v>309334</v>
      </c>
      <c r="G168" s="210">
        <f t="shared" si="178"/>
        <v>308969</v>
      </c>
      <c r="H168" s="210">
        <f t="shared" si="179"/>
        <v>-365</v>
      </c>
      <c r="I168" s="210"/>
      <c r="J168" s="210"/>
      <c r="K168" s="210"/>
      <c r="L168" s="210"/>
      <c r="M168" s="210">
        <v>-365</v>
      </c>
      <c r="N168" s="210"/>
      <c r="O168" s="210"/>
      <c r="P168" s="210"/>
      <c r="Q168" s="210"/>
      <c r="R168" s="210"/>
      <c r="S168" s="210"/>
      <c r="T168" s="210"/>
      <c r="U168" s="210">
        <v>189834</v>
      </c>
      <c r="V168" s="210">
        <f t="shared" si="180"/>
        <v>193095</v>
      </c>
      <c r="W168" s="210">
        <f t="shared" si="181"/>
        <v>3261</v>
      </c>
      <c r="X168" s="210">
        <v>3261</v>
      </c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>
        <v>71241</v>
      </c>
      <c r="AI168" s="210">
        <f t="shared" si="182"/>
        <v>78115</v>
      </c>
      <c r="AJ168" s="210">
        <f t="shared" si="183"/>
        <v>6874</v>
      </c>
      <c r="AK168" s="210">
        <v>6874</v>
      </c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>
        <v>0</v>
      </c>
      <c r="AV168" s="210">
        <f t="shared" si="184"/>
        <v>0</v>
      </c>
      <c r="AW168" s="210">
        <f t="shared" si="185"/>
        <v>0</v>
      </c>
      <c r="AX168" s="210"/>
      <c r="AY168" s="210"/>
      <c r="AZ168" s="210"/>
      <c r="BA168" s="210"/>
      <c r="BB168" s="210"/>
      <c r="BC168" s="210">
        <f t="shared" si="186"/>
        <v>0</v>
      </c>
      <c r="BD168" s="210">
        <f t="shared" si="187"/>
        <v>0</v>
      </c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61"/>
      <c r="BO168" s="54" t="s">
        <v>372</v>
      </c>
      <c r="BP168" s="57"/>
      <c r="BQ168" s="232" t="s">
        <v>692</v>
      </c>
      <c r="BR168" s="10" t="s">
        <v>693</v>
      </c>
      <c r="BV168" s="10" t="e">
        <f>D168-#REF!-U168</f>
        <v>#REF!</v>
      </c>
      <c r="BW168" s="10" t="e">
        <f>D168-#REF!</f>
        <v>#REF!</v>
      </c>
      <c r="BX168" s="1" t="e">
        <f>F168-#REF!</f>
        <v>#REF!</v>
      </c>
    </row>
    <row r="169" spans="1:76" s="93" customFormat="1" x14ac:dyDescent="0.2">
      <c r="A169" s="75"/>
      <c r="B169" s="159"/>
      <c r="C169" s="257" t="s">
        <v>234</v>
      </c>
      <c r="D169" s="222">
        <f t="shared" si="176"/>
        <v>13112</v>
      </c>
      <c r="E169" s="210">
        <f t="shared" si="177"/>
        <v>13112</v>
      </c>
      <c r="F169" s="210">
        <v>13112</v>
      </c>
      <c r="G169" s="210">
        <f t="shared" si="178"/>
        <v>13112</v>
      </c>
      <c r="H169" s="210">
        <f t="shared" si="179"/>
        <v>0</v>
      </c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>
        <v>0</v>
      </c>
      <c r="V169" s="210">
        <f t="shared" si="180"/>
        <v>0</v>
      </c>
      <c r="W169" s="210">
        <f t="shared" si="181"/>
        <v>0</v>
      </c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>
        <v>0</v>
      </c>
      <c r="AI169" s="210">
        <f t="shared" si="182"/>
        <v>0</v>
      </c>
      <c r="AJ169" s="210">
        <f t="shared" si="183"/>
        <v>0</v>
      </c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>
        <v>0</v>
      </c>
      <c r="AV169" s="210">
        <f t="shared" si="184"/>
        <v>0</v>
      </c>
      <c r="AW169" s="210">
        <f t="shared" si="185"/>
        <v>0</v>
      </c>
      <c r="AX169" s="210"/>
      <c r="AY169" s="210"/>
      <c r="AZ169" s="210"/>
      <c r="BA169" s="210"/>
      <c r="BB169" s="210"/>
      <c r="BC169" s="210">
        <f t="shared" si="186"/>
        <v>0</v>
      </c>
      <c r="BD169" s="210">
        <f t="shared" si="187"/>
        <v>0</v>
      </c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61"/>
      <c r="BO169" s="54" t="s">
        <v>374</v>
      </c>
      <c r="BP169" s="57"/>
      <c r="BQ169" s="232" t="s">
        <v>700</v>
      </c>
      <c r="BR169" s="10" t="s">
        <v>701</v>
      </c>
      <c r="BV169" s="10" t="e">
        <f>D169-#REF!-U169</f>
        <v>#REF!</v>
      </c>
      <c r="BW169" s="10" t="e">
        <f>D169-#REF!</f>
        <v>#REF!</v>
      </c>
      <c r="BX169" s="93" t="e">
        <f>F169-#REF!</f>
        <v>#REF!</v>
      </c>
    </row>
    <row r="170" spans="1:76" s="130" customFormat="1" ht="39" customHeight="1" x14ac:dyDescent="0.2">
      <c r="A170" s="75"/>
      <c r="B170" s="159"/>
      <c r="C170" s="376" t="s">
        <v>823</v>
      </c>
      <c r="D170" s="222">
        <f t="shared" ref="D170" si="218">F170+U170+AH170+AU170+BB170</f>
        <v>0</v>
      </c>
      <c r="E170" s="210">
        <f t="shared" ref="E170" si="219">G170+V170+AI170+AV170+BC170</f>
        <v>2040</v>
      </c>
      <c r="F170" s="210"/>
      <c r="G170" s="210">
        <f t="shared" ref="G170" si="220">F170+H170</f>
        <v>2040</v>
      </c>
      <c r="H170" s="210">
        <f t="shared" ref="H170" si="221">SUM(I170:T170)</f>
        <v>2040</v>
      </c>
      <c r="I170" s="210"/>
      <c r="J170" s="210"/>
      <c r="K170" s="210"/>
      <c r="L170" s="210"/>
      <c r="M170" s="210"/>
      <c r="N170" s="210"/>
      <c r="O170" s="210"/>
      <c r="P170" s="210">
        <v>2040</v>
      </c>
      <c r="Q170" s="210"/>
      <c r="R170" s="210"/>
      <c r="S170" s="210"/>
      <c r="T170" s="210"/>
      <c r="U170" s="210"/>
      <c r="V170" s="210">
        <f t="shared" ref="V170" si="222">U170+W170</f>
        <v>0</v>
      </c>
      <c r="W170" s="210">
        <f t="shared" ref="W170" si="223">SUM(X170:AG170)</f>
        <v>0</v>
      </c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>
        <f t="shared" ref="AI170" si="224">AH170+AJ170</f>
        <v>0</v>
      </c>
      <c r="AJ170" s="210">
        <f t="shared" ref="AJ170" si="225">SUM(AK170:AT170)</f>
        <v>0</v>
      </c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>
        <f t="shared" ref="AV170" si="226">AU170+AW170</f>
        <v>0</v>
      </c>
      <c r="AW170" s="210">
        <f t="shared" ref="AW170" si="227">SUM(AX170:BA170)</f>
        <v>0</v>
      </c>
      <c r="AX170" s="210"/>
      <c r="AY170" s="210"/>
      <c r="AZ170" s="210"/>
      <c r="BA170" s="210"/>
      <c r="BB170" s="210"/>
      <c r="BC170" s="210">
        <f t="shared" ref="BC170" si="228">BB170+BD170</f>
        <v>0</v>
      </c>
      <c r="BD170" s="210">
        <f t="shared" ref="BD170" si="229">SUM(BE170:BN170)</f>
        <v>0</v>
      </c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61"/>
      <c r="BO170" s="54" t="s">
        <v>822</v>
      </c>
      <c r="BP170" s="57"/>
      <c r="BQ170" s="232"/>
      <c r="BR170" s="10"/>
      <c r="BV170" s="10"/>
      <c r="BW170" s="10"/>
    </row>
    <row r="171" spans="1:76" ht="24" x14ac:dyDescent="0.2">
      <c r="A171" s="75">
        <v>90000051595</v>
      </c>
      <c r="B171" s="158" t="s">
        <v>150</v>
      </c>
      <c r="C171" s="257" t="s">
        <v>221</v>
      </c>
      <c r="D171" s="222">
        <f t="shared" si="176"/>
        <v>1174751</v>
      </c>
      <c r="E171" s="210">
        <f t="shared" si="177"/>
        <v>1169685</v>
      </c>
      <c r="F171" s="210">
        <v>516733</v>
      </c>
      <c r="G171" s="210">
        <f t="shared" si="178"/>
        <v>510782</v>
      </c>
      <c r="H171" s="210">
        <f t="shared" si="179"/>
        <v>-5951</v>
      </c>
      <c r="I171" s="210"/>
      <c r="J171" s="210"/>
      <c r="K171" s="210"/>
      <c r="L171" s="210"/>
      <c r="M171" s="210">
        <v>-5118</v>
      </c>
      <c r="N171" s="210"/>
      <c r="O171" s="210"/>
      <c r="P171" s="210"/>
      <c r="Q171" s="210"/>
      <c r="R171" s="210">
        <v>-833</v>
      </c>
      <c r="S171" s="210"/>
      <c r="T171" s="210"/>
      <c r="U171" s="210">
        <v>636688</v>
      </c>
      <c r="V171" s="210">
        <f t="shared" si="180"/>
        <v>634265</v>
      </c>
      <c r="W171" s="210">
        <f t="shared" si="181"/>
        <v>-2423</v>
      </c>
      <c r="X171" s="210"/>
      <c r="Y171" s="210"/>
      <c r="Z171" s="210">
        <v>-2423</v>
      </c>
      <c r="AA171" s="210"/>
      <c r="AB171" s="210"/>
      <c r="AC171" s="210"/>
      <c r="AD171" s="210"/>
      <c r="AE171" s="210"/>
      <c r="AF171" s="210"/>
      <c r="AG171" s="210"/>
      <c r="AH171" s="210">
        <v>21330</v>
      </c>
      <c r="AI171" s="210">
        <f t="shared" si="182"/>
        <v>24638</v>
      </c>
      <c r="AJ171" s="210">
        <f t="shared" si="183"/>
        <v>3308</v>
      </c>
      <c r="AK171" s="210">
        <v>6328</v>
      </c>
      <c r="AL171" s="210"/>
      <c r="AM171" s="210">
        <v>-3020</v>
      </c>
      <c r="AN171" s="210"/>
      <c r="AO171" s="210"/>
      <c r="AP171" s="210"/>
      <c r="AQ171" s="210"/>
      <c r="AR171" s="210"/>
      <c r="AS171" s="210"/>
      <c r="AT171" s="210"/>
      <c r="AU171" s="210">
        <v>0</v>
      </c>
      <c r="AV171" s="210">
        <f t="shared" si="184"/>
        <v>0</v>
      </c>
      <c r="AW171" s="210">
        <f t="shared" si="185"/>
        <v>0</v>
      </c>
      <c r="AX171" s="210"/>
      <c r="AY171" s="210"/>
      <c r="AZ171" s="210"/>
      <c r="BA171" s="210"/>
      <c r="BB171" s="210"/>
      <c r="BC171" s="210">
        <f t="shared" si="186"/>
        <v>0</v>
      </c>
      <c r="BD171" s="210">
        <f t="shared" si="187"/>
        <v>0</v>
      </c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61"/>
      <c r="BO171" s="54" t="s">
        <v>375</v>
      </c>
      <c r="BP171" s="57"/>
      <c r="BQ171" s="232" t="s">
        <v>698</v>
      </c>
      <c r="BR171" s="10" t="s">
        <v>699</v>
      </c>
      <c r="BV171" s="10" t="e">
        <f>D171-#REF!-U171</f>
        <v>#REF!</v>
      </c>
      <c r="BW171" s="10" t="e">
        <f>D171-#REF!</f>
        <v>#REF!</v>
      </c>
      <c r="BX171" s="1" t="e">
        <f>F171-#REF!</f>
        <v>#REF!</v>
      </c>
    </row>
    <row r="172" spans="1:76" x14ac:dyDescent="0.2">
      <c r="A172" s="75"/>
      <c r="B172" s="159"/>
      <c r="C172" s="257" t="s">
        <v>234</v>
      </c>
      <c r="D172" s="222">
        <f t="shared" si="176"/>
        <v>162026</v>
      </c>
      <c r="E172" s="210">
        <f t="shared" si="177"/>
        <v>162026</v>
      </c>
      <c r="F172" s="210">
        <v>141563</v>
      </c>
      <c r="G172" s="210">
        <f t="shared" si="178"/>
        <v>141563</v>
      </c>
      <c r="H172" s="210">
        <f t="shared" si="179"/>
        <v>0</v>
      </c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>
        <v>20463</v>
      </c>
      <c r="V172" s="210">
        <f t="shared" si="180"/>
        <v>20463</v>
      </c>
      <c r="W172" s="210">
        <f t="shared" si="181"/>
        <v>0</v>
      </c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>
        <v>0</v>
      </c>
      <c r="AI172" s="210">
        <f t="shared" si="182"/>
        <v>0</v>
      </c>
      <c r="AJ172" s="210">
        <f t="shared" si="183"/>
        <v>0</v>
      </c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>
        <v>0</v>
      </c>
      <c r="AV172" s="210">
        <f t="shared" si="184"/>
        <v>0</v>
      </c>
      <c r="AW172" s="210">
        <f t="shared" si="185"/>
        <v>0</v>
      </c>
      <c r="AX172" s="210"/>
      <c r="AY172" s="210"/>
      <c r="AZ172" s="210"/>
      <c r="BA172" s="210"/>
      <c r="BB172" s="210"/>
      <c r="BC172" s="210">
        <f t="shared" si="186"/>
        <v>0</v>
      </c>
      <c r="BD172" s="210">
        <f t="shared" si="187"/>
        <v>0</v>
      </c>
      <c r="BE172" s="210"/>
      <c r="BF172" s="210"/>
      <c r="BG172" s="210"/>
      <c r="BH172" s="210"/>
      <c r="BI172" s="210"/>
      <c r="BJ172" s="210"/>
      <c r="BK172" s="210"/>
      <c r="BL172" s="210"/>
      <c r="BM172" s="210"/>
      <c r="BN172" s="261"/>
      <c r="BO172" s="54" t="s">
        <v>373</v>
      </c>
      <c r="BP172" s="57"/>
      <c r="BQ172" s="232" t="s">
        <v>700</v>
      </c>
      <c r="BR172" s="10" t="s">
        <v>701</v>
      </c>
      <c r="BV172" s="10" t="e">
        <f>D172-#REF!-U172</f>
        <v>#REF!</v>
      </c>
      <c r="BW172" s="10" t="e">
        <f>D172-#REF!</f>
        <v>#REF!</v>
      </c>
      <c r="BX172" s="1" t="e">
        <f>F172-#REF!</f>
        <v>#REF!</v>
      </c>
    </row>
    <row r="173" spans="1:76" s="130" customFormat="1" x14ac:dyDescent="0.2">
      <c r="A173" s="75"/>
      <c r="B173" s="159"/>
      <c r="C173" s="257" t="s">
        <v>587</v>
      </c>
      <c r="D173" s="222">
        <f t="shared" si="176"/>
        <v>1813</v>
      </c>
      <c r="E173" s="210">
        <f t="shared" si="177"/>
        <v>5122</v>
      </c>
      <c r="F173" s="210">
        <v>1813</v>
      </c>
      <c r="G173" s="210">
        <f t="shared" si="178"/>
        <v>9150</v>
      </c>
      <c r="H173" s="210">
        <f t="shared" si="179"/>
        <v>7337</v>
      </c>
      <c r="I173" s="210"/>
      <c r="J173" s="210"/>
      <c r="K173" s="210"/>
      <c r="L173" s="210"/>
      <c r="M173" s="210">
        <v>7337</v>
      </c>
      <c r="N173" s="210"/>
      <c r="O173" s="210"/>
      <c r="P173" s="210"/>
      <c r="Q173" s="210"/>
      <c r="R173" s="210"/>
      <c r="S173" s="210"/>
      <c r="T173" s="210"/>
      <c r="U173" s="210">
        <v>0</v>
      </c>
      <c r="V173" s="210">
        <f t="shared" si="180"/>
        <v>0</v>
      </c>
      <c r="W173" s="210">
        <f t="shared" si="181"/>
        <v>0</v>
      </c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>
        <v>0</v>
      </c>
      <c r="AI173" s="210">
        <f t="shared" si="182"/>
        <v>0</v>
      </c>
      <c r="AJ173" s="210">
        <f t="shared" si="183"/>
        <v>0</v>
      </c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>
        <v>0</v>
      </c>
      <c r="AV173" s="210">
        <f t="shared" si="184"/>
        <v>0</v>
      </c>
      <c r="AW173" s="210">
        <f t="shared" si="185"/>
        <v>0</v>
      </c>
      <c r="AX173" s="210"/>
      <c r="AY173" s="210"/>
      <c r="AZ173" s="210"/>
      <c r="BA173" s="210"/>
      <c r="BB173" s="210"/>
      <c r="BC173" s="210">
        <f t="shared" si="186"/>
        <v>-4028</v>
      </c>
      <c r="BD173" s="210">
        <f t="shared" si="187"/>
        <v>-4028</v>
      </c>
      <c r="BE173" s="210">
        <v>-4028</v>
      </c>
      <c r="BF173" s="210"/>
      <c r="BG173" s="210"/>
      <c r="BH173" s="210"/>
      <c r="BI173" s="210"/>
      <c r="BJ173" s="210"/>
      <c r="BK173" s="210"/>
      <c r="BL173" s="210"/>
      <c r="BM173" s="210"/>
      <c r="BN173" s="261"/>
      <c r="BO173" s="54" t="s">
        <v>523</v>
      </c>
      <c r="BP173" s="57"/>
      <c r="BQ173" s="232" t="s">
        <v>691</v>
      </c>
      <c r="BR173" s="232" t="s">
        <v>691</v>
      </c>
      <c r="BV173" s="10" t="e">
        <f>D173-#REF!-U173</f>
        <v>#REF!</v>
      </c>
      <c r="BW173" s="10" t="e">
        <f>D173-#REF!</f>
        <v>#REF!</v>
      </c>
      <c r="BX173" s="130" t="e">
        <f>F173-#REF!</f>
        <v>#REF!</v>
      </c>
    </row>
    <row r="174" spans="1:76" s="126" customFormat="1" ht="24" x14ac:dyDescent="0.2">
      <c r="A174" s="75"/>
      <c r="B174" s="160"/>
      <c r="C174" s="257" t="s">
        <v>514</v>
      </c>
      <c r="D174" s="222">
        <f t="shared" si="176"/>
        <v>6361</v>
      </c>
      <c r="E174" s="210">
        <f t="shared" si="177"/>
        <v>7420</v>
      </c>
      <c r="F174" s="210">
        <v>6361</v>
      </c>
      <c r="G174" s="210">
        <f t="shared" si="178"/>
        <v>7420</v>
      </c>
      <c r="H174" s="210">
        <f t="shared" si="179"/>
        <v>1059</v>
      </c>
      <c r="I174" s="210"/>
      <c r="J174" s="210"/>
      <c r="K174" s="210"/>
      <c r="L174" s="210"/>
      <c r="M174" s="210">
        <v>1059</v>
      </c>
      <c r="N174" s="210"/>
      <c r="O174" s="210"/>
      <c r="P174" s="210"/>
      <c r="Q174" s="210"/>
      <c r="R174" s="210"/>
      <c r="S174" s="210"/>
      <c r="T174" s="210"/>
      <c r="U174" s="210">
        <v>0</v>
      </c>
      <c r="V174" s="210">
        <f t="shared" si="180"/>
        <v>0</v>
      </c>
      <c r="W174" s="210">
        <f t="shared" si="181"/>
        <v>0</v>
      </c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>
        <v>0</v>
      </c>
      <c r="AI174" s="210">
        <f t="shared" si="182"/>
        <v>0</v>
      </c>
      <c r="AJ174" s="210">
        <f t="shared" si="183"/>
        <v>0</v>
      </c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>
        <v>0</v>
      </c>
      <c r="AV174" s="210">
        <f t="shared" si="184"/>
        <v>0</v>
      </c>
      <c r="AW174" s="210">
        <f t="shared" si="185"/>
        <v>0</v>
      </c>
      <c r="AX174" s="210"/>
      <c r="AY174" s="210"/>
      <c r="AZ174" s="210"/>
      <c r="BA174" s="210"/>
      <c r="BB174" s="210"/>
      <c r="BC174" s="210">
        <f t="shared" si="186"/>
        <v>0</v>
      </c>
      <c r="BD174" s="210">
        <f t="shared" si="187"/>
        <v>0</v>
      </c>
      <c r="BE174" s="210"/>
      <c r="BF174" s="210"/>
      <c r="BG174" s="210"/>
      <c r="BH174" s="210"/>
      <c r="BI174" s="210"/>
      <c r="BJ174" s="210"/>
      <c r="BK174" s="210"/>
      <c r="BL174" s="210"/>
      <c r="BM174" s="210"/>
      <c r="BN174" s="261"/>
      <c r="BO174" s="54" t="s">
        <v>623</v>
      </c>
      <c r="BP174" s="57"/>
      <c r="BQ174" s="232" t="s">
        <v>691</v>
      </c>
      <c r="BR174" s="232" t="s">
        <v>691</v>
      </c>
      <c r="BV174" s="10" t="e">
        <f>D174-#REF!-U174</f>
        <v>#REF!</v>
      </c>
      <c r="BW174" s="10" t="e">
        <f>D174-#REF!</f>
        <v>#REF!</v>
      </c>
      <c r="BX174" s="126" t="e">
        <f>F174-#REF!</f>
        <v>#REF!</v>
      </c>
    </row>
    <row r="175" spans="1:76" s="130" customFormat="1" ht="24" x14ac:dyDescent="0.2">
      <c r="A175" s="75"/>
      <c r="B175" s="160"/>
      <c r="C175" s="370" t="s">
        <v>806</v>
      </c>
      <c r="D175" s="222"/>
      <c r="E175" s="210">
        <f t="shared" si="177"/>
        <v>193</v>
      </c>
      <c r="F175" s="210"/>
      <c r="G175" s="210">
        <f t="shared" ref="G175" si="230">F175+H175</f>
        <v>2475</v>
      </c>
      <c r="H175" s="210">
        <f t="shared" ref="H175" si="231">SUM(I175:T175)</f>
        <v>2475</v>
      </c>
      <c r="I175" s="210"/>
      <c r="J175" s="210"/>
      <c r="K175" s="210"/>
      <c r="L175" s="210"/>
      <c r="M175" s="210">
        <v>2475</v>
      </c>
      <c r="N175" s="210"/>
      <c r="O175" s="210"/>
      <c r="P175" s="210"/>
      <c r="Q175" s="210"/>
      <c r="R175" s="210"/>
      <c r="S175" s="210"/>
      <c r="T175" s="210"/>
      <c r="U175" s="210"/>
      <c r="V175" s="210">
        <f t="shared" ref="V175" si="232">U175+W175</f>
        <v>0</v>
      </c>
      <c r="W175" s="210">
        <f t="shared" ref="W175" si="233">SUM(X175:AG175)</f>
        <v>0</v>
      </c>
      <c r="X175" s="210"/>
      <c r="Y175" s="210"/>
      <c r="Z175" s="210"/>
      <c r="AA175" s="210"/>
      <c r="AB175" s="210"/>
      <c r="AC175" s="210"/>
      <c r="AD175" s="210"/>
      <c r="AE175" s="210"/>
      <c r="AF175" s="210"/>
      <c r="AG175" s="210"/>
      <c r="AH175" s="210"/>
      <c r="AI175" s="210">
        <f t="shared" ref="AI175" si="234">AH175+AJ175</f>
        <v>0</v>
      </c>
      <c r="AJ175" s="210">
        <f t="shared" ref="AJ175" si="235">SUM(AK175:AT175)</f>
        <v>0</v>
      </c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>
        <f t="shared" ref="AV175" si="236">AU175+AW175</f>
        <v>0</v>
      </c>
      <c r="AW175" s="210">
        <f t="shared" ref="AW175" si="237">SUM(AX175:BA175)</f>
        <v>0</v>
      </c>
      <c r="AX175" s="210"/>
      <c r="AY175" s="210"/>
      <c r="AZ175" s="210"/>
      <c r="BA175" s="210"/>
      <c r="BB175" s="210"/>
      <c r="BC175" s="210">
        <f t="shared" ref="BC175" si="238">BB175+BD175</f>
        <v>-2282</v>
      </c>
      <c r="BD175" s="210">
        <f t="shared" ref="BD175" si="239">SUM(BE175:BN175)</f>
        <v>-2282</v>
      </c>
      <c r="BE175" s="210">
        <v>-2282</v>
      </c>
      <c r="BF175" s="210"/>
      <c r="BG175" s="210"/>
      <c r="BH175" s="210"/>
      <c r="BI175" s="210"/>
      <c r="BJ175" s="210"/>
      <c r="BK175" s="210"/>
      <c r="BL175" s="210"/>
      <c r="BM175" s="210"/>
      <c r="BN175" s="261"/>
      <c r="BO175" s="54" t="s">
        <v>807</v>
      </c>
      <c r="BP175" s="57"/>
      <c r="BQ175" s="232"/>
      <c r="BR175" s="232"/>
      <c r="BV175" s="10"/>
      <c r="BW175" s="10"/>
    </row>
    <row r="176" spans="1:76" ht="24" customHeight="1" x14ac:dyDescent="0.2">
      <c r="A176" s="75">
        <v>90000056465</v>
      </c>
      <c r="B176" s="158" t="s">
        <v>272</v>
      </c>
      <c r="C176" s="257" t="s">
        <v>236</v>
      </c>
      <c r="D176" s="222">
        <f t="shared" si="176"/>
        <v>1118958</v>
      </c>
      <c r="E176" s="210">
        <f t="shared" si="177"/>
        <v>1167696</v>
      </c>
      <c r="F176" s="210">
        <v>487846</v>
      </c>
      <c r="G176" s="210">
        <f t="shared" si="178"/>
        <v>483826</v>
      </c>
      <c r="H176" s="210">
        <f t="shared" si="179"/>
        <v>-4020</v>
      </c>
      <c r="I176" s="210"/>
      <c r="J176" s="210"/>
      <c r="K176" s="210"/>
      <c r="L176" s="210"/>
      <c r="M176" s="210">
        <v>-4020</v>
      </c>
      <c r="N176" s="210"/>
      <c r="O176" s="210"/>
      <c r="P176" s="210"/>
      <c r="Q176" s="210"/>
      <c r="R176" s="210"/>
      <c r="S176" s="210"/>
      <c r="T176" s="210"/>
      <c r="U176" s="210">
        <v>508540</v>
      </c>
      <c r="V176" s="210">
        <f t="shared" si="180"/>
        <v>551652</v>
      </c>
      <c r="W176" s="210">
        <f t="shared" si="181"/>
        <v>43112</v>
      </c>
      <c r="X176" s="210">
        <v>43112</v>
      </c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>
        <v>122572</v>
      </c>
      <c r="AI176" s="210">
        <f t="shared" si="182"/>
        <v>132218</v>
      </c>
      <c r="AJ176" s="210">
        <f t="shared" si="183"/>
        <v>9646</v>
      </c>
      <c r="AK176" s="210">
        <v>9646</v>
      </c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>
        <v>0</v>
      </c>
      <c r="AV176" s="210">
        <f t="shared" si="184"/>
        <v>0</v>
      </c>
      <c r="AW176" s="210">
        <f t="shared" si="185"/>
        <v>0</v>
      </c>
      <c r="AX176" s="210"/>
      <c r="AY176" s="210"/>
      <c r="AZ176" s="210"/>
      <c r="BA176" s="210"/>
      <c r="BB176" s="210"/>
      <c r="BC176" s="210">
        <f t="shared" si="186"/>
        <v>0</v>
      </c>
      <c r="BD176" s="210">
        <f t="shared" si="187"/>
        <v>0</v>
      </c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61"/>
      <c r="BO176" s="54" t="s">
        <v>376</v>
      </c>
      <c r="BP176" s="57"/>
      <c r="BQ176" s="232" t="s">
        <v>692</v>
      </c>
      <c r="BR176" s="10" t="s">
        <v>693</v>
      </c>
      <c r="BV176" s="10" t="e">
        <f>D176-#REF!-U176</f>
        <v>#REF!</v>
      </c>
      <c r="BW176" s="10" t="e">
        <f>D176-#REF!</f>
        <v>#REF!</v>
      </c>
      <c r="BX176" s="1" t="e">
        <f>F176-#REF!</f>
        <v>#REF!</v>
      </c>
    </row>
    <row r="177" spans="1:76" ht="24" customHeight="1" x14ac:dyDescent="0.2">
      <c r="A177" s="75">
        <v>90009249140</v>
      </c>
      <c r="B177" s="158" t="s">
        <v>488</v>
      </c>
      <c r="C177" s="257" t="s">
        <v>222</v>
      </c>
      <c r="D177" s="222">
        <f t="shared" si="176"/>
        <v>356569</v>
      </c>
      <c r="E177" s="210">
        <f t="shared" si="177"/>
        <v>356571</v>
      </c>
      <c r="F177" s="210">
        <v>329408</v>
      </c>
      <c r="G177" s="210">
        <f t="shared" si="178"/>
        <v>329408</v>
      </c>
      <c r="H177" s="210">
        <f t="shared" si="179"/>
        <v>0</v>
      </c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>
        <v>26062</v>
      </c>
      <c r="V177" s="210">
        <f t="shared" si="180"/>
        <v>26062</v>
      </c>
      <c r="W177" s="210">
        <f t="shared" si="181"/>
        <v>0</v>
      </c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>
        <v>1099</v>
      </c>
      <c r="AI177" s="210">
        <f t="shared" si="182"/>
        <v>1101</v>
      </c>
      <c r="AJ177" s="210">
        <f t="shared" si="183"/>
        <v>2</v>
      </c>
      <c r="AK177" s="210">
        <v>2</v>
      </c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>
        <v>0</v>
      </c>
      <c r="AV177" s="210">
        <f t="shared" si="184"/>
        <v>0</v>
      </c>
      <c r="AW177" s="210">
        <f t="shared" si="185"/>
        <v>0</v>
      </c>
      <c r="AX177" s="210"/>
      <c r="AY177" s="210"/>
      <c r="AZ177" s="210"/>
      <c r="BA177" s="210"/>
      <c r="BB177" s="210"/>
      <c r="BC177" s="210">
        <f t="shared" si="186"/>
        <v>0</v>
      </c>
      <c r="BD177" s="210">
        <f t="shared" si="187"/>
        <v>0</v>
      </c>
      <c r="BE177" s="210"/>
      <c r="BF177" s="210"/>
      <c r="BG177" s="210"/>
      <c r="BH177" s="210"/>
      <c r="BI177" s="210"/>
      <c r="BJ177" s="210"/>
      <c r="BK177" s="210"/>
      <c r="BL177" s="210"/>
      <c r="BM177" s="210"/>
      <c r="BN177" s="261"/>
      <c r="BO177" s="54" t="s">
        <v>377</v>
      </c>
      <c r="BP177" s="57"/>
      <c r="BQ177" s="232" t="s">
        <v>702</v>
      </c>
      <c r="BR177" s="10" t="s">
        <v>703</v>
      </c>
      <c r="BV177" s="10" t="e">
        <f>D177-#REF!-U177</f>
        <v>#REF!</v>
      </c>
      <c r="BW177" s="10" t="e">
        <f>D177-#REF!</f>
        <v>#REF!</v>
      </c>
      <c r="BX177" s="1" t="e">
        <f>F177-#REF!</f>
        <v>#REF!</v>
      </c>
    </row>
    <row r="178" spans="1:76" x14ac:dyDescent="0.2">
      <c r="A178" s="75"/>
      <c r="B178" s="159"/>
      <c r="C178" s="257" t="s">
        <v>234</v>
      </c>
      <c r="D178" s="222">
        <f t="shared" si="176"/>
        <v>31930</v>
      </c>
      <c r="E178" s="210">
        <f t="shared" si="177"/>
        <v>31930</v>
      </c>
      <c r="F178" s="210">
        <v>31930</v>
      </c>
      <c r="G178" s="210">
        <f t="shared" si="178"/>
        <v>31930</v>
      </c>
      <c r="H178" s="210">
        <f t="shared" si="179"/>
        <v>0</v>
      </c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>
        <v>0</v>
      </c>
      <c r="V178" s="210">
        <f t="shared" si="180"/>
        <v>0</v>
      </c>
      <c r="W178" s="210">
        <f t="shared" si="181"/>
        <v>0</v>
      </c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>
        <v>0</v>
      </c>
      <c r="AI178" s="210">
        <f t="shared" si="182"/>
        <v>0</v>
      </c>
      <c r="AJ178" s="210">
        <f t="shared" si="183"/>
        <v>0</v>
      </c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>
        <v>0</v>
      </c>
      <c r="AV178" s="210">
        <f t="shared" si="184"/>
        <v>0</v>
      </c>
      <c r="AW178" s="210">
        <f t="shared" si="185"/>
        <v>0</v>
      </c>
      <c r="AX178" s="210"/>
      <c r="AY178" s="210"/>
      <c r="AZ178" s="210"/>
      <c r="BA178" s="210"/>
      <c r="BB178" s="210"/>
      <c r="BC178" s="210">
        <f t="shared" si="186"/>
        <v>0</v>
      </c>
      <c r="BD178" s="210">
        <f t="shared" si="187"/>
        <v>0</v>
      </c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61"/>
      <c r="BO178" s="54" t="s">
        <v>378</v>
      </c>
      <c r="BP178" s="57"/>
      <c r="BQ178" s="232" t="s">
        <v>700</v>
      </c>
      <c r="BR178" s="10" t="s">
        <v>701</v>
      </c>
      <c r="BV178" s="10" t="e">
        <f>D178-#REF!-U178</f>
        <v>#REF!</v>
      </c>
      <c r="BW178" s="10" t="e">
        <f>D178-#REF!</f>
        <v>#REF!</v>
      </c>
      <c r="BX178" s="1" t="e">
        <f>F178-#REF!</f>
        <v>#REF!</v>
      </c>
    </row>
    <row r="179" spans="1:76" ht="24" customHeight="1" x14ac:dyDescent="0.2">
      <c r="A179" s="75">
        <v>90009249210</v>
      </c>
      <c r="B179" s="158" t="s">
        <v>489</v>
      </c>
      <c r="C179" s="257" t="s">
        <v>222</v>
      </c>
      <c r="D179" s="222">
        <f t="shared" si="176"/>
        <v>399866</v>
      </c>
      <c r="E179" s="210">
        <f t="shared" si="177"/>
        <v>399901</v>
      </c>
      <c r="F179" s="210">
        <v>386018</v>
      </c>
      <c r="G179" s="210">
        <f t="shared" si="178"/>
        <v>386018</v>
      </c>
      <c r="H179" s="210">
        <f t="shared" si="179"/>
        <v>0</v>
      </c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>
        <v>13848</v>
      </c>
      <c r="V179" s="210">
        <f t="shared" si="180"/>
        <v>13848</v>
      </c>
      <c r="W179" s="210">
        <f t="shared" si="181"/>
        <v>0</v>
      </c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>
        <v>0</v>
      </c>
      <c r="AI179" s="210">
        <f t="shared" si="182"/>
        <v>35</v>
      </c>
      <c r="AJ179" s="210">
        <f t="shared" si="183"/>
        <v>35</v>
      </c>
      <c r="AK179" s="210"/>
      <c r="AL179" s="210"/>
      <c r="AM179" s="210">
        <v>35</v>
      </c>
      <c r="AN179" s="210"/>
      <c r="AO179" s="210"/>
      <c r="AP179" s="210"/>
      <c r="AQ179" s="210"/>
      <c r="AR179" s="210"/>
      <c r="AS179" s="210"/>
      <c r="AT179" s="210"/>
      <c r="AU179" s="210">
        <v>0</v>
      </c>
      <c r="AV179" s="210">
        <f t="shared" si="184"/>
        <v>0</v>
      </c>
      <c r="AW179" s="210">
        <f t="shared" si="185"/>
        <v>0</v>
      </c>
      <c r="AX179" s="210"/>
      <c r="AY179" s="210"/>
      <c r="AZ179" s="210"/>
      <c r="BA179" s="210"/>
      <c r="BB179" s="210"/>
      <c r="BC179" s="210">
        <f t="shared" si="186"/>
        <v>0</v>
      </c>
      <c r="BD179" s="210">
        <f t="shared" si="187"/>
        <v>0</v>
      </c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61"/>
      <c r="BO179" s="54" t="s">
        <v>379</v>
      </c>
      <c r="BP179" s="57"/>
      <c r="BQ179" s="232" t="s">
        <v>702</v>
      </c>
      <c r="BR179" s="10" t="s">
        <v>703</v>
      </c>
      <c r="BV179" s="10" t="e">
        <f>D179-#REF!-U179</f>
        <v>#REF!</v>
      </c>
      <c r="BW179" s="10" t="e">
        <f>D179-#REF!</f>
        <v>#REF!</v>
      </c>
      <c r="BX179" s="1" t="e">
        <f>F179-#REF!</f>
        <v>#REF!</v>
      </c>
    </row>
    <row r="180" spans="1:76" x14ac:dyDescent="0.2">
      <c r="A180" s="75"/>
      <c r="B180" s="159"/>
      <c r="C180" s="257" t="s">
        <v>234</v>
      </c>
      <c r="D180" s="222">
        <f t="shared" si="176"/>
        <v>31930</v>
      </c>
      <c r="E180" s="210">
        <f t="shared" si="177"/>
        <v>31930</v>
      </c>
      <c r="F180" s="210">
        <v>31930</v>
      </c>
      <c r="G180" s="210">
        <f t="shared" si="178"/>
        <v>31930</v>
      </c>
      <c r="H180" s="210">
        <f t="shared" si="179"/>
        <v>0</v>
      </c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>
        <v>0</v>
      </c>
      <c r="V180" s="210">
        <f t="shared" si="180"/>
        <v>0</v>
      </c>
      <c r="W180" s="210">
        <f t="shared" si="181"/>
        <v>0</v>
      </c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>
        <v>0</v>
      </c>
      <c r="AI180" s="210">
        <f t="shared" si="182"/>
        <v>0</v>
      </c>
      <c r="AJ180" s="210">
        <f t="shared" si="183"/>
        <v>0</v>
      </c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>
        <v>0</v>
      </c>
      <c r="AV180" s="210">
        <f t="shared" si="184"/>
        <v>0</v>
      </c>
      <c r="AW180" s="210">
        <f t="shared" si="185"/>
        <v>0</v>
      </c>
      <c r="AX180" s="210"/>
      <c r="AY180" s="210"/>
      <c r="AZ180" s="210"/>
      <c r="BA180" s="210"/>
      <c r="BB180" s="210"/>
      <c r="BC180" s="210">
        <f t="shared" si="186"/>
        <v>0</v>
      </c>
      <c r="BD180" s="210">
        <f t="shared" si="187"/>
        <v>0</v>
      </c>
      <c r="BE180" s="210"/>
      <c r="BF180" s="210"/>
      <c r="BG180" s="210"/>
      <c r="BH180" s="210"/>
      <c r="BI180" s="210"/>
      <c r="BJ180" s="210"/>
      <c r="BK180" s="210"/>
      <c r="BL180" s="210"/>
      <c r="BM180" s="210"/>
      <c r="BN180" s="261"/>
      <c r="BO180" s="54" t="s">
        <v>380</v>
      </c>
      <c r="BP180" s="57"/>
      <c r="BQ180" s="232" t="s">
        <v>700</v>
      </c>
      <c r="BR180" s="10" t="s">
        <v>701</v>
      </c>
      <c r="BV180" s="10" t="e">
        <f>D180-#REF!-U180</f>
        <v>#REF!</v>
      </c>
      <c r="BW180" s="10" t="e">
        <f>D180-#REF!</f>
        <v>#REF!</v>
      </c>
      <c r="BX180" s="1" t="e">
        <f>F180-#REF!</f>
        <v>#REF!</v>
      </c>
    </row>
    <row r="181" spans="1:76" ht="24" customHeight="1" x14ac:dyDescent="0.2">
      <c r="A181" s="75">
        <v>90009249155</v>
      </c>
      <c r="B181" s="158" t="s">
        <v>490</v>
      </c>
      <c r="C181" s="257" t="s">
        <v>222</v>
      </c>
      <c r="D181" s="222">
        <f t="shared" si="176"/>
        <v>370843</v>
      </c>
      <c r="E181" s="210">
        <f t="shared" si="177"/>
        <v>374004</v>
      </c>
      <c r="F181" s="210">
        <v>348839</v>
      </c>
      <c r="G181" s="210">
        <f t="shared" si="178"/>
        <v>351979</v>
      </c>
      <c r="H181" s="210">
        <f t="shared" si="179"/>
        <v>3140</v>
      </c>
      <c r="I181" s="210"/>
      <c r="J181" s="210"/>
      <c r="K181" s="210"/>
      <c r="L181" s="210"/>
      <c r="M181" s="210">
        <v>3140</v>
      </c>
      <c r="N181" s="210"/>
      <c r="O181" s="210"/>
      <c r="P181" s="210"/>
      <c r="Q181" s="210"/>
      <c r="R181" s="210"/>
      <c r="S181" s="210"/>
      <c r="T181" s="210"/>
      <c r="U181" s="210">
        <v>21999</v>
      </c>
      <c r="V181" s="210">
        <f t="shared" si="180"/>
        <v>22020</v>
      </c>
      <c r="W181" s="210">
        <f t="shared" si="181"/>
        <v>21</v>
      </c>
      <c r="X181" s="210">
        <v>21</v>
      </c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>
        <v>5</v>
      </c>
      <c r="AI181" s="210">
        <f t="shared" si="182"/>
        <v>5</v>
      </c>
      <c r="AJ181" s="210">
        <f t="shared" si="183"/>
        <v>0</v>
      </c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>
        <v>0</v>
      </c>
      <c r="AV181" s="210">
        <f t="shared" si="184"/>
        <v>0</v>
      </c>
      <c r="AW181" s="210">
        <f t="shared" si="185"/>
        <v>0</v>
      </c>
      <c r="AX181" s="210"/>
      <c r="AY181" s="210"/>
      <c r="AZ181" s="210"/>
      <c r="BA181" s="210"/>
      <c r="BB181" s="210"/>
      <c r="BC181" s="210">
        <f t="shared" si="186"/>
        <v>0</v>
      </c>
      <c r="BD181" s="210">
        <f t="shared" si="187"/>
        <v>0</v>
      </c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61"/>
      <c r="BO181" s="54" t="s">
        <v>381</v>
      </c>
      <c r="BP181" s="57"/>
      <c r="BQ181" s="232" t="s">
        <v>702</v>
      </c>
      <c r="BR181" s="10" t="s">
        <v>703</v>
      </c>
      <c r="BV181" s="10" t="e">
        <f>D181-#REF!-U181</f>
        <v>#REF!</v>
      </c>
      <c r="BW181" s="10" t="e">
        <f>D181-#REF!</f>
        <v>#REF!</v>
      </c>
      <c r="BX181" s="1" t="e">
        <f>F181-#REF!</f>
        <v>#REF!</v>
      </c>
    </row>
    <row r="182" spans="1:76" x14ac:dyDescent="0.2">
      <c r="A182" s="75"/>
      <c r="B182" s="159"/>
      <c r="C182" s="257" t="s">
        <v>234</v>
      </c>
      <c r="D182" s="222">
        <f t="shared" si="176"/>
        <v>28638</v>
      </c>
      <c r="E182" s="210">
        <f t="shared" si="177"/>
        <v>28638</v>
      </c>
      <c r="F182" s="210">
        <v>28638</v>
      </c>
      <c r="G182" s="210">
        <f t="shared" si="178"/>
        <v>28638</v>
      </c>
      <c r="H182" s="210">
        <f t="shared" si="179"/>
        <v>0</v>
      </c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>
        <v>0</v>
      </c>
      <c r="V182" s="210">
        <f t="shared" si="180"/>
        <v>0</v>
      </c>
      <c r="W182" s="210">
        <f t="shared" si="181"/>
        <v>0</v>
      </c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>
        <v>0</v>
      </c>
      <c r="AI182" s="210">
        <f t="shared" si="182"/>
        <v>0</v>
      </c>
      <c r="AJ182" s="210">
        <f t="shared" si="183"/>
        <v>0</v>
      </c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>
        <v>0</v>
      </c>
      <c r="AV182" s="210">
        <f t="shared" si="184"/>
        <v>0</v>
      </c>
      <c r="AW182" s="210">
        <f t="shared" si="185"/>
        <v>0</v>
      </c>
      <c r="AX182" s="210"/>
      <c r="AY182" s="210"/>
      <c r="AZ182" s="210"/>
      <c r="BA182" s="210"/>
      <c r="BB182" s="210"/>
      <c r="BC182" s="210">
        <f t="shared" si="186"/>
        <v>0</v>
      </c>
      <c r="BD182" s="210">
        <f t="shared" si="187"/>
        <v>0</v>
      </c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61"/>
      <c r="BO182" s="54" t="s">
        <v>382</v>
      </c>
      <c r="BP182" s="57"/>
      <c r="BQ182" s="232" t="s">
        <v>700</v>
      </c>
      <c r="BR182" s="10" t="s">
        <v>701</v>
      </c>
      <c r="BV182" s="10" t="e">
        <f>D182-#REF!-U182</f>
        <v>#REF!</v>
      </c>
      <c r="BW182" s="10" t="e">
        <f>D182-#REF!</f>
        <v>#REF!</v>
      </c>
      <c r="BX182" s="1" t="e">
        <f>F182-#REF!</f>
        <v>#REF!</v>
      </c>
    </row>
    <row r="183" spans="1:76" ht="24" customHeight="1" x14ac:dyDescent="0.2">
      <c r="A183" s="75">
        <v>90009249259</v>
      </c>
      <c r="B183" s="158" t="s">
        <v>491</v>
      </c>
      <c r="C183" s="257" t="s">
        <v>222</v>
      </c>
      <c r="D183" s="222">
        <f t="shared" si="176"/>
        <v>660803</v>
      </c>
      <c r="E183" s="210">
        <f t="shared" si="177"/>
        <v>661174</v>
      </c>
      <c r="F183" s="210">
        <v>585436</v>
      </c>
      <c r="G183" s="210">
        <f t="shared" si="178"/>
        <v>583845</v>
      </c>
      <c r="H183" s="210">
        <f t="shared" si="179"/>
        <v>-1591</v>
      </c>
      <c r="I183" s="210"/>
      <c r="J183" s="210"/>
      <c r="K183" s="210"/>
      <c r="L183" s="210"/>
      <c r="M183" s="210">
        <v>-1591</v>
      </c>
      <c r="N183" s="210"/>
      <c r="O183" s="210"/>
      <c r="P183" s="210"/>
      <c r="Q183" s="210"/>
      <c r="R183" s="210"/>
      <c r="S183" s="210"/>
      <c r="T183" s="210"/>
      <c r="U183" s="210">
        <v>69261</v>
      </c>
      <c r="V183" s="210">
        <f t="shared" si="180"/>
        <v>69261</v>
      </c>
      <c r="W183" s="210">
        <f t="shared" si="181"/>
        <v>0</v>
      </c>
      <c r="X183" s="210"/>
      <c r="Y183" s="210"/>
      <c r="Z183" s="210"/>
      <c r="AA183" s="210"/>
      <c r="AB183" s="210"/>
      <c r="AC183" s="210"/>
      <c r="AD183" s="210"/>
      <c r="AE183" s="210"/>
      <c r="AF183" s="210"/>
      <c r="AG183" s="210"/>
      <c r="AH183" s="210">
        <v>6106</v>
      </c>
      <c r="AI183" s="210">
        <f t="shared" si="182"/>
        <v>8068</v>
      </c>
      <c r="AJ183" s="210">
        <f t="shared" si="183"/>
        <v>1962</v>
      </c>
      <c r="AK183" s="210">
        <v>1962</v>
      </c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>
        <v>0</v>
      </c>
      <c r="AV183" s="210">
        <f t="shared" si="184"/>
        <v>0</v>
      </c>
      <c r="AW183" s="210">
        <f t="shared" si="185"/>
        <v>0</v>
      </c>
      <c r="AX183" s="210"/>
      <c r="AY183" s="210"/>
      <c r="AZ183" s="210"/>
      <c r="BA183" s="210"/>
      <c r="BB183" s="210"/>
      <c r="BC183" s="210">
        <f t="shared" si="186"/>
        <v>0</v>
      </c>
      <c r="BD183" s="210">
        <f t="shared" si="187"/>
        <v>0</v>
      </c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61"/>
      <c r="BO183" s="54" t="s">
        <v>383</v>
      </c>
      <c r="BP183" s="57"/>
      <c r="BQ183" s="232" t="s">
        <v>702</v>
      </c>
      <c r="BR183" s="10" t="s">
        <v>703</v>
      </c>
      <c r="BV183" s="10" t="e">
        <f>D183-#REF!-U183</f>
        <v>#REF!</v>
      </c>
      <c r="BW183" s="10" t="e">
        <f>D183-#REF!</f>
        <v>#REF!</v>
      </c>
      <c r="BX183" s="1" t="e">
        <f>F183-#REF!</f>
        <v>#REF!</v>
      </c>
    </row>
    <row r="184" spans="1:76" x14ac:dyDescent="0.2">
      <c r="A184" s="75"/>
      <c r="B184" s="159"/>
      <c r="C184" s="257" t="s">
        <v>234</v>
      </c>
      <c r="D184" s="222">
        <f t="shared" si="176"/>
        <v>79837</v>
      </c>
      <c r="E184" s="210">
        <f t="shared" si="177"/>
        <v>80073</v>
      </c>
      <c r="F184" s="210">
        <v>72748</v>
      </c>
      <c r="G184" s="210">
        <f t="shared" si="178"/>
        <v>72748</v>
      </c>
      <c r="H184" s="210">
        <f t="shared" si="179"/>
        <v>0</v>
      </c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>
        <v>0</v>
      </c>
      <c r="V184" s="210">
        <f t="shared" si="180"/>
        <v>0</v>
      </c>
      <c r="W184" s="210">
        <f t="shared" si="181"/>
        <v>0</v>
      </c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>
        <v>7089</v>
      </c>
      <c r="AI184" s="210">
        <f t="shared" si="182"/>
        <v>7325</v>
      </c>
      <c r="AJ184" s="210">
        <f t="shared" si="183"/>
        <v>236</v>
      </c>
      <c r="AK184" s="210">
        <v>236</v>
      </c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>
        <v>0</v>
      </c>
      <c r="AV184" s="210">
        <f t="shared" si="184"/>
        <v>0</v>
      </c>
      <c r="AW184" s="210">
        <f t="shared" si="185"/>
        <v>0</v>
      </c>
      <c r="AX184" s="210"/>
      <c r="AY184" s="210"/>
      <c r="AZ184" s="210"/>
      <c r="BA184" s="210"/>
      <c r="BB184" s="210"/>
      <c r="BC184" s="210">
        <f t="shared" si="186"/>
        <v>0</v>
      </c>
      <c r="BD184" s="210">
        <f t="shared" si="187"/>
        <v>0</v>
      </c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61"/>
      <c r="BO184" s="54" t="s">
        <v>384</v>
      </c>
      <c r="BP184" s="57"/>
      <c r="BQ184" s="232" t="s">
        <v>700</v>
      </c>
      <c r="BR184" s="10" t="s">
        <v>701</v>
      </c>
      <c r="BV184" s="10" t="e">
        <f>D184-#REF!-U184</f>
        <v>#REF!</v>
      </c>
      <c r="BW184" s="10" t="e">
        <f>D184-#REF!</f>
        <v>#REF!</v>
      </c>
      <c r="BX184" s="1" t="e">
        <f>F184-#REF!</f>
        <v>#REF!</v>
      </c>
    </row>
    <row r="185" spans="1:76" ht="24" customHeight="1" x14ac:dyDescent="0.2">
      <c r="A185" s="75">
        <v>90009249314</v>
      </c>
      <c r="B185" s="158" t="s">
        <v>492</v>
      </c>
      <c r="C185" s="257" t="s">
        <v>222</v>
      </c>
      <c r="D185" s="222">
        <f t="shared" si="176"/>
        <v>682569</v>
      </c>
      <c r="E185" s="210">
        <f t="shared" si="177"/>
        <v>683115</v>
      </c>
      <c r="F185" s="210">
        <v>574356</v>
      </c>
      <c r="G185" s="210">
        <f t="shared" si="178"/>
        <v>574273</v>
      </c>
      <c r="H185" s="210">
        <f t="shared" si="179"/>
        <v>-83</v>
      </c>
      <c r="I185" s="210"/>
      <c r="J185" s="210"/>
      <c r="K185" s="210"/>
      <c r="L185" s="210"/>
      <c r="M185" s="210">
        <v>-83</v>
      </c>
      <c r="N185" s="210"/>
      <c r="O185" s="210"/>
      <c r="P185" s="210"/>
      <c r="Q185" s="210"/>
      <c r="R185" s="210"/>
      <c r="S185" s="210"/>
      <c r="T185" s="210"/>
      <c r="U185" s="210">
        <v>102043</v>
      </c>
      <c r="V185" s="210">
        <f t="shared" si="180"/>
        <v>102043</v>
      </c>
      <c r="W185" s="210">
        <f t="shared" si="181"/>
        <v>0</v>
      </c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>
        <v>6170</v>
      </c>
      <c r="AI185" s="210">
        <f t="shared" si="182"/>
        <v>6799</v>
      </c>
      <c r="AJ185" s="210">
        <f t="shared" si="183"/>
        <v>629</v>
      </c>
      <c r="AK185" s="210">
        <v>629</v>
      </c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>
        <v>0</v>
      </c>
      <c r="AV185" s="210">
        <f t="shared" si="184"/>
        <v>0</v>
      </c>
      <c r="AW185" s="210">
        <f t="shared" si="185"/>
        <v>0</v>
      </c>
      <c r="AX185" s="210"/>
      <c r="AY185" s="210"/>
      <c r="AZ185" s="210"/>
      <c r="BA185" s="210"/>
      <c r="BB185" s="210"/>
      <c r="BC185" s="210">
        <f t="shared" si="186"/>
        <v>0</v>
      </c>
      <c r="BD185" s="210">
        <f t="shared" si="187"/>
        <v>0</v>
      </c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61"/>
      <c r="BO185" s="54" t="s">
        <v>385</v>
      </c>
      <c r="BP185" s="57"/>
      <c r="BQ185" s="232" t="s">
        <v>702</v>
      </c>
      <c r="BR185" s="10" t="s">
        <v>703</v>
      </c>
      <c r="BV185" s="10" t="e">
        <f>D185-#REF!-U185</f>
        <v>#REF!</v>
      </c>
      <c r="BW185" s="10" t="e">
        <f>D185-#REF!</f>
        <v>#REF!</v>
      </c>
      <c r="BX185" s="1" t="e">
        <f>F185-#REF!</f>
        <v>#REF!</v>
      </c>
    </row>
    <row r="186" spans="1:76" x14ac:dyDescent="0.2">
      <c r="A186" s="75"/>
      <c r="B186" s="159"/>
      <c r="C186" s="257" t="s">
        <v>234</v>
      </c>
      <c r="D186" s="222">
        <f t="shared" si="176"/>
        <v>75381</v>
      </c>
      <c r="E186" s="210">
        <f t="shared" si="177"/>
        <v>75381</v>
      </c>
      <c r="F186" s="210">
        <v>75381</v>
      </c>
      <c r="G186" s="210">
        <f t="shared" si="178"/>
        <v>75381</v>
      </c>
      <c r="H186" s="210">
        <f t="shared" si="179"/>
        <v>0</v>
      </c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>
        <v>0</v>
      </c>
      <c r="V186" s="210">
        <f t="shared" si="180"/>
        <v>0</v>
      </c>
      <c r="W186" s="210">
        <f t="shared" si="181"/>
        <v>0</v>
      </c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>
        <v>0</v>
      </c>
      <c r="AI186" s="210">
        <f t="shared" si="182"/>
        <v>0</v>
      </c>
      <c r="AJ186" s="210">
        <f t="shared" si="183"/>
        <v>0</v>
      </c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>
        <v>0</v>
      </c>
      <c r="AV186" s="210">
        <f t="shared" si="184"/>
        <v>0</v>
      </c>
      <c r="AW186" s="210">
        <f t="shared" si="185"/>
        <v>0</v>
      </c>
      <c r="AX186" s="210"/>
      <c r="AY186" s="210"/>
      <c r="AZ186" s="210"/>
      <c r="BA186" s="210"/>
      <c r="BB186" s="210"/>
      <c r="BC186" s="210">
        <f t="shared" si="186"/>
        <v>0</v>
      </c>
      <c r="BD186" s="210">
        <f t="shared" si="187"/>
        <v>0</v>
      </c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61"/>
      <c r="BO186" s="54" t="s">
        <v>386</v>
      </c>
      <c r="BP186" s="57"/>
      <c r="BQ186" s="232" t="s">
        <v>700</v>
      </c>
      <c r="BR186" s="10" t="s">
        <v>701</v>
      </c>
      <c r="BV186" s="10" t="e">
        <f>D186-#REF!-U186</f>
        <v>#REF!</v>
      </c>
      <c r="BW186" s="10" t="e">
        <f>D186-#REF!</f>
        <v>#REF!</v>
      </c>
      <c r="BX186" s="1" t="e">
        <f>F186-#REF!</f>
        <v>#REF!</v>
      </c>
    </row>
    <row r="187" spans="1:76" ht="24" customHeight="1" x14ac:dyDescent="0.2">
      <c r="A187" s="75">
        <v>90009249189</v>
      </c>
      <c r="B187" s="158" t="s">
        <v>493</v>
      </c>
      <c r="C187" s="257" t="s">
        <v>222</v>
      </c>
      <c r="D187" s="222">
        <f t="shared" si="176"/>
        <v>632286</v>
      </c>
      <c r="E187" s="210">
        <f t="shared" si="177"/>
        <v>633104</v>
      </c>
      <c r="F187" s="210">
        <v>545760</v>
      </c>
      <c r="G187" s="210">
        <f t="shared" si="178"/>
        <v>545760</v>
      </c>
      <c r="H187" s="210">
        <f t="shared" si="179"/>
        <v>0</v>
      </c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>
        <v>81536</v>
      </c>
      <c r="V187" s="210">
        <f t="shared" si="180"/>
        <v>81536</v>
      </c>
      <c r="W187" s="210">
        <f t="shared" si="181"/>
        <v>0</v>
      </c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>
        <v>4990</v>
      </c>
      <c r="AI187" s="210">
        <f t="shared" si="182"/>
        <v>5808</v>
      </c>
      <c r="AJ187" s="210">
        <f t="shared" si="183"/>
        <v>818</v>
      </c>
      <c r="AK187" s="210">
        <v>818</v>
      </c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>
        <v>0</v>
      </c>
      <c r="AV187" s="210">
        <f t="shared" si="184"/>
        <v>0</v>
      </c>
      <c r="AW187" s="210">
        <f t="shared" si="185"/>
        <v>0</v>
      </c>
      <c r="AX187" s="210"/>
      <c r="AY187" s="210"/>
      <c r="AZ187" s="210"/>
      <c r="BA187" s="210"/>
      <c r="BB187" s="210"/>
      <c r="BC187" s="210">
        <f t="shared" si="186"/>
        <v>0</v>
      </c>
      <c r="BD187" s="210">
        <f t="shared" si="187"/>
        <v>0</v>
      </c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61"/>
      <c r="BO187" s="54" t="s">
        <v>387</v>
      </c>
      <c r="BP187" s="57"/>
      <c r="BQ187" s="232" t="s">
        <v>702</v>
      </c>
      <c r="BR187" s="10" t="s">
        <v>703</v>
      </c>
      <c r="BV187" s="10" t="e">
        <f>D187-#REF!-U187</f>
        <v>#REF!</v>
      </c>
      <c r="BW187" s="10" t="e">
        <f>D187-#REF!</f>
        <v>#REF!</v>
      </c>
      <c r="BX187" s="1" t="e">
        <f>F187-#REF!</f>
        <v>#REF!</v>
      </c>
    </row>
    <row r="188" spans="1:76" x14ac:dyDescent="0.2">
      <c r="A188" s="75"/>
      <c r="B188" s="159"/>
      <c r="C188" s="257" t="s">
        <v>234</v>
      </c>
      <c r="D188" s="222">
        <f t="shared" si="176"/>
        <v>71058</v>
      </c>
      <c r="E188" s="210">
        <f t="shared" si="177"/>
        <v>71826</v>
      </c>
      <c r="F188" s="210">
        <v>65835</v>
      </c>
      <c r="G188" s="210">
        <f t="shared" si="178"/>
        <v>65835</v>
      </c>
      <c r="H188" s="210">
        <f t="shared" si="179"/>
        <v>0</v>
      </c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>
        <v>0</v>
      </c>
      <c r="V188" s="210">
        <f t="shared" si="180"/>
        <v>0</v>
      </c>
      <c r="W188" s="210">
        <f t="shared" si="181"/>
        <v>0</v>
      </c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>
        <v>5223</v>
      </c>
      <c r="AI188" s="210">
        <f t="shared" si="182"/>
        <v>5991</v>
      </c>
      <c r="AJ188" s="210">
        <f t="shared" si="183"/>
        <v>768</v>
      </c>
      <c r="AK188" s="210">
        <v>768</v>
      </c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>
        <v>0</v>
      </c>
      <c r="AV188" s="210">
        <f t="shared" si="184"/>
        <v>0</v>
      </c>
      <c r="AW188" s="210">
        <f t="shared" si="185"/>
        <v>0</v>
      </c>
      <c r="AX188" s="210"/>
      <c r="AY188" s="210"/>
      <c r="AZ188" s="210"/>
      <c r="BA188" s="210"/>
      <c r="BB188" s="210"/>
      <c r="BC188" s="210">
        <f t="shared" si="186"/>
        <v>0</v>
      </c>
      <c r="BD188" s="210">
        <f t="shared" si="187"/>
        <v>0</v>
      </c>
      <c r="BE188" s="210"/>
      <c r="BF188" s="210"/>
      <c r="BG188" s="210"/>
      <c r="BH188" s="210"/>
      <c r="BI188" s="210"/>
      <c r="BJ188" s="210"/>
      <c r="BK188" s="210"/>
      <c r="BL188" s="210"/>
      <c r="BM188" s="210"/>
      <c r="BN188" s="261"/>
      <c r="BO188" s="54" t="s">
        <v>388</v>
      </c>
      <c r="BP188" s="57"/>
      <c r="BQ188" s="232" t="s">
        <v>700</v>
      </c>
      <c r="BR188" s="10" t="s">
        <v>701</v>
      </c>
      <c r="BV188" s="10" t="e">
        <f>D188-#REF!-U188</f>
        <v>#REF!</v>
      </c>
      <c r="BW188" s="10" t="e">
        <f>D188-#REF!</f>
        <v>#REF!</v>
      </c>
      <c r="BX188" s="1" t="e">
        <f>F188-#REF!</f>
        <v>#REF!</v>
      </c>
    </row>
    <row r="189" spans="1:76" ht="24" customHeight="1" x14ac:dyDescent="0.2">
      <c r="A189" s="75">
        <v>90009249136</v>
      </c>
      <c r="B189" s="158" t="s">
        <v>494</v>
      </c>
      <c r="C189" s="257" t="s">
        <v>222</v>
      </c>
      <c r="D189" s="222">
        <f t="shared" si="176"/>
        <v>329952</v>
      </c>
      <c r="E189" s="210">
        <f t="shared" si="177"/>
        <v>329952</v>
      </c>
      <c r="F189" s="210">
        <v>310396</v>
      </c>
      <c r="G189" s="210">
        <f t="shared" si="178"/>
        <v>310396</v>
      </c>
      <c r="H189" s="210">
        <f t="shared" si="179"/>
        <v>0</v>
      </c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>
        <v>19556</v>
      </c>
      <c r="V189" s="210">
        <f t="shared" si="180"/>
        <v>19556</v>
      </c>
      <c r="W189" s="210">
        <f t="shared" si="181"/>
        <v>0</v>
      </c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>
        <v>0</v>
      </c>
      <c r="AI189" s="210">
        <f t="shared" si="182"/>
        <v>0</v>
      </c>
      <c r="AJ189" s="210">
        <f t="shared" si="183"/>
        <v>0</v>
      </c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>
        <v>0</v>
      </c>
      <c r="AV189" s="210">
        <f t="shared" si="184"/>
        <v>0</v>
      </c>
      <c r="AW189" s="210">
        <f t="shared" si="185"/>
        <v>0</v>
      </c>
      <c r="AX189" s="210"/>
      <c r="AY189" s="210"/>
      <c r="AZ189" s="210"/>
      <c r="BA189" s="210"/>
      <c r="BB189" s="210"/>
      <c r="BC189" s="210">
        <f t="shared" si="186"/>
        <v>0</v>
      </c>
      <c r="BD189" s="210">
        <f t="shared" si="187"/>
        <v>0</v>
      </c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61"/>
      <c r="BO189" s="54" t="s">
        <v>389</v>
      </c>
      <c r="BP189" s="57"/>
      <c r="BQ189" s="232" t="s">
        <v>702</v>
      </c>
      <c r="BR189" s="10" t="s">
        <v>703</v>
      </c>
      <c r="BV189" s="10" t="e">
        <f>D189-#REF!-U189</f>
        <v>#REF!</v>
      </c>
      <c r="BW189" s="10" t="e">
        <f>D189-#REF!</f>
        <v>#REF!</v>
      </c>
      <c r="BX189" s="1" t="e">
        <f>F189-#REF!</f>
        <v>#REF!</v>
      </c>
    </row>
    <row r="190" spans="1:76" x14ac:dyDescent="0.2">
      <c r="A190" s="75"/>
      <c r="B190" s="159"/>
      <c r="C190" s="257" t="s">
        <v>234</v>
      </c>
      <c r="D190" s="222">
        <f t="shared" si="176"/>
        <v>26992</v>
      </c>
      <c r="E190" s="210">
        <f t="shared" si="177"/>
        <v>26992</v>
      </c>
      <c r="F190" s="210">
        <v>26992</v>
      </c>
      <c r="G190" s="210">
        <f t="shared" si="178"/>
        <v>26992</v>
      </c>
      <c r="H190" s="210">
        <f t="shared" si="179"/>
        <v>0</v>
      </c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>
        <v>0</v>
      </c>
      <c r="V190" s="210">
        <f t="shared" si="180"/>
        <v>0</v>
      </c>
      <c r="W190" s="210">
        <f t="shared" si="181"/>
        <v>0</v>
      </c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>
        <v>0</v>
      </c>
      <c r="AI190" s="210">
        <f t="shared" si="182"/>
        <v>0</v>
      </c>
      <c r="AJ190" s="210">
        <f t="shared" si="183"/>
        <v>0</v>
      </c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>
        <v>0</v>
      </c>
      <c r="AV190" s="210">
        <f t="shared" si="184"/>
        <v>0</v>
      </c>
      <c r="AW190" s="210">
        <f t="shared" si="185"/>
        <v>0</v>
      </c>
      <c r="AX190" s="210"/>
      <c r="AY190" s="210"/>
      <c r="AZ190" s="210"/>
      <c r="BA190" s="210"/>
      <c r="BB190" s="210"/>
      <c r="BC190" s="210">
        <f t="shared" si="186"/>
        <v>0</v>
      </c>
      <c r="BD190" s="210">
        <f t="shared" si="187"/>
        <v>0</v>
      </c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61"/>
      <c r="BO190" s="54" t="s">
        <v>390</v>
      </c>
      <c r="BP190" s="57"/>
      <c r="BQ190" s="232" t="s">
        <v>700</v>
      </c>
      <c r="BR190" s="10" t="s">
        <v>701</v>
      </c>
      <c r="BV190" s="10" t="e">
        <f>D190-#REF!-U190</f>
        <v>#REF!</v>
      </c>
      <c r="BW190" s="10" t="e">
        <f>D190-#REF!</f>
        <v>#REF!</v>
      </c>
      <c r="BX190" s="1" t="e">
        <f>F190-#REF!</f>
        <v>#REF!</v>
      </c>
    </row>
    <row r="191" spans="1:76" ht="24" customHeight="1" x14ac:dyDescent="0.2">
      <c r="A191" s="75">
        <v>90009563202</v>
      </c>
      <c r="B191" s="158" t="s">
        <v>495</v>
      </c>
      <c r="C191" s="257" t="s">
        <v>222</v>
      </c>
      <c r="D191" s="222">
        <f t="shared" si="176"/>
        <v>362221</v>
      </c>
      <c r="E191" s="210">
        <f t="shared" si="177"/>
        <v>366157</v>
      </c>
      <c r="F191" s="210">
        <v>179494</v>
      </c>
      <c r="G191" s="210">
        <f t="shared" si="178"/>
        <v>179494</v>
      </c>
      <c r="H191" s="210">
        <f t="shared" si="179"/>
        <v>0</v>
      </c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>
        <v>181749</v>
      </c>
      <c r="V191" s="210">
        <f t="shared" si="180"/>
        <v>185675</v>
      </c>
      <c r="W191" s="210">
        <f t="shared" si="181"/>
        <v>3926</v>
      </c>
      <c r="X191" s="210">
        <v>3926</v>
      </c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>
        <v>978</v>
      </c>
      <c r="AI191" s="210">
        <f t="shared" si="182"/>
        <v>988</v>
      </c>
      <c r="AJ191" s="210">
        <f t="shared" si="183"/>
        <v>10</v>
      </c>
      <c r="AK191" s="210">
        <v>10</v>
      </c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>
        <v>0</v>
      </c>
      <c r="AV191" s="210">
        <f t="shared" si="184"/>
        <v>0</v>
      </c>
      <c r="AW191" s="210">
        <f t="shared" si="185"/>
        <v>0</v>
      </c>
      <c r="AX191" s="210"/>
      <c r="AY191" s="210"/>
      <c r="AZ191" s="210"/>
      <c r="BA191" s="210"/>
      <c r="BB191" s="210"/>
      <c r="BC191" s="210">
        <f t="shared" si="186"/>
        <v>0</v>
      </c>
      <c r="BD191" s="210">
        <f t="shared" si="187"/>
        <v>0</v>
      </c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61"/>
      <c r="BO191" s="54" t="s">
        <v>391</v>
      </c>
      <c r="BP191" s="57"/>
      <c r="BQ191" s="232" t="s">
        <v>702</v>
      </c>
      <c r="BR191" s="10" t="s">
        <v>703</v>
      </c>
      <c r="BV191" s="10" t="e">
        <f>D191-#REF!-U191</f>
        <v>#REF!</v>
      </c>
      <c r="BW191" s="10" t="e">
        <f>D191-#REF!</f>
        <v>#REF!</v>
      </c>
      <c r="BX191" s="1" t="e">
        <f>F191-#REF!</f>
        <v>#REF!</v>
      </c>
    </row>
    <row r="192" spans="1:76" s="119" customFormat="1" x14ac:dyDescent="0.2">
      <c r="A192" s="75"/>
      <c r="B192" s="159"/>
      <c r="C192" s="257" t="s">
        <v>234</v>
      </c>
      <c r="D192" s="222">
        <f t="shared" si="176"/>
        <v>20080</v>
      </c>
      <c r="E192" s="210">
        <f t="shared" si="177"/>
        <v>20080</v>
      </c>
      <c r="F192" s="210">
        <v>20080</v>
      </c>
      <c r="G192" s="210">
        <f t="shared" si="178"/>
        <v>20080</v>
      </c>
      <c r="H192" s="210">
        <f t="shared" si="179"/>
        <v>0</v>
      </c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>
        <v>0</v>
      </c>
      <c r="V192" s="210">
        <f t="shared" si="180"/>
        <v>0</v>
      </c>
      <c r="W192" s="210">
        <f t="shared" si="181"/>
        <v>0</v>
      </c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>
        <v>0</v>
      </c>
      <c r="AI192" s="210">
        <f t="shared" si="182"/>
        <v>0</v>
      </c>
      <c r="AJ192" s="210">
        <f t="shared" si="183"/>
        <v>0</v>
      </c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>
        <v>0</v>
      </c>
      <c r="AV192" s="210">
        <f t="shared" si="184"/>
        <v>0</v>
      </c>
      <c r="AW192" s="210">
        <f t="shared" si="185"/>
        <v>0</v>
      </c>
      <c r="AX192" s="210"/>
      <c r="AY192" s="210"/>
      <c r="AZ192" s="210"/>
      <c r="BA192" s="210"/>
      <c r="BB192" s="210"/>
      <c r="BC192" s="210">
        <f t="shared" si="186"/>
        <v>0</v>
      </c>
      <c r="BD192" s="210">
        <f t="shared" si="187"/>
        <v>0</v>
      </c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61"/>
      <c r="BO192" s="54" t="s">
        <v>474</v>
      </c>
      <c r="BP192" s="57"/>
      <c r="BQ192" s="232" t="s">
        <v>700</v>
      </c>
      <c r="BR192" s="10" t="s">
        <v>701</v>
      </c>
      <c r="BV192" s="10" t="e">
        <f>D192-#REF!-U192</f>
        <v>#REF!</v>
      </c>
      <c r="BW192" s="10" t="e">
        <f>D192-#REF!</f>
        <v>#REF!</v>
      </c>
      <c r="BX192" s="119" t="e">
        <f>F192-#REF!</f>
        <v>#REF!</v>
      </c>
    </row>
    <row r="193" spans="1:76" ht="24" customHeight="1" x14ac:dyDescent="0.2">
      <c r="A193" s="75">
        <v>90009249206</v>
      </c>
      <c r="B193" s="158" t="s">
        <v>496</v>
      </c>
      <c r="C193" s="257" t="s">
        <v>222</v>
      </c>
      <c r="D193" s="222">
        <f t="shared" si="176"/>
        <v>651899</v>
      </c>
      <c r="E193" s="210">
        <f t="shared" si="177"/>
        <v>653167</v>
      </c>
      <c r="F193" s="210">
        <v>576215</v>
      </c>
      <c r="G193" s="210">
        <f t="shared" si="178"/>
        <v>577201</v>
      </c>
      <c r="H193" s="210">
        <f t="shared" si="179"/>
        <v>986</v>
      </c>
      <c r="I193" s="210"/>
      <c r="J193" s="210"/>
      <c r="K193" s="210"/>
      <c r="L193" s="210"/>
      <c r="M193" s="210">
        <f>-183+1169</f>
        <v>986</v>
      </c>
      <c r="N193" s="210"/>
      <c r="O193" s="210"/>
      <c r="P193" s="210"/>
      <c r="Q193" s="210"/>
      <c r="R193" s="210"/>
      <c r="S193" s="210"/>
      <c r="T193" s="210"/>
      <c r="U193" s="210">
        <v>70756</v>
      </c>
      <c r="V193" s="210">
        <f t="shared" si="180"/>
        <v>70756</v>
      </c>
      <c r="W193" s="210">
        <f t="shared" si="181"/>
        <v>0</v>
      </c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>
        <v>4928</v>
      </c>
      <c r="AI193" s="210">
        <f t="shared" si="182"/>
        <v>5210</v>
      </c>
      <c r="AJ193" s="210">
        <f t="shared" si="183"/>
        <v>282</v>
      </c>
      <c r="AK193" s="210">
        <v>282</v>
      </c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>
        <v>0</v>
      </c>
      <c r="AV193" s="210">
        <f t="shared" si="184"/>
        <v>0</v>
      </c>
      <c r="AW193" s="210">
        <f t="shared" si="185"/>
        <v>0</v>
      </c>
      <c r="AX193" s="210"/>
      <c r="AY193" s="210"/>
      <c r="AZ193" s="210"/>
      <c r="BA193" s="210"/>
      <c r="BB193" s="210"/>
      <c r="BC193" s="210">
        <f t="shared" si="186"/>
        <v>0</v>
      </c>
      <c r="BD193" s="210">
        <f t="shared" si="187"/>
        <v>0</v>
      </c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61"/>
      <c r="BO193" s="54" t="s">
        <v>392</v>
      </c>
      <c r="BP193" s="57"/>
      <c r="BQ193" s="232" t="s">
        <v>702</v>
      </c>
      <c r="BR193" s="10" t="s">
        <v>703</v>
      </c>
      <c r="BV193" s="10" t="e">
        <f>D193-#REF!-U193</f>
        <v>#REF!</v>
      </c>
      <c r="BW193" s="10" t="e">
        <f>D193-#REF!</f>
        <v>#REF!</v>
      </c>
      <c r="BX193" s="1" t="e">
        <f>F193-#REF!</f>
        <v>#REF!</v>
      </c>
    </row>
    <row r="194" spans="1:76" x14ac:dyDescent="0.2">
      <c r="A194" s="75"/>
      <c r="B194" s="159"/>
      <c r="C194" s="257" t="s">
        <v>234</v>
      </c>
      <c r="D194" s="222">
        <f t="shared" si="176"/>
        <v>72748</v>
      </c>
      <c r="E194" s="210">
        <f t="shared" si="177"/>
        <v>72748</v>
      </c>
      <c r="F194" s="210">
        <v>72748</v>
      </c>
      <c r="G194" s="210">
        <f t="shared" si="178"/>
        <v>72748</v>
      </c>
      <c r="H194" s="210">
        <f t="shared" si="179"/>
        <v>0</v>
      </c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>
        <v>0</v>
      </c>
      <c r="V194" s="210">
        <f t="shared" si="180"/>
        <v>0</v>
      </c>
      <c r="W194" s="210">
        <f t="shared" si="181"/>
        <v>0</v>
      </c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>
        <v>0</v>
      </c>
      <c r="AI194" s="210">
        <f t="shared" si="182"/>
        <v>0</v>
      </c>
      <c r="AJ194" s="210">
        <f t="shared" si="183"/>
        <v>0</v>
      </c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>
        <v>0</v>
      </c>
      <c r="AV194" s="210">
        <f t="shared" si="184"/>
        <v>0</v>
      </c>
      <c r="AW194" s="210">
        <f t="shared" si="185"/>
        <v>0</v>
      </c>
      <c r="AX194" s="210"/>
      <c r="AY194" s="210"/>
      <c r="AZ194" s="210"/>
      <c r="BA194" s="210"/>
      <c r="BB194" s="210"/>
      <c r="BC194" s="210">
        <f t="shared" si="186"/>
        <v>0</v>
      </c>
      <c r="BD194" s="210">
        <f t="shared" si="187"/>
        <v>0</v>
      </c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61"/>
      <c r="BO194" s="54" t="s">
        <v>393</v>
      </c>
      <c r="BP194" s="57"/>
      <c r="BQ194" s="232" t="s">
        <v>700</v>
      </c>
      <c r="BR194" s="10" t="s">
        <v>701</v>
      </c>
      <c r="BV194" s="10" t="e">
        <f>D194-#REF!-U194</f>
        <v>#REF!</v>
      </c>
      <c r="BW194" s="10" t="e">
        <f>D194-#REF!</f>
        <v>#REF!</v>
      </c>
      <c r="BX194" s="1" t="e">
        <f>F194-#REF!</f>
        <v>#REF!</v>
      </c>
    </row>
    <row r="195" spans="1:76" s="130" customFormat="1" x14ac:dyDescent="0.2">
      <c r="A195" s="75"/>
      <c r="B195" s="159"/>
      <c r="C195" s="257" t="s">
        <v>677</v>
      </c>
      <c r="D195" s="222">
        <f t="shared" si="176"/>
        <v>7376</v>
      </c>
      <c r="E195" s="210">
        <f t="shared" si="177"/>
        <v>8456</v>
      </c>
      <c r="F195" s="210">
        <v>7376</v>
      </c>
      <c r="G195" s="210">
        <f t="shared" si="178"/>
        <v>8456</v>
      </c>
      <c r="H195" s="210">
        <f t="shared" si="179"/>
        <v>1080</v>
      </c>
      <c r="I195" s="210"/>
      <c r="J195" s="210"/>
      <c r="K195" s="210"/>
      <c r="L195" s="210"/>
      <c r="M195" s="210">
        <v>1080</v>
      </c>
      <c r="N195" s="210"/>
      <c r="O195" s="210"/>
      <c r="P195" s="210"/>
      <c r="Q195" s="210"/>
      <c r="R195" s="210"/>
      <c r="S195" s="210"/>
      <c r="T195" s="210"/>
      <c r="U195" s="210">
        <v>0</v>
      </c>
      <c r="V195" s="210">
        <f t="shared" si="180"/>
        <v>0</v>
      </c>
      <c r="W195" s="210">
        <f t="shared" si="181"/>
        <v>0</v>
      </c>
      <c r="X195" s="210"/>
      <c r="Y195" s="210"/>
      <c r="Z195" s="210"/>
      <c r="AA195" s="210"/>
      <c r="AB195" s="210"/>
      <c r="AC195" s="210"/>
      <c r="AD195" s="210"/>
      <c r="AE195" s="210"/>
      <c r="AF195" s="210"/>
      <c r="AG195" s="210"/>
      <c r="AH195" s="210">
        <v>0</v>
      </c>
      <c r="AI195" s="210">
        <f t="shared" si="182"/>
        <v>0</v>
      </c>
      <c r="AJ195" s="210">
        <f t="shared" si="183"/>
        <v>0</v>
      </c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>
        <v>0</v>
      </c>
      <c r="AV195" s="210">
        <f t="shared" si="184"/>
        <v>0</v>
      </c>
      <c r="AW195" s="210">
        <f t="shared" si="185"/>
        <v>0</v>
      </c>
      <c r="AX195" s="210"/>
      <c r="AY195" s="210"/>
      <c r="AZ195" s="210"/>
      <c r="BA195" s="210"/>
      <c r="BB195" s="210"/>
      <c r="BC195" s="210">
        <f t="shared" si="186"/>
        <v>0</v>
      </c>
      <c r="BD195" s="210">
        <f t="shared" si="187"/>
        <v>0</v>
      </c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61"/>
      <c r="BO195" s="54" t="s">
        <v>678</v>
      </c>
      <c r="BP195" s="57"/>
      <c r="BQ195" s="232" t="s">
        <v>691</v>
      </c>
      <c r="BR195" s="232" t="s">
        <v>691</v>
      </c>
      <c r="BV195" s="10" t="e">
        <f>D195-#REF!-U195</f>
        <v>#REF!</v>
      </c>
      <c r="BW195" s="10" t="e">
        <f>D195-#REF!</f>
        <v>#REF!</v>
      </c>
      <c r="BX195" s="130" t="e">
        <f>F195-#REF!</f>
        <v>#REF!</v>
      </c>
    </row>
    <row r="196" spans="1:76" s="130" customFormat="1" ht="24" x14ac:dyDescent="0.2">
      <c r="A196" s="75"/>
      <c r="B196" s="159"/>
      <c r="C196" s="257" t="s">
        <v>680</v>
      </c>
      <c r="D196" s="222">
        <f t="shared" ref="D196:D219" si="240">F196+U196+AH196+AU196+BB196</f>
        <v>8854</v>
      </c>
      <c r="E196" s="210">
        <f t="shared" ref="E196:E219" si="241">G196+V196+AI196+AV196+BC196</f>
        <v>9607</v>
      </c>
      <c r="F196" s="210">
        <v>8854</v>
      </c>
      <c r="G196" s="210">
        <f t="shared" ref="G196:G219" si="242">F196+H196</f>
        <v>9607</v>
      </c>
      <c r="H196" s="210">
        <f t="shared" ref="H196:H219" si="243">SUM(I196:T196)</f>
        <v>753</v>
      </c>
      <c r="I196" s="210"/>
      <c r="J196" s="210"/>
      <c r="K196" s="210"/>
      <c r="L196" s="210"/>
      <c r="M196" s="210">
        <v>753</v>
      </c>
      <c r="N196" s="210"/>
      <c r="O196" s="210"/>
      <c r="P196" s="210"/>
      <c r="Q196" s="210"/>
      <c r="R196" s="210"/>
      <c r="S196" s="210"/>
      <c r="T196" s="210"/>
      <c r="U196" s="210">
        <v>0</v>
      </c>
      <c r="V196" s="210">
        <f t="shared" ref="V196:V219" si="244">U196+W196</f>
        <v>0</v>
      </c>
      <c r="W196" s="210">
        <f t="shared" ref="W196:W219" si="245">SUM(X196:AG196)</f>
        <v>0</v>
      </c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>
        <v>0</v>
      </c>
      <c r="AI196" s="210">
        <f t="shared" ref="AI196:AI219" si="246">AH196+AJ196</f>
        <v>0</v>
      </c>
      <c r="AJ196" s="210">
        <f t="shared" ref="AJ196:AJ219" si="247">SUM(AK196:AT196)</f>
        <v>0</v>
      </c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>
        <v>0</v>
      </c>
      <c r="AV196" s="210">
        <f t="shared" ref="AV196:AV219" si="248">AU196+AW196</f>
        <v>0</v>
      </c>
      <c r="AW196" s="210">
        <f t="shared" ref="AW196:AW219" si="249">SUM(AX196:BA196)</f>
        <v>0</v>
      </c>
      <c r="AX196" s="210"/>
      <c r="AY196" s="210"/>
      <c r="AZ196" s="210"/>
      <c r="BA196" s="210"/>
      <c r="BB196" s="210"/>
      <c r="BC196" s="210">
        <f t="shared" ref="BC196:BC219" si="250">BB196+BD196</f>
        <v>0</v>
      </c>
      <c r="BD196" s="210">
        <f t="shared" ref="BD196:BD219" si="251">SUM(BE196:BN196)</f>
        <v>0</v>
      </c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61"/>
      <c r="BO196" s="54" t="s">
        <v>681</v>
      </c>
      <c r="BP196" s="57"/>
      <c r="BQ196" s="232" t="s">
        <v>691</v>
      </c>
      <c r="BR196" s="232" t="s">
        <v>691</v>
      </c>
      <c r="BV196" s="10" t="e">
        <f>D196-#REF!-U196</f>
        <v>#REF!</v>
      </c>
      <c r="BW196" s="10" t="e">
        <f>D196-#REF!</f>
        <v>#REF!</v>
      </c>
      <c r="BX196" s="130" t="e">
        <f>F196-#REF!</f>
        <v>#REF!</v>
      </c>
    </row>
    <row r="197" spans="1:76" ht="24" customHeight="1" x14ac:dyDescent="0.2">
      <c r="A197" s="75">
        <v>90009251357</v>
      </c>
      <c r="B197" s="158" t="s">
        <v>497</v>
      </c>
      <c r="C197" s="257" t="s">
        <v>222</v>
      </c>
      <c r="D197" s="222">
        <f t="shared" si="240"/>
        <v>409722</v>
      </c>
      <c r="E197" s="210">
        <f t="shared" si="241"/>
        <v>409722</v>
      </c>
      <c r="F197" s="210">
        <v>364902</v>
      </c>
      <c r="G197" s="210">
        <f t="shared" si="242"/>
        <v>364880</v>
      </c>
      <c r="H197" s="210">
        <f t="shared" si="243"/>
        <v>-22</v>
      </c>
      <c r="I197" s="210"/>
      <c r="J197" s="210"/>
      <c r="K197" s="210"/>
      <c r="L197" s="210"/>
      <c r="M197" s="210">
        <v>-22</v>
      </c>
      <c r="N197" s="210"/>
      <c r="O197" s="210"/>
      <c r="P197" s="210"/>
      <c r="Q197" s="210"/>
      <c r="R197" s="210"/>
      <c r="S197" s="210"/>
      <c r="T197" s="210"/>
      <c r="U197" s="210">
        <v>44820</v>
      </c>
      <c r="V197" s="210">
        <f t="shared" si="244"/>
        <v>44820</v>
      </c>
      <c r="W197" s="210">
        <f t="shared" si="245"/>
        <v>0</v>
      </c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>
        <v>0</v>
      </c>
      <c r="AI197" s="210">
        <f t="shared" si="246"/>
        <v>22</v>
      </c>
      <c r="AJ197" s="210">
        <f t="shared" si="247"/>
        <v>22</v>
      </c>
      <c r="AK197" s="210">
        <v>22</v>
      </c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>
        <v>0</v>
      </c>
      <c r="AV197" s="210">
        <f t="shared" si="248"/>
        <v>0</v>
      </c>
      <c r="AW197" s="210">
        <f t="shared" si="249"/>
        <v>0</v>
      </c>
      <c r="AX197" s="210"/>
      <c r="AY197" s="210"/>
      <c r="AZ197" s="210"/>
      <c r="BA197" s="210"/>
      <c r="BB197" s="210"/>
      <c r="BC197" s="210">
        <f t="shared" si="250"/>
        <v>0</v>
      </c>
      <c r="BD197" s="210">
        <f t="shared" si="251"/>
        <v>0</v>
      </c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61"/>
      <c r="BO197" s="54" t="s">
        <v>394</v>
      </c>
      <c r="BP197" s="57"/>
      <c r="BQ197" s="232" t="s">
        <v>702</v>
      </c>
      <c r="BR197" s="10" t="s">
        <v>703</v>
      </c>
      <c r="BV197" s="10" t="e">
        <f>D197-#REF!-U197</f>
        <v>#REF!</v>
      </c>
      <c r="BW197" s="10" t="e">
        <f>D197-#REF!</f>
        <v>#REF!</v>
      </c>
      <c r="BX197" s="1" t="e">
        <f>F197-#REF!</f>
        <v>#REF!</v>
      </c>
    </row>
    <row r="198" spans="1:76" ht="12.75" x14ac:dyDescent="0.2">
      <c r="A198" s="75"/>
      <c r="B198" s="160"/>
      <c r="C198" s="257" t="s">
        <v>234</v>
      </c>
      <c r="D198" s="222">
        <f t="shared" si="240"/>
        <v>38184</v>
      </c>
      <c r="E198" s="210">
        <f t="shared" si="241"/>
        <v>38184</v>
      </c>
      <c r="F198" s="210">
        <v>38184</v>
      </c>
      <c r="G198" s="210">
        <f t="shared" si="242"/>
        <v>38184</v>
      </c>
      <c r="H198" s="210">
        <f t="shared" si="243"/>
        <v>0</v>
      </c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>
        <v>0</v>
      </c>
      <c r="V198" s="210">
        <f t="shared" si="244"/>
        <v>0</v>
      </c>
      <c r="W198" s="210">
        <f t="shared" si="245"/>
        <v>0</v>
      </c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>
        <v>0</v>
      </c>
      <c r="AI198" s="210">
        <f t="shared" si="246"/>
        <v>0</v>
      </c>
      <c r="AJ198" s="210">
        <f t="shared" si="247"/>
        <v>0</v>
      </c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>
        <v>0</v>
      </c>
      <c r="AV198" s="210">
        <f t="shared" si="248"/>
        <v>0</v>
      </c>
      <c r="AW198" s="210">
        <f t="shared" si="249"/>
        <v>0</v>
      </c>
      <c r="AX198" s="210"/>
      <c r="AY198" s="210"/>
      <c r="AZ198" s="210"/>
      <c r="BA198" s="210"/>
      <c r="BB198" s="210"/>
      <c r="BC198" s="210">
        <f t="shared" si="250"/>
        <v>0</v>
      </c>
      <c r="BD198" s="210">
        <f t="shared" si="251"/>
        <v>0</v>
      </c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61"/>
      <c r="BO198" s="54" t="s">
        <v>395</v>
      </c>
      <c r="BP198" s="57"/>
      <c r="BQ198" s="232" t="s">
        <v>700</v>
      </c>
      <c r="BR198" s="10" t="s">
        <v>701</v>
      </c>
      <c r="BV198" s="10" t="e">
        <f>D198-#REF!-U198</f>
        <v>#REF!</v>
      </c>
      <c r="BW198" s="10" t="e">
        <f>D198-#REF!</f>
        <v>#REF!</v>
      </c>
      <c r="BX198" s="1" t="e">
        <f>F198-#REF!</f>
        <v>#REF!</v>
      </c>
    </row>
    <row r="199" spans="1:76" ht="24" customHeight="1" x14ac:dyDescent="0.2">
      <c r="A199" s="75">
        <v>90000051542</v>
      </c>
      <c r="B199" s="158" t="s">
        <v>20</v>
      </c>
      <c r="C199" s="257" t="s">
        <v>221</v>
      </c>
      <c r="D199" s="222">
        <f t="shared" si="240"/>
        <v>1650894</v>
      </c>
      <c r="E199" s="210">
        <f t="shared" si="241"/>
        <v>1648170</v>
      </c>
      <c r="F199" s="210">
        <v>495262</v>
      </c>
      <c r="G199" s="210">
        <f t="shared" si="242"/>
        <v>490638</v>
      </c>
      <c r="H199" s="210">
        <f t="shared" si="243"/>
        <v>-4624</v>
      </c>
      <c r="I199" s="210"/>
      <c r="J199" s="210"/>
      <c r="K199" s="210"/>
      <c r="L199" s="210"/>
      <c r="M199" s="210">
        <v>-4624</v>
      </c>
      <c r="N199" s="210"/>
      <c r="O199" s="210"/>
      <c r="P199" s="210"/>
      <c r="Q199" s="210"/>
      <c r="R199" s="210"/>
      <c r="S199" s="210"/>
      <c r="T199" s="210"/>
      <c r="U199" s="210">
        <v>1122793</v>
      </c>
      <c r="V199" s="210">
        <f t="shared" si="244"/>
        <v>1119001</v>
      </c>
      <c r="W199" s="210">
        <f t="shared" si="245"/>
        <v>-3792</v>
      </c>
      <c r="X199" s="210"/>
      <c r="Y199" s="210"/>
      <c r="Z199" s="210">
        <v>-3792</v>
      </c>
      <c r="AA199" s="210"/>
      <c r="AB199" s="210"/>
      <c r="AC199" s="210"/>
      <c r="AD199" s="210"/>
      <c r="AE199" s="210"/>
      <c r="AF199" s="210"/>
      <c r="AG199" s="210"/>
      <c r="AH199" s="210">
        <v>32839</v>
      </c>
      <c r="AI199" s="210">
        <f t="shared" si="246"/>
        <v>37831</v>
      </c>
      <c r="AJ199" s="210">
        <f t="shared" si="247"/>
        <v>4992</v>
      </c>
      <c r="AK199" s="210">
        <v>4992</v>
      </c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>
        <v>0</v>
      </c>
      <c r="AV199" s="210">
        <f t="shared" si="248"/>
        <v>700</v>
      </c>
      <c r="AW199" s="210">
        <f t="shared" si="249"/>
        <v>700</v>
      </c>
      <c r="AX199" s="210">
        <v>700</v>
      </c>
      <c r="AY199" s="210"/>
      <c r="AZ199" s="210"/>
      <c r="BA199" s="210"/>
      <c r="BB199" s="210"/>
      <c r="BC199" s="210">
        <f t="shared" si="250"/>
        <v>0</v>
      </c>
      <c r="BD199" s="210">
        <f t="shared" si="251"/>
        <v>0</v>
      </c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61"/>
      <c r="BO199" s="54" t="s">
        <v>396</v>
      </c>
      <c r="BP199" s="57"/>
      <c r="BQ199" s="232" t="s">
        <v>698</v>
      </c>
      <c r="BR199" s="10" t="s">
        <v>699</v>
      </c>
      <c r="BV199" s="10" t="e">
        <f>D199-#REF!-U199</f>
        <v>#REF!</v>
      </c>
      <c r="BW199" s="10" t="e">
        <f>D199-#REF!</f>
        <v>#REF!</v>
      </c>
      <c r="BX199" s="1" t="e">
        <f>F199-#REF!</f>
        <v>#REF!</v>
      </c>
    </row>
    <row r="200" spans="1:76" x14ac:dyDescent="0.2">
      <c r="A200" s="75"/>
      <c r="B200" s="159"/>
      <c r="C200" s="257" t="s">
        <v>234</v>
      </c>
      <c r="D200" s="222">
        <f t="shared" si="240"/>
        <v>213725</v>
      </c>
      <c r="E200" s="210">
        <f t="shared" si="241"/>
        <v>202726</v>
      </c>
      <c r="F200" s="210">
        <v>187459</v>
      </c>
      <c r="G200" s="210">
        <f t="shared" si="242"/>
        <v>187459</v>
      </c>
      <c r="H200" s="210">
        <f t="shared" si="243"/>
        <v>0</v>
      </c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>
        <v>26266</v>
      </c>
      <c r="V200" s="210">
        <f t="shared" si="244"/>
        <v>15267</v>
      </c>
      <c r="W200" s="210">
        <f t="shared" si="245"/>
        <v>-10999</v>
      </c>
      <c r="X200" s="210">
        <v>1</v>
      </c>
      <c r="Y200" s="210">
        <v>-11000</v>
      </c>
      <c r="Z200" s="210"/>
      <c r="AA200" s="210"/>
      <c r="AB200" s="210"/>
      <c r="AC200" s="210"/>
      <c r="AD200" s="210"/>
      <c r="AE200" s="210"/>
      <c r="AF200" s="210"/>
      <c r="AG200" s="210"/>
      <c r="AH200" s="210">
        <v>0</v>
      </c>
      <c r="AI200" s="210">
        <f t="shared" si="246"/>
        <v>0</v>
      </c>
      <c r="AJ200" s="210">
        <f t="shared" si="247"/>
        <v>0</v>
      </c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>
        <v>0</v>
      </c>
      <c r="AV200" s="210">
        <f t="shared" si="248"/>
        <v>0</v>
      </c>
      <c r="AW200" s="210">
        <f t="shared" si="249"/>
        <v>0</v>
      </c>
      <c r="AX200" s="210"/>
      <c r="AY200" s="210"/>
      <c r="AZ200" s="210"/>
      <c r="BA200" s="210"/>
      <c r="BB200" s="210"/>
      <c r="BC200" s="210">
        <f t="shared" si="250"/>
        <v>0</v>
      </c>
      <c r="BD200" s="210">
        <f t="shared" si="251"/>
        <v>0</v>
      </c>
      <c r="BE200" s="210"/>
      <c r="BF200" s="210"/>
      <c r="BG200" s="210"/>
      <c r="BH200" s="210"/>
      <c r="BI200" s="210"/>
      <c r="BJ200" s="210"/>
      <c r="BK200" s="210"/>
      <c r="BL200" s="210"/>
      <c r="BM200" s="210"/>
      <c r="BN200" s="261"/>
      <c r="BO200" s="54" t="s">
        <v>397</v>
      </c>
      <c r="BP200" s="57"/>
      <c r="BQ200" s="232" t="s">
        <v>700</v>
      </c>
      <c r="BR200" s="10" t="s">
        <v>701</v>
      </c>
      <c r="BV200" s="10" t="e">
        <f>D200-#REF!-U200</f>
        <v>#REF!</v>
      </c>
      <c r="BW200" s="10" t="e">
        <f>D200-#REF!</f>
        <v>#REF!</v>
      </c>
      <c r="BX200" s="1" t="e">
        <f>F200-#REF!</f>
        <v>#REF!</v>
      </c>
    </row>
    <row r="201" spans="1:76" s="130" customFormat="1" x14ac:dyDescent="0.2">
      <c r="A201" s="75"/>
      <c r="B201" s="159"/>
      <c r="C201" s="257" t="s">
        <v>670</v>
      </c>
      <c r="D201" s="222">
        <f t="shared" si="240"/>
        <v>20864</v>
      </c>
      <c r="E201" s="210">
        <f t="shared" si="241"/>
        <v>27139</v>
      </c>
      <c r="F201" s="210">
        <v>20864</v>
      </c>
      <c r="G201" s="210">
        <f t="shared" si="242"/>
        <v>27139</v>
      </c>
      <c r="H201" s="210">
        <f t="shared" si="243"/>
        <v>6275</v>
      </c>
      <c r="I201" s="210"/>
      <c r="J201" s="210"/>
      <c r="K201" s="210"/>
      <c r="L201" s="210"/>
      <c r="M201" s="210">
        <v>6275</v>
      </c>
      <c r="N201" s="210"/>
      <c r="O201" s="210"/>
      <c r="P201" s="210"/>
      <c r="Q201" s="210"/>
      <c r="R201" s="210"/>
      <c r="S201" s="210"/>
      <c r="T201" s="210"/>
      <c r="U201" s="210">
        <v>0</v>
      </c>
      <c r="V201" s="210">
        <f t="shared" si="244"/>
        <v>0</v>
      </c>
      <c r="W201" s="210">
        <f t="shared" si="245"/>
        <v>0</v>
      </c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>
        <v>0</v>
      </c>
      <c r="AI201" s="210">
        <f t="shared" si="246"/>
        <v>0</v>
      </c>
      <c r="AJ201" s="210">
        <f t="shared" si="247"/>
        <v>0</v>
      </c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>
        <v>0</v>
      </c>
      <c r="AV201" s="210">
        <f t="shared" si="248"/>
        <v>0</v>
      </c>
      <c r="AW201" s="210">
        <f t="shared" si="249"/>
        <v>0</v>
      </c>
      <c r="AX201" s="210"/>
      <c r="AY201" s="210"/>
      <c r="AZ201" s="210"/>
      <c r="BA201" s="210"/>
      <c r="BB201" s="210"/>
      <c r="BC201" s="210">
        <f t="shared" si="250"/>
        <v>0</v>
      </c>
      <c r="BD201" s="210">
        <f t="shared" si="251"/>
        <v>0</v>
      </c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61"/>
      <c r="BO201" s="54" t="s">
        <v>741</v>
      </c>
      <c r="BP201" s="57"/>
      <c r="BQ201" s="232" t="s">
        <v>691</v>
      </c>
      <c r="BR201" s="232" t="s">
        <v>691</v>
      </c>
      <c r="BV201" s="10" t="e">
        <f>D201-#REF!-U201</f>
        <v>#REF!</v>
      </c>
      <c r="BW201" s="10" t="e">
        <f>D201-#REF!</f>
        <v>#REF!</v>
      </c>
      <c r="BX201" s="130" t="e">
        <f>F201-#REF!</f>
        <v>#REF!</v>
      </c>
    </row>
    <row r="202" spans="1:76" s="130" customFormat="1" ht="36" x14ac:dyDescent="0.2">
      <c r="A202" s="75"/>
      <c r="B202" s="159"/>
      <c r="C202" s="257" t="s">
        <v>676</v>
      </c>
      <c r="D202" s="222">
        <f t="shared" si="240"/>
        <v>14800</v>
      </c>
      <c r="E202" s="210">
        <f t="shared" si="241"/>
        <v>16658</v>
      </c>
      <c r="F202" s="210">
        <v>14800</v>
      </c>
      <c r="G202" s="210">
        <f t="shared" si="242"/>
        <v>16658</v>
      </c>
      <c r="H202" s="210">
        <f t="shared" si="243"/>
        <v>1858</v>
      </c>
      <c r="I202" s="210"/>
      <c r="J202" s="210"/>
      <c r="K202" s="210"/>
      <c r="L202" s="210"/>
      <c r="M202" s="210">
        <v>1858</v>
      </c>
      <c r="N202" s="210"/>
      <c r="O202" s="210"/>
      <c r="P202" s="210"/>
      <c r="Q202" s="210"/>
      <c r="R202" s="210"/>
      <c r="S202" s="210"/>
      <c r="T202" s="210"/>
      <c r="U202" s="210">
        <v>0</v>
      </c>
      <c r="V202" s="210">
        <f t="shared" si="244"/>
        <v>0</v>
      </c>
      <c r="W202" s="210">
        <f t="shared" si="245"/>
        <v>0</v>
      </c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>
        <v>0</v>
      </c>
      <c r="AI202" s="210">
        <f t="shared" si="246"/>
        <v>0</v>
      </c>
      <c r="AJ202" s="210">
        <f t="shared" si="247"/>
        <v>0</v>
      </c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>
        <v>0</v>
      </c>
      <c r="AV202" s="210">
        <f t="shared" si="248"/>
        <v>0</v>
      </c>
      <c r="AW202" s="210">
        <f t="shared" si="249"/>
        <v>0</v>
      </c>
      <c r="AX202" s="210"/>
      <c r="AY202" s="210"/>
      <c r="AZ202" s="210"/>
      <c r="BA202" s="210"/>
      <c r="BB202" s="210"/>
      <c r="BC202" s="210">
        <f t="shared" si="250"/>
        <v>0</v>
      </c>
      <c r="BD202" s="210">
        <f t="shared" si="251"/>
        <v>0</v>
      </c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61"/>
      <c r="BO202" s="54" t="s">
        <v>742</v>
      </c>
      <c r="BP202" s="57"/>
      <c r="BQ202" s="232" t="s">
        <v>691</v>
      </c>
      <c r="BR202" s="232" t="s">
        <v>691</v>
      </c>
      <c r="BV202" s="10" t="e">
        <f>D202-#REF!-U202</f>
        <v>#REF!</v>
      </c>
      <c r="BW202" s="10" t="e">
        <f>D202-#REF!</f>
        <v>#REF!</v>
      </c>
      <c r="BX202" s="130" t="e">
        <f>F202-#REF!</f>
        <v>#REF!</v>
      </c>
    </row>
    <row r="203" spans="1:76" s="130" customFormat="1" x14ac:dyDescent="0.2">
      <c r="A203" s="75"/>
      <c r="B203" s="159"/>
      <c r="C203" s="365" t="s">
        <v>794</v>
      </c>
      <c r="D203" s="222"/>
      <c r="E203" s="210">
        <f t="shared" si="241"/>
        <v>0</v>
      </c>
      <c r="F203" s="210"/>
      <c r="G203" s="210">
        <f t="shared" ref="G203" si="252">F203+H203</f>
        <v>3932</v>
      </c>
      <c r="H203" s="210">
        <f t="shared" ref="H203" si="253">SUM(I203:T203)</f>
        <v>3932</v>
      </c>
      <c r="I203" s="210"/>
      <c r="J203" s="210"/>
      <c r="K203" s="210"/>
      <c r="L203" s="210"/>
      <c r="M203" s="210">
        <v>3932</v>
      </c>
      <c r="N203" s="210"/>
      <c r="O203" s="210"/>
      <c r="P203" s="210"/>
      <c r="Q203" s="210"/>
      <c r="R203" s="210"/>
      <c r="S203" s="210"/>
      <c r="T203" s="210"/>
      <c r="U203" s="210"/>
      <c r="V203" s="210">
        <f t="shared" ref="V203" si="254">U203+W203</f>
        <v>0</v>
      </c>
      <c r="W203" s="210">
        <f t="shared" ref="W203" si="255">SUM(X203:AG203)</f>
        <v>0</v>
      </c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>
        <f t="shared" ref="AI203" si="256">AH203+AJ203</f>
        <v>0</v>
      </c>
      <c r="AJ203" s="210">
        <f t="shared" ref="AJ203" si="257">SUM(AK203:AT203)</f>
        <v>0</v>
      </c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>
        <f t="shared" ref="AV203" si="258">AU203+AW203</f>
        <v>0</v>
      </c>
      <c r="AW203" s="210">
        <f t="shared" ref="AW203" si="259">SUM(AX203:BA203)</f>
        <v>0</v>
      </c>
      <c r="AX203" s="210"/>
      <c r="AY203" s="210"/>
      <c r="AZ203" s="210"/>
      <c r="BA203" s="210"/>
      <c r="BB203" s="210"/>
      <c r="BC203" s="210">
        <f t="shared" ref="BC203" si="260">BB203+BD203</f>
        <v>-3932</v>
      </c>
      <c r="BD203" s="210">
        <f t="shared" ref="BD203" si="261">SUM(BE203:BN203)</f>
        <v>-3932</v>
      </c>
      <c r="BE203" s="210">
        <v>-3932</v>
      </c>
      <c r="BF203" s="210"/>
      <c r="BG203" s="210"/>
      <c r="BH203" s="210"/>
      <c r="BI203" s="210"/>
      <c r="BJ203" s="210"/>
      <c r="BK203" s="210"/>
      <c r="BL203" s="210"/>
      <c r="BM203" s="210"/>
      <c r="BN203" s="261"/>
      <c r="BO203" s="54" t="s">
        <v>795</v>
      </c>
      <c r="BP203" s="57"/>
      <c r="BQ203" s="232"/>
      <c r="BR203" s="232"/>
      <c r="BV203" s="10"/>
      <c r="BW203" s="10"/>
    </row>
    <row r="204" spans="1:76" ht="24" customHeight="1" x14ac:dyDescent="0.2">
      <c r="A204" s="75">
        <v>90009251361</v>
      </c>
      <c r="B204" s="158" t="s">
        <v>194</v>
      </c>
      <c r="C204" s="257" t="s">
        <v>221</v>
      </c>
      <c r="D204" s="222">
        <f t="shared" si="240"/>
        <v>716270</v>
      </c>
      <c r="E204" s="210">
        <f t="shared" si="241"/>
        <v>786520</v>
      </c>
      <c r="F204" s="210">
        <v>519437</v>
      </c>
      <c r="G204" s="210">
        <f t="shared" si="242"/>
        <v>587992</v>
      </c>
      <c r="H204" s="210">
        <f t="shared" si="243"/>
        <v>68555</v>
      </c>
      <c r="I204" s="210"/>
      <c r="J204" s="210"/>
      <c r="K204" s="210"/>
      <c r="L204" s="210"/>
      <c r="M204" s="210"/>
      <c r="N204" s="210"/>
      <c r="O204" s="210"/>
      <c r="P204" s="210"/>
      <c r="Q204" s="210"/>
      <c r="R204" s="210">
        <v>68555</v>
      </c>
      <c r="S204" s="210"/>
      <c r="T204" s="210"/>
      <c r="U204" s="210">
        <v>179052</v>
      </c>
      <c r="V204" s="210">
        <f t="shared" si="244"/>
        <v>178366</v>
      </c>
      <c r="W204" s="210">
        <f t="shared" si="245"/>
        <v>-686</v>
      </c>
      <c r="X204" s="210"/>
      <c r="Y204" s="210"/>
      <c r="Z204" s="210">
        <v>-686</v>
      </c>
      <c r="AA204" s="210"/>
      <c r="AB204" s="210"/>
      <c r="AC204" s="210"/>
      <c r="AD204" s="210"/>
      <c r="AE204" s="210"/>
      <c r="AF204" s="210"/>
      <c r="AG204" s="210"/>
      <c r="AH204" s="210">
        <v>17781</v>
      </c>
      <c r="AI204" s="210">
        <f t="shared" si="246"/>
        <v>20162</v>
      </c>
      <c r="AJ204" s="210">
        <f t="shared" si="247"/>
        <v>2381</v>
      </c>
      <c r="AK204" s="210">
        <v>2381</v>
      </c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>
        <v>0</v>
      </c>
      <c r="AV204" s="210">
        <f t="shared" si="248"/>
        <v>0</v>
      </c>
      <c r="AW204" s="210">
        <f t="shared" si="249"/>
        <v>0</v>
      </c>
      <c r="AX204" s="210"/>
      <c r="AY204" s="210"/>
      <c r="AZ204" s="210"/>
      <c r="BA204" s="210"/>
      <c r="BB204" s="210"/>
      <c r="BC204" s="210">
        <f t="shared" si="250"/>
        <v>0</v>
      </c>
      <c r="BD204" s="210">
        <f t="shared" si="251"/>
        <v>0</v>
      </c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61"/>
      <c r="BO204" s="54" t="s">
        <v>723</v>
      </c>
      <c r="BP204" s="57"/>
      <c r="BQ204" s="232" t="s">
        <v>698</v>
      </c>
      <c r="BR204" s="10" t="s">
        <v>699</v>
      </c>
      <c r="BV204" s="10" t="e">
        <f>D204-#REF!-U204</f>
        <v>#REF!</v>
      </c>
      <c r="BW204" s="10" t="e">
        <f>D204-#REF!</f>
        <v>#REF!</v>
      </c>
      <c r="BX204" s="1" t="e">
        <f>F204-#REF!</f>
        <v>#REF!</v>
      </c>
    </row>
    <row r="205" spans="1:76" x14ac:dyDescent="0.2">
      <c r="A205" s="75"/>
      <c r="B205" s="159"/>
      <c r="C205" s="257" t="s">
        <v>234</v>
      </c>
      <c r="D205" s="222">
        <f t="shared" si="240"/>
        <v>65447</v>
      </c>
      <c r="E205" s="210">
        <f t="shared" si="241"/>
        <v>65447</v>
      </c>
      <c r="F205" s="210">
        <v>53651</v>
      </c>
      <c r="G205" s="210">
        <f t="shared" si="242"/>
        <v>53651</v>
      </c>
      <c r="H205" s="210">
        <f t="shared" si="243"/>
        <v>0</v>
      </c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>
        <v>11796</v>
      </c>
      <c r="V205" s="210">
        <f t="shared" si="244"/>
        <v>11796</v>
      </c>
      <c r="W205" s="210">
        <f t="shared" si="245"/>
        <v>0</v>
      </c>
      <c r="X205" s="210"/>
      <c r="Y205" s="210"/>
      <c r="Z205" s="210"/>
      <c r="AA205" s="210"/>
      <c r="AB205" s="210"/>
      <c r="AC205" s="210"/>
      <c r="AD205" s="210"/>
      <c r="AE205" s="210"/>
      <c r="AF205" s="210"/>
      <c r="AG205" s="210"/>
      <c r="AH205" s="210">
        <v>0</v>
      </c>
      <c r="AI205" s="210">
        <f t="shared" si="246"/>
        <v>0</v>
      </c>
      <c r="AJ205" s="210">
        <f t="shared" si="247"/>
        <v>0</v>
      </c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>
        <v>0</v>
      </c>
      <c r="AV205" s="210">
        <f t="shared" si="248"/>
        <v>0</v>
      </c>
      <c r="AW205" s="210">
        <f t="shared" si="249"/>
        <v>0</v>
      </c>
      <c r="AX205" s="210"/>
      <c r="AY205" s="210"/>
      <c r="AZ205" s="210"/>
      <c r="BA205" s="210"/>
      <c r="BB205" s="210"/>
      <c r="BC205" s="210">
        <f t="shared" si="250"/>
        <v>0</v>
      </c>
      <c r="BD205" s="210">
        <f t="shared" si="251"/>
        <v>0</v>
      </c>
      <c r="BE205" s="210"/>
      <c r="BF205" s="210"/>
      <c r="BG205" s="210"/>
      <c r="BH205" s="210"/>
      <c r="BI205" s="210"/>
      <c r="BJ205" s="210"/>
      <c r="BK205" s="210"/>
      <c r="BL205" s="210"/>
      <c r="BM205" s="210"/>
      <c r="BN205" s="261"/>
      <c r="BO205" s="54" t="s">
        <v>724</v>
      </c>
      <c r="BP205" s="57"/>
      <c r="BQ205" s="232" t="s">
        <v>700</v>
      </c>
      <c r="BR205" s="10" t="s">
        <v>701</v>
      </c>
      <c r="BV205" s="10" t="e">
        <f>D205-#REF!-U205</f>
        <v>#REF!</v>
      </c>
      <c r="BW205" s="10" t="e">
        <f>D205-#REF!</f>
        <v>#REF!</v>
      </c>
      <c r="BX205" s="1" t="e">
        <f>F205-#REF!</f>
        <v>#REF!</v>
      </c>
    </row>
    <row r="206" spans="1:76" ht="24" x14ac:dyDescent="0.2">
      <c r="A206" s="75">
        <v>90000051699</v>
      </c>
      <c r="B206" s="158" t="s">
        <v>195</v>
      </c>
      <c r="C206" s="257" t="s">
        <v>221</v>
      </c>
      <c r="D206" s="222">
        <f t="shared" si="240"/>
        <v>890708</v>
      </c>
      <c r="E206" s="210">
        <f t="shared" si="241"/>
        <v>890609</v>
      </c>
      <c r="F206" s="210">
        <v>669872</v>
      </c>
      <c r="G206" s="210">
        <f t="shared" si="242"/>
        <v>669872</v>
      </c>
      <c r="H206" s="210">
        <f t="shared" si="243"/>
        <v>0</v>
      </c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>
        <v>197404</v>
      </c>
      <c r="V206" s="210">
        <f t="shared" si="244"/>
        <v>196445</v>
      </c>
      <c r="W206" s="210">
        <f t="shared" si="245"/>
        <v>-959</v>
      </c>
      <c r="X206" s="210"/>
      <c r="Y206" s="210"/>
      <c r="Z206" s="210">
        <v>-959</v>
      </c>
      <c r="AA206" s="210"/>
      <c r="AB206" s="210"/>
      <c r="AC206" s="210"/>
      <c r="AD206" s="210"/>
      <c r="AE206" s="210"/>
      <c r="AF206" s="210"/>
      <c r="AG206" s="210"/>
      <c r="AH206" s="210">
        <v>23432</v>
      </c>
      <c r="AI206" s="210">
        <f t="shared" si="246"/>
        <v>24292</v>
      </c>
      <c r="AJ206" s="210">
        <f t="shared" si="247"/>
        <v>860</v>
      </c>
      <c r="AK206" s="210">
        <v>860</v>
      </c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>
        <v>0</v>
      </c>
      <c r="AV206" s="210">
        <f t="shared" si="248"/>
        <v>0</v>
      </c>
      <c r="AW206" s="210">
        <f t="shared" si="249"/>
        <v>0</v>
      </c>
      <c r="AX206" s="210"/>
      <c r="AY206" s="210"/>
      <c r="AZ206" s="210"/>
      <c r="BA206" s="210"/>
      <c r="BB206" s="210"/>
      <c r="BC206" s="210">
        <f t="shared" si="250"/>
        <v>0</v>
      </c>
      <c r="BD206" s="210">
        <f t="shared" si="251"/>
        <v>0</v>
      </c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61"/>
      <c r="BO206" s="54" t="s">
        <v>398</v>
      </c>
      <c r="BP206" s="57"/>
      <c r="BQ206" s="232" t="s">
        <v>698</v>
      </c>
      <c r="BR206" s="10" t="s">
        <v>699</v>
      </c>
      <c r="BV206" s="10" t="e">
        <f>D206-#REF!-U206</f>
        <v>#REF!</v>
      </c>
      <c r="BW206" s="10" t="e">
        <f>D206-#REF!</f>
        <v>#REF!</v>
      </c>
      <c r="BX206" s="1" t="e">
        <f>F206-#REF!</f>
        <v>#REF!</v>
      </c>
    </row>
    <row r="207" spans="1:76" x14ac:dyDescent="0.2">
      <c r="A207" s="75"/>
      <c r="B207" s="159"/>
      <c r="C207" s="257" t="s">
        <v>234</v>
      </c>
      <c r="D207" s="222">
        <f t="shared" si="240"/>
        <v>64288</v>
      </c>
      <c r="E207" s="210">
        <f t="shared" si="241"/>
        <v>64288</v>
      </c>
      <c r="F207" s="210">
        <v>53674</v>
      </c>
      <c r="G207" s="210">
        <f t="shared" si="242"/>
        <v>53674</v>
      </c>
      <c r="H207" s="210">
        <f t="shared" si="243"/>
        <v>0</v>
      </c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>
        <v>10614</v>
      </c>
      <c r="V207" s="210">
        <f t="shared" si="244"/>
        <v>10614</v>
      </c>
      <c r="W207" s="210">
        <f t="shared" si="245"/>
        <v>0</v>
      </c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>
        <v>0</v>
      </c>
      <c r="AI207" s="210">
        <f t="shared" si="246"/>
        <v>0</v>
      </c>
      <c r="AJ207" s="210">
        <f t="shared" si="247"/>
        <v>0</v>
      </c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>
        <v>0</v>
      </c>
      <c r="AV207" s="210">
        <f t="shared" si="248"/>
        <v>0</v>
      </c>
      <c r="AW207" s="210">
        <f t="shared" si="249"/>
        <v>0</v>
      </c>
      <c r="AX207" s="210"/>
      <c r="AY207" s="210"/>
      <c r="AZ207" s="210"/>
      <c r="BA207" s="210"/>
      <c r="BB207" s="210"/>
      <c r="BC207" s="210">
        <f t="shared" si="250"/>
        <v>0</v>
      </c>
      <c r="BD207" s="210">
        <f t="shared" si="251"/>
        <v>0</v>
      </c>
      <c r="BE207" s="210"/>
      <c r="BF207" s="210"/>
      <c r="BG207" s="210"/>
      <c r="BH207" s="210"/>
      <c r="BI207" s="210"/>
      <c r="BJ207" s="210"/>
      <c r="BK207" s="210"/>
      <c r="BL207" s="210"/>
      <c r="BM207" s="210"/>
      <c r="BN207" s="261"/>
      <c r="BO207" s="54" t="s">
        <v>399</v>
      </c>
      <c r="BP207" s="57"/>
      <c r="BQ207" s="232" t="s">
        <v>700</v>
      </c>
      <c r="BR207" s="10" t="s">
        <v>701</v>
      </c>
      <c r="BV207" s="10" t="e">
        <f>D207-#REF!-U207</f>
        <v>#REF!</v>
      </c>
      <c r="BW207" s="10" t="e">
        <f>D207-#REF!</f>
        <v>#REF!</v>
      </c>
      <c r="BX207" s="1" t="e">
        <f>F207-#REF!</f>
        <v>#REF!</v>
      </c>
    </row>
    <row r="208" spans="1:76" ht="24" x14ac:dyDescent="0.2">
      <c r="A208" s="75">
        <v>90000051612</v>
      </c>
      <c r="B208" s="158" t="s">
        <v>196</v>
      </c>
      <c r="C208" s="257" t="s">
        <v>221</v>
      </c>
      <c r="D208" s="222">
        <f t="shared" si="240"/>
        <v>680299</v>
      </c>
      <c r="E208" s="210">
        <f t="shared" si="241"/>
        <v>676492</v>
      </c>
      <c r="F208" s="210">
        <v>335225</v>
      </c>
      <c r="G208" s="210">
        <f t="shared" si="242"/>
        <v>329546</v>
      </c>
      <c r="H208" s="210">
        <f t="shared" si="243"/>
        <v>-5679</v>
      </c>
      <c r="I208" s="210"/>
      <c r="J208" s="210"/>
      <c r="K208" s="210"/>
      <c r="L208" s="210"/>
      <c r="M208" s="210">
        <v>-5679</v>
      </c>
      <c r="N208" s="210"/>
      <c r="O208" s="210"/>
      <c r="P208" s="210"/>
      <c r="Q208" s="210"/>
      <c r="R208" s="210"/>
      <c r="S208" s="210"/>
      <c r="T208" s="210"/>
      <c r="U208" s="210">
        <v>333785</v>
      </c>
      <c r="V208" s="210">
        <f t="shared" si="244"/>
        <v>331923</v>
      </c>
      <c r="W208" s="210">
        <f t="shared" si="245"/>
        <v>-1862</v>
      </c>
      <c r="X208" s="210"/>
      <c r="Y208" s="210"/>
      <c r="Z208" s="210">
        <v>-1862</v>
      </c>
      <c r="AA208" s="210"/>
      <c r="AB208" s="210"/>
      <c r="AC208" s="210"/>
      <c r="AD208" s="210"/>
      <c r="AE208" s="210"/>
      <c r="AF208" s="210"/>
      <c r="AG208" s="210"/>
      <c r="AH208" s="210">
        <v>11289</v>
      </c>
      <c r="AI208" s="210">
        <f t="shared" si="246"/>
        <v>15023</v>
      </c>
      <c r="AJ208" s="210">
        <f t="shared" si="247"/>
        <v>3734</v>
      </c>
      <c r="AK208" s="210">
        <v>5679</v>
      </c>
      <c r="AL208" s="210"/>
      <c r="AM208" s="210">
        <v>-1945</v>
      </c>
      <c r="AN208" s="210"/>
      <c r="AO208" s="210"/>
      <c r="AP208" s="210"/>
      <c r="AQ208" s="210"/>
      <c r="AR208" s="210"/>
      <c r="AS208" s="210"/>
      <c r="AT208" s="210"/>
      <c r="AU208" s="210">
        <v>0</v>
      </c>
      <c r="AV208" s="210">
        <f t="shared" si="248"/>
        <v>0</v>
      </c>
      <c r="AW208" s="210">
        <f t="shared" si="249"/>
        <v>0</v>
      </c>
      <c r="AX208" s="210"/>
      <c r="AY208" s="210"/>
      <c r="AZ208" s="210"/>
      <c r="BA208" s="210"/>
      <c r="BB208" s="210"/>
      <c r="BC208" s="210">
        <f t="shared" si="250"/>
        <v>0</v>
      </c>
      <c r="BD208" s="210">
        <f t="shared" si="251"/>
        <v>0</v>
      </c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61"/>
      <c r="BO208" s="54" t="s">
        <v>400</v>
      </c>
      <c r="BP208" s="57"/>
      <c r="BQ208" s="232" t="s">
        <v>698</v>
      </c>
      <c r="BR208" s="10" t="s">
        <v>699</v>
      </c>
      <c r="BV208" s="10" t="e">
        <f>D208-#REF!-U208</f>
        <v>#REF!</v>
      </c>
      <c r="BW208" s="10" t="e">
        <f>D208-#REF!</f>
        <v>#REF!</v>
      </c>
      <c r="BX208" s="1" t="e">
        <f>F208-#REF!</f>
        <v>#REF!</v>
      </c>
    </row>
    <row r="209" spans="1:76" x14ac:dyDescent="0.2">
      <c r="A209" s="75"/>
      <c r="B209" s="159"/>
      <c r="C209" s="257" t="s">
        <v>234</v>
      </c>
      <c r="D209" s="222">
        <f t="shared" si="240"/>
        <v>77557</v>
      </c>
      <c r="E209" s="210">
        <f t="shared" si="241"/>
        <v>77557</v>
      </c>
      <c r="F209" s="210">
        <v>64197</v>
      </c>
      <c r="G209" s="210">
        <f t="shared" si="242"/>
        <v>64197</v>
      </c>
      <c r="H209" s="210">
        <f t="shared" si="243"/>
        <v>0</v>
      </c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>
        <v>13360</v>
      </c>
      <c r="V209" s="210">
        <f t="shared" si="244"/>
        <v>13360</v>
      </c>
      <c r="W209" s="210">
        <f t="shared" si="245"/>
        <v>0</v>
      </c>
      <c r="X209" s="210"/>
      <c r="Y209" s="210"/>
      <c r="Z209" s="210"/>
      <c r="AA209" s="210"/>
      <c r="AB209" s="210"/>
      <c r="AC209" s="210"/>
      <c r="AD209" s="210"/>
      <c r="AE209" s="210"/>
      <c r="AF209" s="210"/>
      <c r="AG209" s="210"/>
      <c r="AH209" s="210">
        <v>0</v>
      </c>
      <c r="AI209" s="210">
        <f t="shared" si="246"/>
        <v>0</v>
      </c>
      <c r="AJ209" s="210">
        <f t="shared" si="247"/>
        <v>0</v>
      </c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>
        <v>0</v>
      </c>
      <c r="AV209" s="210">
        <f t="shared" si="248"/>
        <v>0</v>
      </c>
      <c r="AW209" s="210">
        <f t="shared" si="249"/>
        <v>0</v>
      </c>
      <c r="AX209" s="210"/>
      <c r="AY209" s="210"/>
      <c r="AZ209" s="210"/>
      <c r="BA209" s="210"/>
      <c r="BB209" s="210"/>
      <c r="BC209" s="210">
        <f t="shared" si="250"/>
        <v>0</v>
      </c>
      <c r="BD209" s="210">
        <f t="shared" si="251"/>
        <v>0</v>
      </c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61"/>
      <c r="BO209" s="54" t="s">
        <v>401</v>
      </c>
      <c r="BP209" s="57"/>
      <c r="BQ209" s="232" t="s">
        <v>700</v>
      </c>
      <c r="BR209" s="10" t="s">
        <v>701</v>
      </c>
      <c r="BV209" s="10" t="e">
        <f>D209-#REF!-U209</f>
        <v>#REF!</v>
      </c>
      <c r="BW209" s="10" t="e">
        <f>D209-#REF!</f>
        <v>#REF!</v>
      </c>
      <c r="BX209" s="1" t="e">
        <f>F209-#REF!</f>
        <v>#REF!</v>
      </c>
    </row>
    <row r="210" spans="1:76" s="126" customFormat="1" ht="24" x14ac:dyDescent="0.2">
      <c r="A210" s="75"/>
      <c r="B210" s="159"/>
      <c r="C210" s="257" t="s">
        <v>514</v>
      </c>
      <c r="D210" s="222">
        <f t="shared" si="240"/>
        <v>3669</v>
      </c>
      <c r="E210" s="210">
        <f t="shared" si="241"/>
        <v>3731</v>
      </c>
      <c r="F210" s="210">
        <v>3669</v>
      </c>
      <c r="G210" s="210">
        <f t="shared" si="242"/>
        <v>3731</v>
      </c>
      <c r="H210" s="210">
        <f t="shared" si="243"/>
        <v>62</v>
      </c>
      <c r="I210" s="210"/>
      <c r="J210" s="210"/>
      <c r="K210" s="210"/>
      <c r="L210" s="210"/>
      <c r="M210" s="210">
        <v>62</v>
      </c>
      <c r="N210" s="210"/>
      <c r="O210" s="210"/>
      <c r="P210" s="210"/>
      <c r="Q210" s="210"/>
      <c r="R210" s="210"/>
      <c r="S210" s="210"/>
      <c r="T210" s="210"/>
      <c r="U210" s="210">
        <v>0</v>
      </c>
      <c r="V210" s="210">
        <f t="shared" si="244"/>
        <v>0</v>
      </c>
      <c r="W210" s="210">
        <f t="shared" si="245"/>
        <v>0</v>
      </c>
      <c r="X210" s="210"/>
      <c r="Y210" s="210"/>
      <c r="Z210" s="210"/>
      <c r="AA210" s="210"/>
      <c r="AB210" s="210"/>
      <c r="AC210" s="210"/>
      <c r="AD210" s="210"/>
      <c r="AE210" s="210"/>
      <c r="AF210" s="210"/>
      <c r="AG210" s="210"/>
      <c r="AH210" s="210">
        <v>0</v>
      </c>
      <c r="AI210" s="210">
        <f t="shared" si="246"/>
        <v>0</v>
      </c>
      <c r="AJ210" s="210">
        <f t="shared" si="247"/>
        <v>0</v>
      </c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>
        <v>0</v>
      </c>
      <c r="AV210" s="210">
        <f t="shared" si="248"/>
        <v>0</v>
      </c>
      <c r="AW210" s="210">
        <f t="shared" si="249"/>
        <v>0</v>
      </c>
      <c r="AX210" s="210"/>
      <c r="AY210" s="210"/>
      <c r="AZ210" s="210"/>
      <c r="BA210" s="210"/>
      <c r="BB210" s="210"/>
      <c r="BC210" s="210">
        <f t="shared" si="250"/>
        <v>0</v>
      </c>
      <c r="BD210" s="210">
        <f t="shared" si="251"/>
        <v>0</v>
      </c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61"/>
      <c r="BO210" s="54" t="s">
        <v>725</v>
      </c>
      <c r="BP210" s="57"/>
      <c r="BQ210" s="232" t="s">
        <v>691</v>
      </c>
      <c r="BR210" s="232" t="s">
        <v>691</v>
      </c>
      <c r="BV210" s="10" t="e">
        <f>D210-#REF!-U210</f>
        <v>#REF!</v>
      </c>
      <c r="BW210" s="10" t="e">
        <f>D210-#REF!</f>
        <v>#REF!</v>
      </c>
      <c r="BX210" s="126" t="e">
        <f>F210-#REF!</f>
        <v>#REF!</v>
      </c>
    </row>
    <row r="211" spans="1:76" ht="24" x14ac:dyDescent="0.2">
      <c r="A211" s="75">
        <v>90009251342</v>
      </c>
      <c r="B211" s="158" t="s">
        <v>668</v>
      </c>
      <c r="C211" s="257" t="s">
        <v>221</v>
      </c>
      <c r="D211" s="222">
        <f t="shared" si="240"/>
        <v>909244</v>
      </c>
      <c r="E211" s="210">
        <f t="shared" si="241"/>
        <v>910587</v>
      </c>
      <c r="F211" s="210">
        <v>38778</v>
      </c>
      <c r="G211" s="210">
        <f t="shared" si="242"/>
        <v>38913</v>
      </c>
      <c r="H211" s="210">
        <f t="shared" si="243"/>
        <v>135</v>
      </c>
      <c r="I211" s="210"/>
      <c r="J211" s="210"/>
      <c r="K211" s="210"/>
      <c r="L211" s="210"/>
      <c r="M211" s="210"/>
      <c r="N211" s="210"/>
      <c r="O211" s="210"/>
      <c r="P211" s="210"/>
      <c r="Q211" s="210">
        <v>135</v>
      </c>
      <c r="R211" s="210"/>
      <c r="S211" s="210"/>
      <c r="T211" s="210"/>
      <c r="U211" s="210">
        <v>865793</v>
      </c>
      <c r="V211" s="210">
        <f t="shared" si="244"/>
        <v>867406</v>
      </c>
      <c r="W211" s="210">
        <f t="shared" si="245"/>
        <v>1613</v>
      </c>
      <c r="X211" s="210">
        <v>1997</v>
      </c>
      <c r="Y211" s="210"/>
      <c r="Z211" s="210">
        <v>-384</v>
      </c>
      <c r="AA211" s="210"/>
      <c r="AB211" s="210"/>
      <c r="AC211" s="210"/>
      <c r="AD211" s="210"/>
      <c r="AE211" s="210"/>
      <c r="AF211" s="210"/>
      <c r="AG211" s="210"/>
      <c r="AH211" s="210">
        <v>4673</v>
      </c>
      <c r="AI211" s="210">
        <f t="shared" si="246"/>
        <v>4268</v>
      </c>
      <c r="AJ211" s="210">
        <f t="shared" si="247"/>
        <v>-405</v>
      </c>
      <c r="AK211" s="210">
        <v>-405</v>
      </c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>
        <v>0</v>
      </c>
      <c r="AV211" s="210">
        <f t="shared" si="248"/>
        <v>0</v>
      </c>
      <c r="AW211" s="210">
        <f t="shared" si="249"/>
        <v>0</v>
      </c>
      <c r="AX211" s="210"/>
      <c r="AY211" s="210"/>
      <c r="AZ211" s="210"/>
      <c r="BA211" s="210"/>
      <c r="BB211" s="210"/>
      <c r="BC211" s="210">
        <f t="shared" si="250"/>
        <v>0</v>
      </c>
      <c r="BD211" s="210">
        <f t="shared" si="251"/>
        <v>0</v>
      </c>
      <c r="BE211" s="210"/>
      <c r="BF211" s="210"/>
      <c r="BG211" s="210"/>
      <c r="BH211" s="210"/>
      <c r="BI211" s="210"/>
      <c r="BJ211" s="210"/>
      <c r="BK211" s="210"/>
      <c r="BL211" s="210"/>
      <c r="BM211" s="210"/>
      <c r="BN211" s="261"/>
      <c r="BO211" s="54" t="s">
        <v>402</v>
      </c>
      <c r="BP211" s="57"/>
      <c r="BQ211" s="232" t="s">
        <v>698</v>
      </c>
      <c r="BR211" s="10" t="s">
        <v>699</v>
      </c>
      <c r="BV211" s="10" t="e">
        <f>D211-#REF!-U211</f>
        <v>#REF!</v>
      </c>
      <c r="BW211" s="10" t="e">
        <f>D211-#REF!</f>
        <v>#REF!</v>
      </c>
      <c r="BX211" s="1" t="e">
        <f>F211-#REF!</f>
        <v>#REF!</v>
      </c>
    </row>
    <row r="212" spans="1:76" ht="24" customHeight="1" x14ac:dyDescent="0.2">
      <c r="A212" s="75">
        <v>90009249367</v>
      </c>
      <c r="B212" s="158" t="s">
        <v>273</v>
      </c>
      <c r="C212" s="257" t="s">
        <v>235</v>
      </c>
      <c r="D212" s="222">
        <f t="shared" si="240"/>
        <v>1466179</v>
      </c>
      <c r="E212" s="210">
        <f t="shared" si="241"/>
        <v>1453637</v>
      </c>
      <c r="F212" s="210">
        <v>935305</v>
      </c>
      <c r="G212" s="210">
        <f t="shared" si="242"/>
        <v>935723</v>
      </c>
      <c r="H212" s="210">
        <f t="shared" si="243"/>
        <v>418</v>
      </c>
      <c r="I212" s="210"/>
      <c r="J212" s="210"/>
      <c r="K212" s="210"/>
      <c r="L212" s="210"/>
      <c r="M212" s="210">
        <v>418</v>
      </c>
      <c r="N212" s="210"/>
      <c r="O212" s="210"/>
      <c r="P212" s="210"/>
      <c r="Q212" s="210"/>
      <c r="R212" s="210"/>
      <c r="S212" s="210"/>
      <c r="T212" s="210"/>
      <c r="U212" s="210">
        <v>478523</v>
      </c>
      <c r="V212" s="210">
        <f t="shared" si="244"/>
        <v>464409</v>
      </c>
      <c r="W212" s="210">
        <f t="shared" si="245"/>
        <v>-14114</v>
      </c>
      <c r="X212" s="210">
        <v>-14114</v>
      </c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>
        <v>51261</v>
      </c>
      <c r="AI212" s="210">
        <f t="shared" si="246"/>
        <v>52715</v>
      </c>
      <c r="AJ212" s="210">
        <f t="shared" si="247"/>
        <v>1454</v>
      </c>
      <c r="AK212" s="210">
        <v>1454</v>
      </c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>
        <v>1090</v>
      </c>
      <c r="AV212" s="210">
        <f t="shared" si="248"/>
        <v>1090</v>
      </c>
      <c r="AW212" s="210">
        <f t="shared" si="249"/>
        <v>0</v>
      </c>
      <c r="AX212" s="210"/>
      <c r="AY212" s="210"/>
      <c r="AZ212" s="210"/>
      <c r="BA212" s="210"/>
      <c r="BB212" s="210"/>
      <c r="BC212" s="210">
        <f t="shared" si="250"/>
        <v>-300</v>
      </c>
      <c r="BD212" s="210">
        <f t="shared" si="251"/>
        <v>-300</v>
      </c>
      <c r="BE212" s="210">
        <v>-300</v>
      </c>
      <c r="BF212" s="210"/>
      <c r="BG212" s="210"/>
      <c r="BH212" s="210"/>
      <c r="BI212" s="210"/>
      <c r="BJ212" s="210"/>
      <c r="BK212" s="210"/>
      <c r="BL212" s="210"/>
      <c r="BM212" s="210"/>
      <c r="BN212" s="261"/>
      <c r="BO212" s="54" t="s">
        <v>403</v>
      </c>
      <c r="BP212" s="57"/>
      <c r="BQ212" s="232" t="s">
        <v>692</v>
      </c>
      <c r="BR212" s="10" t="s">
        <v>693</v>
      </c>
      <c r="BV212" s="10" t="e">
        <f>D212-#REF!-U212</f>
        <v>#REF!</v>
      </c>
      <c r="BW212" s="10" t="e">
        <f>D212-#REF!</f>
        <v>#REF!</v>
      </c>
      <c r="BX212" s="1" t="e">
        <f>F212-#REF!</f>
        <v>#REF!</v>
      </c>
    </row>
    <row r="213" spans="1:76" s="71" customFormat="1" x14ac:dyDescent="0.2">
      <c r="A213" s="75"/>
      <c r="B213" s="159"/>
      <c r="C213" s="257" t="s">
        <v>241</v>
      </c>
      <c r="D213" s="222">
        <f t="shared" si="240"/>
        <v>380341</v>
      </c>
      <c r="E213" s="210">
        <f t="shared" si="241"/>
        <v>389566</v>
      </c>
      <c r="F213" s="210">
        <v>380341</v>
      </c>
      <c r="G213" s="210">
        <f t="shared" si="242"/>
        <v>389566</v>
      </c>
      <c r="H213" s="210">
        <f t="shared" si="243"/>
        <v>9225</v>
      </c>
      <c r="I213" s="210"/>
      <c r="J213" s="210"/>
      <c r="K213" s="210"/>
      <c r="L213" s="210"/>
      <c r="M213" s="210">
        <f>5582+3643</f>
        <v>9225</v>
      </c>
      <c r="N213" s="210"/>
      <c r="O213" s="210"/>
      <c r="P213" s="210"/>
      <c r="Q213" s="210"/>
      <c r="R213" s="210"/>
      <c r="S213" s="210"/>
      <c r="T213" s="210"/>
      <c r="U213" s="210">
        <v>0</v>
      </c>
      <c r="V213" s="210">
        <f t="shared" si="244"/>
        <v>0</v>
      </c>
      <c r="W213" s="210">
        <f t="shared" si="245"/>
        <v>0</v>
      </c>
      <c r="X213" s="210"/>
      <c r="Y213" s="210"/>
      <c r="Z213" s="210"/>
      <c r="AA213" s="210"/>
      <c r="AB213" s="210"/>
      <c r="AC213" s="210"/>
      <c r="AD213" s="210"/>
      <c r="AE213" s="210"/>
      <c r="AF213" s="210"/>
      <c r="AG213" s="210"/>
      <c r="AH213" s="210">
        <v>0</v>
      </c>
      <c r="AI213" s="210">
        <f t="shared" si="246"/>
        <v>0</v>
      </c>
      <c r="AJ213" s="210">
        <f t="shared" si="247"/>
        <v>0</v>
      </c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>
        <v>0</v>
      </c>
      <c r="AV213" s="210">
        <f t="shared" si="248"/>
        <v>0</v>
      </c>
      <c r="AW213" s="210">
        <f t="shared" si="249"/>
        <v>0</v>
      </c>
      <c r="AX213" s="210"/>
      <c r="AY213" s="210"/>
      <c r="AZ213" s="210"/>
      <c r="BA213" s="210"/>
      <c r="BB213" s="210"/>
      <c r="BC213" s="210">
        <f t="shared" si="250"/>
        <v>0</v>
      </c>
      <c r="BD213" s="210">
        <f t="shared" si="251"/>
        <v>0</v>
      </c>
      <c r="BE213" s="210"/>
      <c r="BF213" s="210"/>
      <c r="BG213" s="210"/>
      <c r="BH213" s="210"/>
      <c r="BI213" s="210"/>
      <c r="BJ213" s="210"/>
      <c r="BK213" s="210"/>
      <c r="BL213" s="210"/>
      <c r="BM213" s="210"/>
      <c r="BN213" s="261"/>
      <c r="BO213" s="54" t="s">
        <v>726</v>
      </c>
      <c r="BP213" s="57" t="s">
        <v>481</v>
      </c>
      <c r="BQ213" s="232" t="s">
        <v>692</v>
      </c>
      <c r="BR213" s="10" t="s">
        <v>693</v>
      </c>
      <c r="BV213" s="10" t="e">
        <f>D213-#REF!-U213</f>
        <v>#REF!</v>
      </c>
      <c r="BW213" s="10" t="e">
        <f>D213-#REF!</f>
        <v>#REF!</v>
      </c>
      <c r="BX213" s="71" t="e">
        <f>F213-#REF!</f>
        <v>#REF!</v>
      </c>
    </row>
    <row r="214" spans="1:76" ht="24" customHeight="1" x14ac:dyDescent="0.2">
      <c r="A214" s="75">
        <v>90000783949</v>
      </c>
      <c r="B214" s="158" t="s">
        <v>19</v>
      </c>
      <c r="C214" s="257" t="s">
        <v>221</v>
      </c>
      <c r="D214" s="222">
        <f t="shared" si="240"/>
        <v>694161</v>
      </c>
      <c r="E214" s="210">
        <f t="shared" si="241"/>
        <v>701930</v>
      </c>
      <c r="F214" s="210">
        <v>298691</v>
      </c>
      <c r="G214" s="210">
        <f t="shared" si="242"/>
        <v>298691</v>
      </c>
      <c r="H214" s="210">
        <f t="shared" si="243"/>
        <v>0</v>
      </c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>
        <v>391774</v>
      </c>
      <c r="V214" s="210">
        <f t="shared" si="244"/>
        <v>399500</v>
      </c>
      <c r="W214" s="210">
        <f t="shared" si="245"/>
        <v>7726</v>
      </c>
      <c r="X214" s="210">
        <v>8818</v>
      </c>
      <c r="Y214" s="210"/>
      <c r="Z214" s="210">
        <v>-1092</v>
      </c>
      <c r="AA214" s="210"/>
      <c r="AB214" s="210"/>
      <c r="AC214" s="210"/>
      <c r="AD214" s="210"/>
      <c r="AE214" s="210"/>
      <c r="AF214" s="210"/>
      <c r="AG214" s="210"/>
      <c r="AH214" s="210">
        <v>3695</v>
      </c>
      <c r="AI214" s="210">
        <f t="shared" si="246"/>
        <v>3738</v>
      </c>
      <c r="AJ214" s="210">
        <f t="shared" si="247"/>
        <v>43</v>
      </c>
      <c r="AK214" s="210">
        <v>43</v>
      </c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>
        <v>1</v>
      </c>
      <c r="AV214" s="210">
        <f t="shared" si="248"/>
        <v>1</v>
      </c>
      <c r="AW214" s="210">
        <f t="shared" si="249"/>
        <v>0</v>
      </c>
      <c r="AX214" s="210"/>
      <c r="AY214" s="210"/>
      <c r="AZ214" s="210"/>
      <c r="BA214" s="210"/>
      <c r="BB214" s="210"/>
      <c r="BC214" s="210">
        <f t="shared" si="250"/>
        <v>0</v>
      </c>
      <c r="BD214" s="210">
        <f t="shared" si="251"/>
        <v>0</v>
      </c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61"/>
      <c r="BO214" s="54" t="s">
        <v>404</v>
      </c>
      <c r="BP214" s="57"/>
      <c r="BQ214" s="232" t="s">
        <v>698</v>
      </c>
      <c r="BR214" s="10" t="s">
        <v>699</v>
      </c>
      <c r="BV214" s="10" t="e">
        <f>D214-#REF!-U214</f>
        <v>#REF!</v>
      </c>
      <c r="BW214" s="10" t="e">
        <f>D214-#REF!</f>
        <v>#REF!</v>
      </c>
      <c r="BX214" s="1" t="e">
        <f>F214-#REF!</f>
        <v>#REF!</v>
      </c>
    </row>
    <row r="215" spans="1:76" ht="12.75" x14ac:dyDescent="0.2">
      <c r="A215" s="75"/>
      <c r="B215" s="160"/>
      <c r="C215" s="257" t="s">
        <v>234</v>
      </c>
      <c r="D215" s="222">
        <f t="shared" si="240"/>
        <v>57612</v>
      </c>
      <c r="E215" s="210">
        <f t="shared" si="241"/>
        <v>57613</v>
      </c>
      <c r="F215" s="210">
        <v>50130</v>
      </c>
      <c r="G215" s="210">
        <f t="shared" si="242"/>
        <v>50130</v>
      </c>
      <c r="H215" s="210">
        <f t="shared" si="243"/>
        <v>0</v>
      </c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>
        <v>7482</v>
      </c>
      <c r="V215" s="210">
        <f t="shared" si="244"/>
        <v>7483</v>
      </c>
      <c r="W215" s="210">
        <f t="shared" si="245"/>
        <v>1</v>
      </c>
      <c r="X215" s="210">
        <v>1</v>
      </c>
      <c r="Y215" s="210"/>
      <c r="Z215" s="210"/>
      <c r="AA215" s="210"/>
      <c r="AB215" s="210"/>
      <c r="AC215" s="210"/>
      <c r="AD215" s="210"/>
      <c r="AE215" s="210"/>
      <c r="AF215" s="210"/>
      <c r="AG215" s="210"/>
      <c r="AH215" s="210">
        <v>0</v>
      </c>
      <c r="AI215" s="210">
        <f t="shared" si="246"/>
        <v>0</v>
      </c>
      <c r="AJ215" s="210">
        <f t="shared" si="247"/>
        <v>0</v>
      </c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>
        <v>0</v>
      </c>
      <c r="AV215" s="210">
        <f t="shared" si="248"/>
        <v>0</v>
      </c>
      <c r="AW215" s="210">
        <f t="shared" si="249"/>
        <v>0</v>
      </c>
      <c r="AX215" s="210"/>
      <c r="AY215" s="210"/>
      <c r="AZ215" s="210"/>
      <c r="BA215" s="210"/>
      <c r="BB215" s="210"/>
      <c r="BC215" s="210">
        <f t="shared" si="250"/>
        <v>0</v>
      </c>
      <c r="BD215" s="210">
        <f t="shared" si="251"/>
        <v>0</v>
      </c>
      <c r="BE215" s="210"/>
      <c r="BF215" s="210"/>
      <c r="BG215" s="210"/>
      <c r="BH215" s="210"/>
      <c r="BI215" s="210"/>
      <c r="BJ215" s="210"/>
      <c r="BK215" s="210"/>
      <c r="BL215" s="210"/>
      <c r="BM215" s="210"/>
      <c r="BN215" s="261"/>
      <c r="BO215" s="54" t="s">
        <v>405</v>
      </c>
      <c r="BP215" s="57"/>
      <c r="BQ215" s="232" t="s">
        <v>700</v>
      </c>
      <c r="BR215" s="10" t="s">
        <v>701</v>
      </c>
      <c r="BV215" s="10" t="e">
        <f>D215-#REF!-U215</f>
        <v>#REF!</v>
      </c>
      <c r="BW215" s="10" t="e">
        <f>D215-#REF!</f>
        <v>#REF!</v>
      </c>
      <c r="BX215" s="1" t="e">
        <f>F215-#REF!</f>
        <v>#REF!</v>
      </c>
    </row>
    <row r="216" spans="1:76" s="130" customFormat="1" ht="28.5" customHeight="1" x14ac:dyDescent="0.2">
      <c r="A216" s="75"/>
      <c r="B216" s="160"/>
      <c r="C216" s="257" t="s">
        <v>658</v>
      </c>
      <c r="D216" s="222">
        <f t="shared" si="240"/>
        <v>20569</v>
      </c>
      <c r="E216" s="210">
        <f t="shared" si="241"/>
        <v>20569</v>
      </c>
      <c r="F216" s="210">
        <v>20569</v>
      </c>
      <c r="G216" s="210">
        <f t="shared" si="242"/>
        <v>20569</v>
      </c>
      <c r="H216" s="210">
        <f t="shared" si="243"/>
        <v>0</v>
      </c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>
        <v>0</v>
      </c>
      <c r="V216" s="210">
        <f t="shared" si="244"/>
        <v>0</v>
      </c>
      <c r="W216" s="210">
        <f t="shared" si="245"/>
        <v>0</v>
      </c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>
        <v>0</v>
      </c>
      <c r="AI216" s="210">
        <f t="shared" si="246"/>
        <v>0</v>
      </c>
      <c r="AJ216" s="210">
        <f t="shared" si="247"/>
        <v>0</v>
      </c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>
        <v>0</v>
      </c>
      <c r="AV216" s="210">
        <f t="shared" si="248"/>
        <v>0</v>
      </c>
      <c r="AW216" s="210">
        <f t="shared" si="249"/>
        <v>0</v>
      </c>
      <c r="AX216" s="210"/>
      <c r="AY216" s="210"/>
      <c r="AZ216" s="210"/>
      <c r="BA216" s="210"/>
      <c r="BB216" s="210"/>
      <c r="BC216" s="210">
        <f t="shared" si="250"/>
        <v>0</v>
      </c>
      <c r="BD216" s="210">
        <f t="shared" si="251"/>
        <v>0</v>
      </c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61"/>
      <c r="BO216" s="54" t="s">
        <v>727</v>
      </c>
      <c r="BP216" s="57"/>
      <c r="BQ216" s="232" t="s">
        <v>691</v>
      </c>
      <c r="BR216" s="232" t="s">
        <v>691</v>
      </c>
      <c r="BV216" s="10" t="e">
        <f>D216-#REF!-U216</f>
        <v>#REF!</v>
      </c>
      <c r="BW216" s="10" t="e">
        <f>D216-#REF!</f>
        <v>#REF!</v>
      </c>
      <c r="BX216" s="130" t="e">
        <f>F216-#REF!</f>
        <v>#REF!</v>
      </c>
    </row>
    <row r="217" spans="1:76" s="130" customFormat="1" ht="28.5" customHeight="1" x14ac:dyDescent="0.2">
      <c r="A217" s="75"/>
      <c r="B217" s="160"/>
      <c r="C217" s="363" t="s">
        <v>788</v>
      </c>
      <c r="D217" s="222"/>
      <c r="E217" s="210">
        <f t="shared" si="241"/>
        <v>1</v>
      </c>
      <c r="F217" s="210"/>
      <c r="G217" s="210">
        <f t="shared" ref="G217" si="262">F217+H217</f>
        <v>2720</v>
      </c>
      <c r="H217" s="210">
        <f t="shared" ref="H217" si="263">SUM(I217:T217)</f>
        <v>2720</v>
      </c>
      <c r="I217" s="210"/>
      <c r="J217" s="210"/>
      <c r="K217" s="210"/>
      <c r="L217" s="210"/>
      <c r="M217" s="210">
        <v>2720</v>
      </c>
      <c r="N217" s="210"/>
      <c r="O217" s="210"/>
      <c r="P217" s="210"/>
      <c r="Q217" s="210"/>
      <c r="R217" s="210"/>
      <c r="S217" s="210"/>
      <c r="T217" s="210"/>
      <c r="U217" s="210"/>
      <c r="V217" s="210">
        <f t="shared" ref="V217" si="264">U217+W217</f>
        <v>0</v>
      </c>
      <c r="W217" s="210">
        <f t="shared" ref="W217" si="265">SUM(X217:AG217)</f>
        <v>0</v>
      </c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>
        <f t="shared" ref="AI217" si="266">AH217+AJ217</f>
        <v>0</v>
      </c>
      <c r="AJ217" s="210">
        <f t="shared" ref="AJ217" si="267">SUM(AK217:AT217)</f>
        <v>0</v>
      </c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>
        <f t="shared" ref="AV217" si="268">AU217+AW217</f>
        <v>0</v>
      </c>
      <c r="AW217" s="210">
        <f t="shared" ref="AW217" si="269">SUM(AX217:BA217)</f>
        <v>0</v>
      </c>
      <c r="AX217" s="210"/>
      <c r="AY217" s="210"/>
      <c r="AZ217" s="210"/>
      <c r="BA217" s="210"/>
      <c r="BB217" s="210"/>
      <c r="BC217" s="210">
        <f t="shared" ref="BC217" si="270">BB217+BD217</f>
        <v>-2719</v>
      </c>
      <c r="BD217" s="210">
        <f t="shared" ref="BD217" si="271">SUM(BE217:BN217)</f>
        <v>-2719</v>
      </c>
      <c r="BE217" s="210">
        <v>-2719</v>
      </c>
      <c r="BF217" s="210"/>
      <c r="BG217" s="210"/>
      <c r="BH217" s="210"/>
      <c r="BI217" s="210"/>
      <c r="BJ217" s="210"/>
      <c r="BK217" s="210"/>
      <c r="BL217" s="210"/>
      <c r="BM217" s="210"/>
      <c r="BN217" s="261"/>
      <c r="BO217" s="54" t="s">
        <v>789</v>
      </c>
      <c r="BP217" s="57"/>
      <c r="BQ217" s="232"/>
      <c r="BR217" s="232"/>
      <c r="BV217" s="10"/>
      <c r="BW217" s="10"/>
    </row>
    <row r="218" spans="1:76" s="130" customFormat="1" ht="39" customHeight="1" x14ac:dyDescent="0.2">
      <c r="A218" s="75"/>
      <c r="B218" s="160"/>
      <c r="C218" s="363" t="s">
        <v>791</v>
      </c>
      <c r="D218" s="222"/>
      <c r="E218" s="210">
        <f t="shared" si="241"/>
        <v>9</v>
      </c>
      <c r="F218" s="210"/>
      <c r="G218" s="210">
        <f t="shared" ref="G218" si="272">F218+H218</f>
        <v>6793</v>
      </c>
      <c r="H218" s="210">
        <f t="shared" ref="H218" si="273">SUM(I218:T218)</f>
        <v>6793</v>
      </c>
      <c r="I218" s="210"/>
      <c r="J218" s="210"/>
      <c r="K218" s="210"/>
      <c r="L218" s="210"/>
      <c r="M218" s="210">
        <v>6793</v>
      </c>
      <c r="N218" s="210"/>
      <c r="O218" s="210"/>
      <c r="P218" s="210"/>
      <c r="Q218" s="210"/>
      <c r="R218" s="210"/>
      <c r="S218" s="210"/>
      <c r="T218" s="210"/>
      <c r="U218" s="210"/>
      <c r="V218" s="210">
        <f t="shared" ref="V218" si="274">U218+W218</f>
        <v>0</v>
      </c>
      <c r="W218" s="210">
        <f t="shared" ref="W218" si="275">SUM(X218:AG218)</f>
        <v>0</v>
      </c>
      <c r="X218" s="210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>
        <f t="shared" ref="AI218" si="276">AH218+AJ218</f>
        <v>0</v>
      </c>
      <c r="AJ218" s="210">
        <f t="shared" ref="AJ218" si="277">SUM(AK218:AT218)</f>
        <v>0</v>
      </c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>
        <f t="shared" ref="AV218" si="278">AU218+AW218</f>
        <v>0</v>
      </c>
      <c r="AW218" s="210">
        <f t="shared" ref="AW218" si="279">SUM(AX218:BA218)</f>
        <v>0</v>
      </c>
      <c r="AX218" s="210"/>
      <c r="AY218" s="210"/>
      <c r="AZ218" s="210"/>
      <c r="BA218" s="210"/>
      <c r="BB218" s="210"/>
      <c r="BC218" s="210">
        <f t="shared" ref="BC218" si="280">BB218+BD218</f>
        <v>-6784</v>
      </c>
      <c r="BD218" s="210">
        <f t="shared" ref="BD218" si="281">SUM(BE218:BN218)</f>
        <v>-6784</v>
      </c>
      <c r="BE218" s="210">
        <v>-6784</v>
      </c>
      <c r="BF218" s="210"/>
      <c r="BG218" s="210"/>
      <c r="BH218" s="210"/>
      <c r="BI218" s="210"/>
      <c r="BJ218" s="210"/>
      <c r="BK218" s="210"/>
      <c r="BL218" s="210"/>
      <c r="BM218" s="210"/>
      <c r="BN218" s="261"/>
      <c r="BO218" s="54" t="s">
        <v>790</v>
      </c>
      <c r="BP218" s="57"/>
      <c r="BQ218" s="232"/>
      <c r="BR218" s="232"/>
      <c r="BV218" s="10"/>
      <c r="BW218" s="10"/>
    </row>
    <row r="219" spans="1:76" s="74" customFormat="1" ht="24" x14ac:dyDescent="0.2">
      <c r="A219" s="75">
        <v>40008006745</v>
      </c>
      <c r="B219" s="158" t="s">
        <v>294</v>
      </c>
      <c r="C219" s="271" t="s">
        <v>234</v>
      </c>
      <c r="D219" s="222">
        <f t="shared" si="240"/>
        <v>13877</v>
      </c>
      <c r="E219" s="210">
        <f t="shared" si="241"/>
        <v>0</v>
      </c>
      <c r="F219" s="210">
        <v>0</v>
      </c>
      <c r="G219" s="210">
        <f t="shared" si="242"/>
        <v>0</v>
      </c>
      <c r="H219" s="210">
        <f t="shared" si="243"/>
        <v>0</v>
      </c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>
        <v>13877</v>
      </c>
      <c r="V219" s="210">
        <f t="shared" si="244"/>
        <v>0</v>
      </c>
      <c r="W219" s="210">
        <f t="shared" si="245"/>
        <v>-13877</v>
      </c>
      <c r="X219" s="210">
        <v>-13877</v>
      </c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>
        <v>0</v>
      </c>
      <c r="AI219" s="210">
        <f t="shared" si="246"/>
        <v>0</v>
      </c>
      <c r="AJ219" s="210">
        <f t="shared" si="247"/>
        <v>0</v>
      </c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>
        <v>0</v>
      </c>
      <c r="AV219" s="210">
        <f t="shared" si="248"/>
        <v>0</v>
      </c>
      <c r="AW219" s="210">
        <f t="shared" si="249"/>
        <v>0</v>
      </c>
      <c r="AX219" s="210"/>
      <c r="AY219" s="210"/>
      <c r="AZ219" s="210"/>
      <c r="BA219" s="210"/>
      <c r="BB219" s="210"/>
      <c r="BC219" s="210">
        <f t="shared" si="250"/>
        <v>0</v>
      </c>
      <c r="BD219" s="210">
        <f t="shared" si="251"/>
        <v>0</v>
      </c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61"/>
      <c r="BO219" s="54" t="s">
        <v>629</v>
      </c>
      <c r="BP219" s="57"/>
      <c r="BQ219" s="232" t="s">
        <v>694</v>
      </c>
      <c r="BR219" s="10" t="s">
        <v>695</v>
      </c>
      <c r="BV219" s="10" t="e">
        <f>D219-#REF!-U219</f>
        <v>#REF!</v>
      </c>
      <c r="BW219" s="10" t="e">
        <f>D219-#REF!</f>
        <v>#REF!</v>
      </c>
      <c r="BX219" s="74" t="e">
        <f>F219-#REF!</f>
        <v>#REF!</v>
      </c>
    </row>
    <row r="220" spans="1:76" ht="16.5" customHeight="1" thickBot="1" x14ac:dyDescent="0.25">
      <c r="A220" s="198"/>
      <c r="B220" s="142"/>
      <c r="C220" s="199"/>
      <c r="D220" s="227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76"/>
      <c r="BO220" s="200"/>
      <c r="BP220" s="201"/>
      <c r="BV220" s="10" t="e">
        <f>D220-#REF!-U220</f>
        <v>#REF!</v>
      </c>
      <c r="BW220" s="10" t="e">
        <f>D220-#REF!</f>
        <v>#REF!</v>
      </c>
      <c r="BX220" s="1" t="e">
        <f>F220-#REF!</f>
        <v>#REF!</v>
      </c>
    </row>
    <row r="221" spans="1:76" ht="16.5" customHeight="1" thickBot="1" x14ac:dyDescent="0.25">
      <c r="A221" s="139">
        <v>10</v>
      </c>
      <c r="B221" s="383" t="s">
        <v>21</v>
      </c>
      <c r="C221" s="187"/>
      <c r="D221" s="225">
        <f t="shared" ref="D221:E221" si="282">SUM(D222:D243)</f>
        <v>7254366</v>
      </c>
      <c r="E221" s="264">
        <f t="shared" si="282"/>
        <v>7522608</v>
      </c>
      <c r="F221" s="264">
        <f>SUM(F222:F243)</f>
        <v>6222400</v>
      </c>
      <c r="G221" s="264">
        <f t="shared" ref="G221:BN221" si="283">SUM(G222:G243)</f>
        <v>6432421</v>
      </c>
      <c r="H221" s="264">
        <f t="shared" si="283"/>
        <v>210021</v>
      </c>
      <c r="I221" s="264">
        <f t="shared" si="283"/>
        <v>0</v>
      </c>
      <c r="J221" s="264">
        <f t="shared" si="283"/>
        <v>0</v>
      </c>
      <c r="K221" s="264">
        <f t="shared" si="283"/>
        <v>0</v>
      </c>
      <c r="L221" s="264">
        <f t="shared" si="283"/>
        <v>0</v>
      </c>
      <c r="M221" s="264">
        <f t="shared" si="283"/>
        <v>60805</v>
      </c>
      <c r="N221" s="264">
        <f t="shared" si="283"/>
        <v>0</v>
      </c>
      <c r="O221" s="264">
        <f t="shared" si="283"/>
        <v>2205</v>
      </c>
      <c r="P221" s="264">
        <f t="shared" si="283"/>
        <v>65108</v>
      </c>
      <c r="Q221" s="264">
        <f t="shared" si="283"/>
        <v>75553</v>
      </c>
      <c r="R221" s="264">
        <f t="shared" ref="R221:S221" si="284">SUM(R222:R243)</f>
        <v>6350</v>
      </c>
      <c r="S221" s="264">
        <f t="shared" si="284"/>
        <v>0</v>
      </c>
      <c r="T221" s="264">
        <f t="shared" si="283"/>
        <v>0</v>
      </c>
      <c r="U221" s="264">
        <f t="shared" si="283"/>
        <v>335239</v>
      </c>
      <c r="V221" s="264">
        <f t="shared" si="283"/>
        <v>335239</v>
      </c>
      <c r="W221" s="264">
        <f t="shared" si="283"/>
        <v>0</v>
      </c>
      <c r="X221" s="264">
        <f t="shared" si="283"/>
        <v>0</v>
      </c>
      <c r="Y221" s="264">
        <f t="shared" si="283"/>
        <v>0</v>
      </c>
      <c r="Z221" s="264">
        <f t="shared" si="283"/>
        <v>0</v>
      </c>
      <c r="AA221" s="264">
        <f t="shared" si="283"/>
        <v>0</v>
      </c>
      <c r="AB221" s="264">
        <f t="shared" si="283"/>
        <v>0</v>
      </c>
      <c r="AC221" s="264">
        <f t="shared" si="283"/>
        <v>0</v>
      </c>
      <c r="AD221" s="264">
        <f t="shared" si="283"/>
        <v>0</v>
      </c>
      <c r="AE221" s="264">
        <f t="shared" si="283"/>
        <v>0</v>
      </c>
      <c r="AF221" s="264">
        <f t="shared" si="283"/>
        <v>0</v>
      </c>
      <c r="AG221" s="264">
        <f t="shared" si="283"/>
        <v>0</v>
      </c>
      <c r="AH221" s="264">
        <f t="shared" si="283"/>
        <v>700777</v>
      </c>
      <c r="AI221" s="264">
        <f t="shared" si="283"/>
        <v>758998</v>
      </c>
      <c r="AJ221" s="264">
        <f t="shared" si="283"/>
        <v>58221</v>
      </c>
      <c r="AK221" s="264">
        <f t="shared" si="283"/>
        <v>52304</v>
      </c>
      <c r="AL221" s="264">
        <f t="shared" si="283"/>
        <v>0</v>
      </c>
      <c r="AM221" s="264">
        <f t="shared" si="283"/>
        <v>5917</v>
      </c>
      <c r="AN221" s="264">
        <f t="shared" si="283"/>
        <v>0</v>
      </c>
      <c r="AO221" s="264">
        <f t="shared" si="283"/>
        <v>0</v>
      </c>
      <c r="AP221" s="264">
        <f t="shared" si="283"/>
        <v>0</v>
      </c>
      <c r="AQ221" s="264">
        <f t="shared" si="283"/>
        <v>0</v>
      </c>
      <c r="AR221" s="264">
        <f t="shared" si="283"/>
        <v>0</v>
      </c>
      <c r="AS221" s="264">
        <f t="shared" si="283"/>
        <v>0</v>
      </c>
      <c r="AT221" s="264">
        <f t="shared" si="283"/>
        <v>0</v>
      </c>
      <c r="AU221" s="264">
        <f t="shared" si="283"/>
        <v>0</v>
      </c>
      <c r="AV221" s="264">
        <f t="shared" si="283"/>
        <v>0</v>
      </c>
      <c r="AW221" s="264">
        <f t="shared" si="283"/>
        <v>0</v>
      </c>
      <c r="AX221" s="264">
        <f t="shared" si="283"/>
        <v>0</v>
      </c>
      <c r="AY221" s="264">
        <f t="shared" si="283"/>
        <v>0</v>
      </c>
      <c r="AZ221" s="264">
        <f t="shared" si="283"/>
        <v>0</v>
      </c>
      <c r="BA221" s="264">
        <f t="shared" si="283"/>
        <v>0</v>
      </c>
      <c r="BB221" s="264">
        <f t="shared" si="283"/>
        <v>-4050</v>
      </c>
      <c r="BC221" s="264">
        <f t="shared" si="283"/>
        <v>-4050</v>
      </c>
      <c r="BD221" s="264">
        <f t="shared" si="283"/>
        <v>0</v>
      </c>
      <c r="BE221" s="264">
        <f t="shared" si="283"/>
        <v>0</v>
      </c>
      <c r="BF221" s="264">
        <f t="shared" si="283"/>
        <v>0</v>
      </c>
      <c r="BG221" s="264">
        <f t="shared" si="283"/>
        <v>0</v>
      </c>
      <c r="BH221" s="264">
        <f t="shared" si="283"/>
        <v>0</v>
      </c>
      <c r="BI221" s="264">
        <f t="shared" si="283"/>
        <v>0</v>
      </c>
      <c r="BJ221" s="264">
        <f t="shared" si="283"/>
        <v>0</v>
      </c>
      <c r="BK221" s="264">
        <f t="shared" si="283"/>
        <v>0</v>
      </c>
      <c r="BL221" s="264">
        <f t="shared" si="283"/>
        <v>0</v>
      </c>
      <c r="BM221" s="264">
        <f t="shared" si="283"/>
        <v>0</v>
      </c>
      <c r="BN221" s="272">
        <f t="shared" si="283"/>
        <v>0</v>
      </c>
      <c r="BO221" s="7"/>
      <c r="BP221" s="59"/>
      <c r="BV221" s="10" t="e">
        <f>D221-#REF!-U221</f>
        <v>#REF!</v>
      </c>
      <c r="BW221" s="10" t="e">
        <f>D221-#REF!</f>
        <v>#REF!</v>
      </c>
      <c r="BX221" s="1" t="e">
        <f>F221-#REF!</f>
        <v>#REF!</v>
      </c>
    </row>
    <row r="222" spans="1:76" s="87" customFormat="1" ht="24.75" customHeight="1" thickTop="1" x14ac:dyDescent="0.2">
      <c r="A222" s="75">
        <v>90000056357</v>
      </c>
      <c r="B222" s="164" t="s">
        <v>5</v>
      </c>
      <c r="C222" s="189" t="s">
        <v>438</v>
      </c>
      <c r="D222" s="222">
        <f t="shared" ref="D222:D242" si="285">F222+U222+AH222+AU222+BB222</f>
        <v>5000</v>
      </c>
      <c r="E222" s="213">
        <f t="shared" ref="E222:E242" si="286">G222+V222+AI222+AV222+BC222</f>
        <v>17205</v>
      </c>
      <c r="F222" s="213">
        <v>5000</v>
      </c>
      <c r="G222" s="213">
        <f t="shared" ref="G222:G242" si="287">F222+H222</f>
        <v>17205</v>
      </c>
      <c r="H222" s="213">
        <f t="shared" ref="H222:H242" si="288">SUM(I222:T222)</f>
        <v>12205</v>
      </c>
      <c r="I222" s="213"/>
      <c r="J222" s="213"/>
      <c r="K222" s="213"/>
      <c r="L222" s="213"/>
      <c r="M222" s="213">
        <v>5000</v>
      </c>
      <c r="N222" s="213"/>
      <c r="O222" s="213">
        <v>2205</v>
      </c>
      <c r="P222" s="213"/>
      <c r="Q222" s="213"/>
      <c r="R222" s="213">
        <v>5000</v>
      </c>
      <c r="S222" s="213"/>
      <c r="T222" s="213"/>
      <c r="U222" s="213">
        <v>0</v>
      </c>
      <c r="V222" s="213">
        <f t="shared" ref="V222:V242" si="289">U222+W222</f>
        <v>0</v>
      </c>
      <c r="W222" s="213">
        <f t="shared" ref="W222:W242" si="290">SUM(X222:AG222)</f>
        <v>0</v>
      </c>
      <c r="X222" s="213"/>
      <c r="Y222" s="213"/>
      <c r="Z222" s="213"/>
      <c r="AA222" s="213"/>
      <c r="AB222" s="213"/>
      <c r="AC222" s="213"/>
      <c r="AD222" s="213"/>
      <c r="AE222" s="213"/>
      <c r="AF222" s="213"/>
      <c r="AG222" s="213"/>
      <c r="AH222" s="213">
        <v>0</v>
      </c>
      <c r="AI222" s="213">
        <f t="shared" ref="AI222:AI242" si="291">AH222+AJ222</f>
        <v>0</v>
      </c>
      <c r="AJ222" s="213">
        <f t="shared" ref="AJ222:AJ242" si="292">SUM(AK222:AT222)</f>
        <v>0</v>
      </c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>
        <v>0</v>
      </c>
      <c r="AV222" s="213">
        <f t="shared" ref="AV222:AV242" si="293">AU222+AW222</f>
        <v>0</v>
      </c>
      <c r="AW222" s="213">
        <f t="shared" ref="AW222:AW242" si="294">SUM(AX222:BA222)</f>
        <v>0</v>
      </c>
      <c r="AX222" s="213"/>
      <c r="AY222" s="213"/>
      <c r="AZ222" s="213"/>
      <c r="BA222" s="213"/>
      <c r="BB222" s="213"/>
      <c r="BC222" s="213">
        <f t="shared" ref="BC222:BC242" si="295">BB222+BD222</f>
        <v>0</v>
      </c>
      <c r="BD222" s="213">
        <f t="shared" ref="BD222:BD242" si="296">SUM(BE222:BN222)</f>
        <v>0</v>
      </c>
      <c r="BE222" s="213"/>
      <c r="BF222" s="213"/>
      <c r="BG222" s="213"/>
      <c r="BH222" s="213"/>
      <c r="BI222" s="213"/>
      <c r="BJ222" s="213"/>
      <c r="BK222" s="213"/>
      <c r="BL222" s="213"/>
      <c r="BM222" s="213"/>
      <c r="BN222" s="280"/>
      <c r="BO222" s="285" t="s">
        <v>743</v>
      </c>
      <c r="BP222" s="58" t="s">
        <v>424</v>
      </c>
      <c r="BQ222" s="232" t="s">
        <v>690</v>
      </c>
      <c r="BR222" s="10" t="s">
        <v>690</v>
      </c>
      <c r="BS222" s="236" t="s">
        <v>721</v>
      </c>
      <c r="BT222" s="87" t="s">
        <v>718</v>
      </c>
      <c r="BV222" s="10" t="e">
        <f>D222-#REF!-U222</f>
        <v>#REF!</v>
      </c>
      <c r="BW222" s="10" t="e">
        <f>D222-#REF!</f>
        <v>#REF!</v>
      </c>
      <c r="BX222" s="87" t="e">
        <f>F222-#REF!</f>
        <v>#REF!</v>
      </c>
    </row>
    <row r="223" spans="1:76" s="130" customFormat="1" ht="36" x14ac:dyDescent="0.2">
      <c r="A223" s="75"/>
      <c r="B223" s="364"/>
      <c r="C223" s="235" t="s">
        <v>786</v>
      </c>
      <c r="D223" s="222"/>
      <c r="E223" s="213">
        <f t="shared" si="286"/>
        <v>31337</v>
      </c>
      <c r="F223" s="213"/>
      <c r="G223" s="213">
        <f t="shared" ref="G223" si="297">F223+H223</f>
        <v>31337</v>
      </c>
      <c r="H223" s="213">
        <f t="shared" ref="H223" si="298">SUM(I223:T223)</f>
        <v>31337</v>
      </c>
      <c r="I223" s="213"/>
      <c r="J223" s="213"/>
      <c r="K223" s="213"/>
      <c r="L223" s="213"/>
      <c r="M223" s="213">
        <v>31337</v>
      </c>
      <c r="N223" s="213"/>
      <c r="O223" s="213"/>
      <c r="P223" s="213"/>
      <c r="Q223" s="213"/>
      <c r="R223" s="213"/>
      <c r="S223" s="213"/>
      <c r="T223" s="213"/>
      <c r="U223" s="213"/>
      <c r="V223" s="213">
        <f t="shared" ref="V223" si="299">U223+W223</f>
        <v>0</v>
      </c>
      <c r="W223" s="213">
        <f t="shared" ref="W223" si="300">SUM(X223:AG223)</f>
        <v>0</v>
      </c>
      <c r="X223" s="213"/>
      <c r="Y223" s="213"/>
      <c r="Z223" s="213"/>
      <c r="AA223" s="213"/>
      <c r="AB223" s="213"/>
      <c r="AC223" s="213"/>
      <c r="AD223" s="213"/>
      <c r="AE223" s="213"/>
      <c r="AF223" s="213"/>
      <c r="AG223" s="213"/>
      <c r="AH223" s="213"/>
      <c r="AI223" s="213">
        <f t="shared" ref="AI223" si="301">AH223+AJ223</f>
        <v>0</v>
      </c>
      <c r="AJ223" s="213">
        <f t="shared" ref="AJ223" si="302">SUM(AK223:AT223)</f>
        <v>0</v>
      </c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>
        <f t="shared" ref="AV223" si="303">AU223+AW223</f>
        <v>0</v>
      </c>
      <c r="AW223" s="213">
        <f t="shared" ref="AW223" si="304">SUM(AX223:BA223)</f>
        <v>0</v>
      </c>
      <c r="AX223" s="213"/>
      <c r="AY223" s="213"/>
      <c r="AZ223" s="213"/>
      <c r="BA223" s="213"/>
      <c r="BB223" s="213"/>
      <c r="BC223" s="213">
        <f t="shared" ref="BC223" si="305">BB223+BD223</f>
        <v>0</v>
      </c>
      <c r="BD223" s="213">
        <f t="shared" ref="BD223" si="306">SUM(BE223:BN223)</f>
        <v>0</v>
      </c>
      <c r="BE223" s="213"/>
      <c r="BF223" s="213"/>
      <c r="BG223" s="213"/>
      <c r="BH223" s="213"/>
      <c r="BI223" s="213"/>
      <c r="BJ223" s="213"/>
      <c r="BK223" s="213"/>
      <c r="BL223" s="213"/>
      <c r="BM223" s="213"/>
      <c r="BN223" s="280"/>
      <c r="BO223" s="285" t="s">
        <v>787</v>
      </c>
      <c r="BP223" s="58"/>
      <c r="BQ223" s="232"/>
      <c r="BR223" s="10"/>
      <c r="BS223" s="236"/>
      <c r="BV223" s="10"/>
      <c r="BW223" s="10"/>
    </row>
    <row r="224" spans="1:76" ht="25.5" customHeight="1" x14ac:dyDescent="0.2">
      <c r="A224" s="75">
        <v>90000594245</v>
      </c>
      <c r="B224" s="158" t="s">
        <v>498</v>
      </c>
      <c r="C224" s="257" t="s">
        <v>177</v>
      </c>
      <c r="D224" s="222">
        <f t="shared" si="285"/>
        <v>748168</v>
      </c>
      <c r="E224" s="210">
        <f t="shared" si="286"/>
        <v>754184</v>
      </c>
      <c r="F224" s="210">
        <v>748128</v>
      </c>
      <c r="G224" s="210">
        <f t="shared" si="287"/>
        <v>754144</v>
      </c>
      <c r="H224" s="210">
        <f t="shared" si="288"/>
        <v>6016</v>
      </c>
      <c r="I224" s="210"/>
      <c r="J224" s="210"/>
      <c r="K224" s="210"/>
      <c r="L224" s="210"/>
      <c r="M224" s="210">
        <v>1989</v>
      </c>
      <c r="N224" s="210"/>
      <c r="O224" s="210"/>
      <c r="P224" s="210"/>
      <c r="Q224" s="210"/>
      <c r="R224" s="210">
        <v>4027</v>
      </c>
      <c r="S224" s="210"/>
      <c r="T224" s="210"/>
      <c r="U224" s="210">
        <v>0</v>
      </c>
      <c r="V224" s="210">
        <f t="shared" si="289"/>
        <v>0</v>
      </c>
      <c r="W224" s="210">
        <f t="shared" si="290"/>
        <v>0</v>
      </c>
      <c r="X224" s="210"/>
      <c r="Y224" s="210"/>
      <c r="Z224" s="210"/>
      <c r="AA224" s="210"/>
      <c r="AB224" s="210"/>
      <c r="AC224" s="210"/>
      <c r="AD224" s="210"/>
      <c r="AE224" s="210"/>
      <c r="AF224" s="210"/>
      <c r="AG224" s="210"/>
      <c r="AH224" s="210">
        <v>40</v>
      </c>
      <c r="AI224" s="210">
        <f t="shared" si="291"/>
        <v>40</v>
      </c>
      <c r="AJ224" s="210">
        <f t="shared" si="292"/>
        <v>0</v>
      </c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>
        <v>0</v>
      </c>
      <c r="AV224" s="210">
        <f t="shared" si="293"/>
        <v>0</v>
      </c>
      <c r="AW224" s="210">
        <f t="shared" si="294"/>
        <v>0</v>
      </c>
      <c r="AX224" s="210"/>
      <c r="AY224" s="210"/>
      <c r="AZ224" s="210"/>
      <c r="BA224" s="210"/>
      <c r="BB224" s="210"/>
      <c r="BC224" s="210">
        <f t="shared" si="295"/>
        <v>0</v>
      </c>
      <c r="BD224" s="210">
        <f t="shared" si="296"/>
        <v>0</v>
      </c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61"/>
      <c r="BO224" s="54" t="s">
        <v>406</v>
      </c>
      <c r="BP224" s="57"/>
      <c r="BQ224" s="232" t="s">
        <v>696</v>
      </c>
      <c r="BR224" s="10" t="s">
        <v>697</v>
      </c>
      <c r="BV224" s="10" t="e">
        <f>D224-#REF!-U224</f>
        <v>#REF!</v>
      </c>
      <c r="BW224" s="10" t="e">
        <f>D224-#REF!</f>
        <v>#REF!</v>
      </c>
      <c r="BX224" s="1" t="e">
        <f>F224-#REF!</f>
        <v>#REF!</v>
      </c>
    </row>
    <row r="225" spans="1:76" s="87" customFormat="1" ht="20.25" customHeight="1" x14ac:dyDescent="0.2">
      <c r="A225" s="75"/>
      <c r="B225" s="159"/>
      <c r="C225" s="257" t="s">
        <v>200</v>
      </c>
      <c r="D225" s="222">
        <f t="shared" si="285"/>
        <v>245724</v>
      </c>
      <c r="E225" s="210">
        <f t="shared" si="286"/>
        <v>245724</v>
      </c>
      <c r="F225" s="210">
        <v>13524</v>
      </c>
      <c r="G225" s="210">
        <f t="shared" si="287"/>
        <v>13524</v>
      </c>
      <c r="H225" s="210">
        <f t="shared" si="288"/>
        <v>0</v>
      </c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>
        <v>232200</v>
      </c>
      <c r="V225" s="210">
        <f t="shared" si="289"/>
        <v>232200</v>
      </c>
      <c r="W225" s="210">
        <f t="shared" si="290"/>
        <v>0</v>
      </c>
      <c r="X225" s="210"/>
      <c r="Y225" s="210"/>
      <c r="Z225" s="210"/>
      <c r="AA225" s="210"/>
      <c r="AB225" s="210"/>
      <c r="AC225" s="210"/>
      <c r="AD225" s="210"/>
      <c r="AE225" s="210"/>
      <c r="AF225" s="210"/>
      <c r="AG225" s="210"/>
      <c r="AH225" s="210">
        <v>0</v>
      </c>
      <c r="AI225" s="210">
        <f t="shared" si="291"/>
        <v>0</v>
      </c>
      <c r="AJ225" s="210">
        <f t="shared" si="292"/>
        <v>0</v>
      </c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>
        <v>0</v>
      </c>
      <c r="AV225" s="210">
        <f t="shared" si="293"/>
        <v>0</v>
      </c>
      <c r="AW225" s="210">
        <f t="shared" si="294"/>
        <v>0</v>
      </c>
      <c r="AX225" s="210"/>
      <c r="AY225" s="210"/>
      <c r="AZ225" s="210"/>
      <c r="BA225" s="210"/>
      <c r="BB225" s="210"/>
      <c r="BC225" s="210">
        <f t="shared" si="295"/>
        <v>0</v>
      </c>
      <c r="BD225" s="210">
        <f t="shared" si="296"/>
        <v>0</v>
      </c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61"/>
      <c r="BO225" s="54" t="s">
        <v>407</v>
      </c>
      <c r="BP225" s="57" t="s">
        <v>625</v>
      </c>
      <c r="BQ225" s="232" t="s">
        <v>696</v>
      </c>
      <c r="BR225" s="10" t="s">
        <v>697</v>
      </c>
      <c r="BV225" s="10" t="e">
        <f>D225-#REF!-U225</f>
        <v>#REF!</v>
      </c>
      <c r="BW225" s="10" t="e">
        <f>D225-#REF!</f>
        <v>#REF!</v>
      </c>
      <c r="BX225" s="87" t="e">
        <f>F225-#REF!</f>
        <v>#REF!</v>
      </c>
    </row>
    <row r="226" spans="1:76" ht="18" customHeight="1" x14ac:dyDescent="0.2">
      <c r="A226" s="75"/>
      <c r="B226" s="159"/>
      <c r="C226" s="257" t="s">
        <v>201</v>
      </c>
      <c r="D226" s="222">
        <f t="shared" si="285"/>
        <v>1090882</v>
      </c>
      <c r="E226" s="210">
        <f t="shared" si="286"/>
        <v>1090882</v>
      </c>
      <c r="F226" s="210">
        <v>1085362</v>
      </c>
      <c r="G226" s="210">
        <f t="shared" si="287"/>
        <v>1085362</v>
      </c>
      <c r="H226" s="210">
        <f t="shared" si="288"/>
        <v>0</v>
      </c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>
        <v>5520</v>
      </c>
      <c r="V226" s="210">
        <f t="shared" si="289"/>
        <v>5520</v>
      </c>
      <c r="W226" s="210">
        <f t="shared" si="290"/>
        <v>0</v>
      </c>
      <c r="X226" s="210"/>
      <c r="Y226" s="210"/>
      <c r="Z226" s="210"/>
      <c r="AA226" s="210"/>
      <c r="AB226" s="210"/>
      <c r="AC226" s="210"/>
      <c r="AD226" s="210"/>
      <c r="AE226" s="210"/>
      <c r="AF226" s="210"/>
      <c r="AG226" s="210"/>
      <c r="AH226" s="210">
        <v>0</v>
      </c>
      <c r="AI226" s="210">
        <f t="shared" si="291"/>
        <v>0</v>
      </c>
      <c r="AJ226" s="210">
        <f t="shared" si="292"/>
        <v>0</v>
      </c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>
        <v>0</v>
      </c>
      <c r="AV226" s="210">
        <f t="shared" si="293"/>
        <v>0</v>
      </c>
      <c r="AW226" s="210">
        <f t="shared" si="294"/>
        <v>0</v>
      </c>
      <c r="AX226" s="210"/>
      <c r="AY226" s="210"/>
      <c r="AZ226" s="210"/>
      <c r="BA226" s="210"/>
      <c r="BB226" s="210"/>
      <c r="BC226" s="210">
        <f t="shared" si="295"/>
        <v>0</v>
      </c>
      <c r="BD226" s="210">
        <f t="shared" si="296"/>
        <v>0</v>
      </c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61"/>
      <c r="BO226" s="54" t="s">
        <v>408</v>
      </c>
      <c r="BP226" s="57" t="s">
        <v>625</v>
      </c>
      <c r="BQ226" s="232" t="s">
        <v>696</v>
      </c>
      <c r="BR226" s="10" t="s">
        <v>697</v>
      </c>
      <c r="BV226" s="10" t="e">
        <f>D226-#REF!-U226</f>
        <v>#REF!</v>
      </c>
      <c r="BW226" s="10" t="e">
        <f>D226-#REF!</f>
        <v>#REF!</v>
      </c>
      <c r="BX226" s="1" t="e">
        <f>F226-#REF!</f>
        <v>#REF!</v>
      </c>
    </row>
    <row r="227" spans="1:76" ht="19.5" customHeight="1" x14ac:dyDescent="0.2">
      <c r="A227" s="75"/>
      <c r="B227" s="159"/>
      <c r="C227" s="257" t="s">
        <v>202</v>
      </c>
      <c r="D227" s="222">
        <f t="shared" si="285"/>
        <v>447544</v>
      </c>
      <c r="E227" s="210">
        <f t="shared" si="286"/>
        <v>456370</v>
      </c>
      <c r="F227" s="210">
        <v>445266</v>
      </c>
      <c r="G227" s="210">
        <f t="shared" si="287"/>
        <v>450816</v>
      </c>
      <c r="H227" s="210">
        <f t="shared" si="288"/>
        <v>5550</v>
      </c>
      <c r="I227" s="210"/>
      <c r="J227" s="210"/>
      <c r="K227" s="210"/>
      <c r="L227" s="210"/>
      <c r="M227" s="210"/>
      <c r="N227" s="210"/>
      <c r="O227" s="210"/>
      <c r="P227" s="210"/>
      <c r="Q227" s="210"/>
      <c r="R227" s="210">
        <v>5550</v>
      </c>
      <c r="S227" s="210"/>
      <c r="T227" s="210"/>
      <c r="U227" s="210">
        <v>0</v>
      </c>
      <c r="V227" s="210">
        <f t="shared" si="289"/>
        <v>0</v>
      </c>
      <c r="W227" s="210">
        <f t="shared" si="290"/>
        <v>0</v>
      </c>
      <c r="X227" s="210"/>
      <c r="Y227" s="210"/>
      <c r="Z227" s="210"/>
      <c r="AA227" s="210"/>
      <c r="AB227" s="210"/>
      <c r="AC227" s="210"/>
      <c r="AD227" s="210"/>
      <c r="AE227" s="210"/>
      <c r="AF227" s="210"/>
      <c r="AG227" s="210"/>
      <c r="AH227" s="210">
        <v>2278</v>
      </c>
      <c r="AI227" s="210">
        <f t="shared" si="291"/>
        <v>5554</v>
      </c>
      <c r="AJ227" s="210">
        <f t="shared" si="292"/>
        <v>3276</v>
      </c>
      <c r="AK227" s="210"/>
      <c r="AL227" s="210"/>
      <c r="AM227" s="210">
        <v>3276</v>
      </c>
      <c r="AN227" s="210"/>
      <c r="AO227" s="210"/>
      <c r="AP227" s="210"/>
      <c r="AQ227" s="210"/>
      <c r="AR227" s="210"/>
      <c r="AS227" s="210"/>
      <c r="AT227" s="210"/>
      <c r="AU227" s="210">
        <v>0</v>
      </c>
      <c r="AV227" s="210">
        <f t="shared" si="293"/>
        <v>0</v>
      </c>
      <c r="AW227" s="210">
        <f t="shared" si="294"/>
        <v>0</v>
      </c>
      <c r="AX227" s="210"/>
      <c r="AY227" s="210"/>
      <c r="AZ227" s="210"/>
      <c r="BA227" s="210"/>
      <c r="BB227" s="210"/>
      <c r="BC227" s="210">
        <f t="shared" si="295"/>
        <v>0</v>
      </c>
      <c r="BD227" s="210">
        <f t="shared" si="296"/>
        <v>0</v>
      </c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61"/>
      <c r="BO227" s="54" t="s">
        <v>409</v>
      </c>
      <c r="BP227" s="57" t="s">
        <v>626</v>
      </c>
      <c r="BQ227" s="232" t="s">
        <v>696</v>
      </c>
      <c r="BR227" s="10" t="s">
        <v>697</v>
      </c>
      <c r="BV227" s="10" t="e">
        <f>D227-#REF!-U227</f>
        <v>#REF!</v>
      </c>
      <c r="BW227" s="10" t="e">
        <f>D227-#REF!</f>
        <v>#REF!</v>
      </c>
      <c r="BX227" s="1" t="e">
        <f>F227-#REF!</f>
        <v>#REF!</v>
      </c>
    </row>
    <row r="228" spans="1:76" ht="24" x14ac:dyDescent="0.2">
      <c r="A228" s="75"/>
      <c r="B228" s="159"/>
      <c r="C228" s="257" t="s">
        <v>203</v>
      </c>
      <c r="D228" s="222">
        <f t="shared" si="285"/>
        <v>280274</v>
      </c>
      <c r="E228" s="210">
        <f t="shared" si="286"/>
        <v>273733</v>
      </c>
      <c r="F228" s="210">
        <v>280274</v>
      </c>
      <c r="G228" s="210">
        <f t="shared" si="287"/>
        <v>273733</v>
      </c>
      <c r="H228" s="210">
        <f t="shared" si="288"/>
        <v>-6541</v>
      </c>
      <c r="I228" s="210"/>
      <c r="J228" s="210"/>
      <c r="K228" s="210"/>
      <c r="L228" s="210"/>
      <c r="M228" s="210"/>
      <c r="N228" s="210"/>
      <c r="O228" s="210"/>
      <c r="P228" s="210"/>
      <c r="Q228" s="210"/>
      <c r="R228" s="210">
        <v>-6541</v>
      </c>
      <c r="S228" s="210"/>
      <c r="T228" s="210"/>
      <c r="U228" s="210">
        <v>0</v>
      </c>
      <c r="V228" s="210">
        <f t="shared" si="289"/>
        <v>0</v>
      </c>
      <c r="W228" s="210">
        <f t="shared" si="290"/>
        <v>0</v>
      </c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0"/>
      <c r="AH228" s="210">
        <v>0</v>
      </c>
      <c r="AI228" s="210">
        <f t="shared" si="291"/>
        <v>0</v>
      </c>
      <c r="AJ228" s="210">
        <f t="shared" si="292"/>
        <v>0</v>
      </c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>
        <v>0</v>
      </c>
      <c r="AV228" s="210">
        <f t="shared" si="293"/>
        <v>0</v>
      </c>
      <c r="AW228" s="210">
        <f t="shared" si="294"/>
        <v>0</v>
      </c>
      <c r="AX228" s="210"/>
      <c r="AY228" s="210"/>
      <c r="AZ228" s="210"/>
      <c r="BA228" s="210"/>
      <c r="BB228" s="210"/>
      <c r="BC228" s="210">
        <f t="shared" si="295"/>
        <v>0</v>
      </c>
      <c r="BD228" s="210">
        <f t="shared" si="296"/>
        <v>0</v>
      </c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61"/>
      <c r="BO228" s="54" t="s">
        <v>410</v>
      </c>
      <c r="BP228" s="57" t="s">
        <v>627</v>
      </c>
      <c r="BQ228" s="232" t="s">
        <v>696</v>
      </c>
      <c r="BR228" s="10" t="s">
        <v>697</v>
      </c>
      <c r="BV228" s="10" t="e">
        <f>D228-#REF!-U228</f>
        <v>#REF!</v>
      </c>
      <c r="BW228" s="10" t="e">
        <f>D228-#REF!</f>
        <v>#REF!</v>
      </c>
      <c r="BX228" s="1" t="e">
        <f>F228-#REF!</f>
        <v>#REF!</v>
      </c>
    </row>
    <row r="229" spans="1:76" ht="27.75" customHeight="1" x14ac:dyDescent="0.2">
      <c r="A229" s="75"/>
      <c r="B229" s="159"/>
      <c r="C229" s="257" t="s">
        <v>265</v>
      </c>
      <c r="D229" s="222">
        <f t="shared" si="285"/>
        <v>324950</v>
      </c>
      <c r="E229" s="210">
        <f t="shared" si="286"/>
        <v>454877</v>
      </c>
      <c r="F229" s="210">
        <v>324950</v>
      </c>
      <c r="G229" s="210">
        <f t="shared" si="287"/>
        <v>454877</v>
      </c>
      <c r="H229" s="210">
        <f t="shared" si="288"/>
        <v>129927</v>
      </c>
      <c r="I229" s="210"/>
      <c r="J229" s="210"/>
      <c r="K229" s="210"/>
      <c r="L229" s="210"/>
      <c r="M229" s="210">
        <v>-3149</v>
      </c>
      <c r="N229" s="210"/>
      <c r="O229" s="210"/>
      <c r="P229" s="210">
        <f>165908-100800</f>
        <v>65108</v>
      </c>
      <c r="Q229" s="210">
        <f>33440+38428</f>
        <v>71868</v>
      </c>
      <c r="R229" s="210">
        <v>-3900</v>
      </c>
      <c r="S229" s="210"/>
      <c r="T229" s="210"/>
      <c r="U229" s="210">
        <v>0</v>
      </c>
      <c r="V229" s="210">
        <f t="shared" si="289"/>
        <v>0</v>
      </c>
      <c r="W229" s="210">
        <f t="shared" si="290"/>
        <v>0</v>
      </c>
      <c r="X229" s="210"/>
      <c r="Y229" s="210"/>
      <c r="Z229" s="210"/>
      <c r="AA229" s="210"/>
      <c r="AB229" s="210"/>
      <c r="AC229" s="210"/>
      <c r="AD229" s="210"/>
      <c r="AE229" s="210"/>
      <c r="AF229" s="210"/>
      <c r="AG229" s="210"/>
      <c r="AH229" s="210">
        <v>0</v>
      </c>
      <c r="AI229" s="210">
        <f t="shared" si="291"/>
        <v>0</v>
      </c>
      <c r="AJ229" s="210">
        <f t="shared" si="292"/>
        <v>0</v>
      </c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>
        <v>0</v>
      </c>
      <c r="AV229" s="210">
        <f t="shared" si="293"/>
        <v>0</v>
      </c>
      <c r="AW229" s="210">
        <f t="shared" si="294"/>
        <v>0</v>
      </c>
      <c r="AX229" s="210"/>
      <c r="AY229" s="210"/>
      <c r="AZ229" s="210"/>
      <c r="BA229" s="210"/>
      <c r="BB229" s="210"/>
      <c r="BC229" s="210">
        <f t="shared" si="295"/>
        <v>0</v>
      </c>
      <c r="BD229" s="210">
        <f t="shared" si="296"/>
        <v>0</v>
      </c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61"/>
      <c r="BO229" s="54" t="s">
        <v>411</v>
      </c>
      <c r="BP229" s="57" t="s">
        <v>487</v>
      </c>
      <c r="BQ229" s="232" t="s">
        <v>696</v>
      </c>
      <c r="BR229" s="10" t="s">
        <v>697</v>
      </c>
      <c r="BV229" s="10" t="e">
        <f>D229-#REF!-U229</f>
        <v>#REF!</v>
      </c>
      <c r="BW229" s="10" t="e">
        <f>D229-#REF!</f>
        <v>#REF!</v>
      </c>
      <c r="BX229" s="1" t="e">
        <f>F229-#REF!</f>
        <v>#REF!</v>
      </c>
    </row>
    <row r="230" spans="1:76" s="87" customFormat="1" ht="25.5" customHeight="1" x14ac:dyDescent="0.2">
      <c r="A230" s="75"/>
      <c r="B230" s="159"/>
      <c r="C230" s="257" t="s">
        <v>264</v>
      </c>
      <c r="D230" s="222">
        <f t="shared" si="285"/>
        <v>553356</v>
      </c>
      <c r="E230" s="210">
        <f t="shared" si="286"/>
        <v>554220</v>
      </c>
      <c r="F230" s="210">
        <v>551596</v>
      </c>
      <c r="G230" s="210">
        <f t="shared" si="287"/>
        <v>552460</v>
      </c>
      <c r="H230" s="210">
        <f t="shared" si="288"/>
        <v>864</v>
      </c>
      <c r="I230" s="210"/>
      <c r="J230" s="210"/>
      <c r="K230" s="210"/>
      <c r="L230" s="210"/>
      <c r="M230" s="210"/>
      <c r="N230" s="210"/>
      <c r="O230" s="210"/>
      <c r="P230" s="210"/>
      <c r="Q230" s="210"/>
      <c r="R230" s="210">
        <v>864</v>
      </c>
      <c r="S230" s="210"/>
      <c r="T230" s="210"/>
      <c r="U230" s="210">
        <v>1760</v>
      </c>
      <c r="V230" s="210">
        <f t="shared" si="289"/>
        <v>1760</v>
      </c>
      <c r="W230" s="210">
        <f t="shared" si="290"/>
        <v>0</v>
      </c>
      <c r="X230" s="210"/>
      <c r="Y230" s="210"/>
      <c r="Z230" s="210"/>
      <c r="AA230" s="210"/>
      <c r="AB230" s="210"/>
      <c r="AC230" s="210"/>
      <c r="AD230" s="210"/>
      <c r="AE230" s="210"/>
      <c r="AF230" s="210"/>
      <c r="AG230" s="210"/>
      <c r="AH230" s="210">
        <v>0</v>
      </c>
      <c r="AI230" s="210">
        <f t="shared" si="291"/>
        <v>0</v>
      </c>
      <c r="AJ230" s="210">
        <f t="shared" si="292"/>
        <v>0</v>
      </c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>
        <v>0</v>
      </c>
      <c r="AV230" s="210">
        <f t="shared" si="293"/>
        <v>0</v>
      </c>
      <c r="AW230" s="210">
        <f t="shared" si="294"/>
        <v>0</v>
      </c>
      <c r="AX230" s="210"/>
      <c r="AY230" s="210"/>
      <c r="AZ230" s="210"/>
      <c r="BA230" s="210"/>
      <c r="BB230" s="210"/>
      <c r="BC230" s="210">
        <f t="shared" si="295"/>
        <v>0</v>
      </c>
      <c r="BD230" s="210">
        <f t="shared" si="296"/>
        <v>0</v>
      </c>
      <c r="BE230" s="210"/>
      <c r="BF230" s="210"/>
      <c r="BG230" s="210"/>
      <c r="BH230" s="210"/>
      <c r="BI230" s="210"/>
      <c r="BJ230" s="210"/>
      <c r="BK230" s="210"/>
      <c r="BL230" s="210"/>
      <c r="BM230" s="210"/>
      <c r="BN230" s="261"/>
      <c r="BO230" s="54" t="s">
        <v>412</v>
      </c>
      <c r="BP230" s="57" t="s">
        <v>627</v>
      </c>
      <c r="BQ230" s="232" t="s">
        <v>696</v>
      </c>
      <c r="BR230" s="10" t="s">
        <v>697</v>
      </c>
      <c r="BV230" s="10" t="e">
        <f>D230-#REF!-U230</f>
        <v>#REF!</v>
      </c>
      <c r="BW230" s="10" t="e">
        <f>D230-#REF!</f>
        <v>#REF!</v>
      </c>
      <c r="BX230" s="87" t="e">
        <f>F230-#REF!</f>
        <v>#REF!</v>
      </c>
    </row>
    <row r="231" spans="1:76" ht="24" x14ac:dyDescent="0.2">
      <c r="A231" s="75"/>
      <c r="B231" s="159"/>
      <c r="C231" s="257" t="s">
        <v>464</v>
      </c>
      <c r="D231" s="222">
        <f t="shared" si="285"/>
        <v>121475</v>
      </c>
      <c r="E231" s="210">
        <f t="shared" si="286"/>
        <v>121475</v>
      </c>
      <c r="F231" s="210">
        <v>121475</v>
      </c>
      <c r="G231" s="210">
        <f t="shared" si="287"/>
        <v>121475</v>
      </c>
      <c r="H231" s="210">
        <f t="shared" si="288"/>
        <v>0</v>
      </c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>
        <v>0</v>
      </c>
      <c r="V231" s="210">
        <f t="shared" si="289"/>
        <v>0</v>
      </c>
      <c r="W231" s="210">
        <f t="shared" si="290"/>
        <v>0</v>
      </c>
      <c r="X231" s="210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>
        <v>0</v>
      </c>
      <c r="AI231" s="210">
        <f t="shared" si="291"/>
        <v>0</v>
      </c>
      <c r="AJ231" s="210">
        <f t="shared" si="292"/>
        <v>0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>
        <v>0</v>
      </c>
      <c r="AV231" s="210">
        <f t="shared" si="293"/>
        <v>0</v>
      </c>
      <c r="AW231" s="210">
        <f t="shared" si="294"/>
        <v>0</v>
      </c>
      <c r="AX231" s="210"/>
      <c r="AY231" s="210"/>
      <c r="AZ231" s="210"/>
      <c r="BA231" s="210"/>
      <c r="BB231" s="210"/>
      <c r="BC231" s="210">
        <f t="shared" si="295"/>
        <v>0</v>
      </c>
      <c r="BD231" s="210">
        <f t="shared" si="296"/>
        <v>0</v>
      </c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61"/>
      <c r="BO231" s="54" t="s">
        <v>413</v>
      </c>
      <c r="BP231" s="57"/>
      <c r="BQ231" s="232" t="s">
        <v>696</v>
      </c>
      <c r="BR231" s="10" t="s">
        <v>697</v>
      </c>
      <c r="BV231" s="10" t="e">
        <f>D231-#REF!-U231</f>
        <v>#REF!</v>
      </c>
      <c r="BW231" s="10" t="e">
        <f>D231-#REF!</f>
        <v>#REF!</v>
      </c>
      <c r="BX231" s="1" t="e">
        <f>F231-#REF!</f>
        <v>#REF!</v>
      </c>
    </row>
    <row r="232" spans="1:76" s="125" customFormat="1" ht="28.5" customHeight="1" x14ac:dyDescent="0.2">
      <c r="A232" s="75"/>
      <c r="B232" s="159"/>
      <c r="C232" s="257" t="s">
        <v>512</v>
      </c>
      <c r="D232" s="222">
        <f t="shared" si="285"/>
        <v>231103</v>
      </c>
      <c r="E232" s="210">
        <f t="shared" si="286"/>
        <v>285878</v>
      </c>
      <c r="F232" s="210">
        <v>231103</v>
      </c>
      <c r="G232" s="210">
        <f t="shared" si="287"/>
        <v>285878</v>
      </c>
      <c r="H232" s="210">
        <f t="shared" si="288"/>
        <v>54775</v>
      </c>
      <c r="I232" s="210"/>
      <c r="J232" s="210"/>
      <c r="K232" s="210"/>
      <c r="L232" s="210"/>
      <c r="M232" s="210">
        <v>54775</v>
      </c>
      <c r="N232" s="210"/>
      <c r="O232" s="210"/>
      <c r="P232" s="210"/>
      <c r="Q232" s="210"/>
      <c r="R232" s="210"/>
      <c r="S232" s="210"/>
      <c r="T232" s="210"/>
      <c r="U232" s="210">
        <v>0</v>
      </c>
      <c r="V232" s="210">
        <f t="shared" si="289"/>
        <v>0</v>
      </c>
      <c r="W232" s="210">
        <f t="shared" si="290"/>
        <v>0</v>
      </c>
      <c r="X232" s="210"/>
      <c r="Y232" s="210"/>
      <c r="Z232" s="210"/>
      <c r="AA232" s="210"/>
      <c r="AB232" s="210"/>
      <c r="AC232" s="210"/>
      <c r="AD232" s="210"/>
      <c r="AE232" s="210"/>
      <c r="AF232" s="210"/>
      <c r="AG232" s="210"/>
      <c r="AH232" s="210">
        <v>0</v>
      </c>
      <c r="AI232" s="210">
        <f t="shared" si="291"/>
        <v>0</v>
      </c>
      <c r="AJ232" s="210">
        <f t="shared" si="292"/>
        <v>0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>
        <v>0</v>
      </c>
      <c r="AV232" s="210">
        <f t="shared" si="293"/>
        <v>0</v>
      </c>
      <c r="AW232" s="210">
        <f t="shared" si="294"/>
        <v>0</v>
      </c>
      <c r="AX232" s="210"/>
      <c r="AY232" s="210"/>
      <c r="AZ232" s="210"/>
      <c r="BA232" s="210"/>
      <c r="BB232" s="210"/>
      <c r="BC232" s="210">
        <f t="shared" si="295"/>
        <v>0</v>
      </c>
      <c r="BD232" s="210">
        <f t="shared" si="296"/>
        <v>0</v>
      </c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61"/>
      <c r="BO232" s="54" t="s">
        <v>479</v>
      </c>
      <c r="BP232" s="57"/>
      <c r="BQ232" s="232" t="s">
        <v>691</v>
      </c>
      <c r="BR232" s="232" t="s">
        <v>691</v>
      </c>
      <c r="BV232" s="10" t="e">
        <f>D232-#REF!-U232</f>
        <v>#REF!</v>
      </c>
      <c r="BW232" s="10" t="e">
        <f>D232-#REF!</f>
        <v>#REF!</v>
      </c>
      <c r="BX232" s="125" t="e">
        <f>F232-#REF!</f>
        <v>#REF!</v>
      </c>
    </row>
    <row r="233" spans="1:76" s="125" customFormat="1" ht="27" customHeight="1" x14ac:dyDescent="0.2">
      <c r="A233" s="75"/>
      <c r="B233" s="159"/>
      <c r="C233" s="257" t="s">
        <v>513</v>
      </c>
      <c r="D233" s="222">
        <f t="shared" si="285"/>
        <v>8401</v>
      </c>
      <c r="E233" s="210">
        <f t="shared" si="286"/>
        <v>11551</v>
      </c>
      <c r="F233" s="210">
        <v>8401</v>
      </c>
      <c r="G233" s="210">
        <f t="shared" si="287"/>
        <v>11551</v>
      </c>
      <c r="H233" s="210">
        <f t="shared" si="288"/>
        <v>3150</v>
      </c>
      <c r="I233" s="210"/>
      <c r="J233" s="210"/>
      <c r="K233" s="210"/>
      <c r="L233" s="210"/>
      <c r="M233" s="210">
        <v>3150</v>
      </c>
      <c r="N233" s="210"/>
      <c r="O233" s="210"/>
      <c r="P233" s="210"/>
      <c r="Q233" s="210"/>
      <c r="R233" s="210"/>
      <c r="S233" s="210"/>
      <c r="T233" s="210"/>
      <c r="U233" s="210">
        <v>0</v>
      </c>
      <c r="V233" s="210">
        <f t="shared" si="289"/>
        <v>0</v>
      </c>
      <c r="W233" s="210">
        <f t="shared" si="290"/>
        <v>0</v>
      </c>
      <c r="X233" s="210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>
        <v>0</v>
      </c>
      <c r="AI233" s="210">
        <f t="shared" si="291"/>
        <v>0</v>
      </c>
      <c r="AJ233" s="210">
        <f t="shared" si="292"/>
        <v>0</v>
      </c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>
        <v>0</v>
      </c>
      <c r="AV233" s="210">
        <f t="shared" si="293"/>
        <v>0</v>
      </c>
      <c r="AW233" s="210">
        <f t="shared" si="294"/>
        <v>0</v>
      </c>
      <c r="AX233" s="210"/>
      <c r="AY233" s="210"/>
      <c r="AZ233" s="210"/>
      <c r="BA233" s="210"/>
      <c r="BB233" s="210"/>
      <c r="BC233" s="210">
        <f t="shared" si="295"/>
        <v>0</v>
      </c>
      <c r="BD233" s="210">
        <f t="shared" si="296"/>
        <v>0</v>
      </c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61"/>
      <c r="BO233" s="54" t="s">
        <v>624</v>
      </c>
      <c r="BP233" s="57"/>
      <c r="BQ233" s="232" t="s">
        <v>691</v>
      </c>
      <c r="BR233" s="232" t="s">
        <v>691</v>
      </c>
      <c r="BV233" s="10" t="e">
        <f>D233-#REF!-U233</f>
        <v>#REF!</v>
      </c>
      <c r="BW233" s="10" t="e">
        <f>D233-#REF!</f>
        <v>#REF!</v>
      </c>
      <c r="BX233" s="125" t="e">
        <f>F233-#REF!</f>
        <v>#REF!</v>
      </c>
    </row>
    <row r="234" spans="1:76" ht="48" x14ac:dyDescent="0.2">
      <c r="A234" s="75">
        <v>90010991438</v>
      </c>
      <c r="B234" s="158" t="s">
        <v>452</v>
      </c>
      <c r="C234" s="257" t="s">
        <v>205</v>
      </c>
      <c r="D234" s="222">
        <f t="shared" si="285"/>
        <v>1471398</v>
      </c>
      <c r="E234" s="210">
        <f t="shared" si="286"/>
        <v>1485121</v>
      </c>
      <c r="F234" s="210">
        <v>699266</v>
      </c>
      <c r="G234" s="210">
        <f t="shared" si="287"/>
        <v>661228</v>
      </c>
      <c r="H234" s="210">
        <f t="shared" si="288"/>
        <v>-38038</v>
      </c>
      <c r="I234" s="210"/>
      <c r="J234" s="210"/>
      <c r="K234" s="210"/>
      <c r="L234" s="210"/>
      <c r="M234" s="210">
        <v>-38038</v>
      </c>
      <c r="N234" s="210"/>
      <c r="O234" s="210"/>
      <c r="P234" s="210"/>
      <c r="Q234" s="210"/>
      <c r="R234" s="210"/>
      <c r="S234" s="210"/>
      <c r="T234" s="210"/>
      <c r="U234" s="210">
        <v>95759</v>
      </c>
      <c r="V234" s="210">
        <f t="shared" si="289"/>
        <v>95759</v>
      </c>
      <c r="W234" s="210">
        <f t="shared" si="290"/>
        <v>0</v>
      </c>
      <c r="X234" s="210"/>
      <c r="Y234" s="210"/>
      <c r="Z234" s="210"/>
      <c r="AA234" s="210"/>
      <c r="AB234" s="210"/>
      <c r="AC234" s="210"/>
      <c r="AD234" s="210"/>
      <c r="AE234" s="210"/>
      <c r="AF234" s="210"/>
      <c r="AG234" s="210"/>
      <c r="AH234" s="210">
        <v>676373</v>
      </c>
      <c r="AI234" s="210">
        <f t="shared" si="291"/>
        <v>728134</v>
      </c>
      <c r="AJ234" s="210">
        <f t="shared" si="292"/>
        <v>51761</v>
      </c>
      <c r="AK234" s="210">
        <v>51761</v>
      </c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>
        <v>0</v>
      </c>
      <c r="AV234" s="210">
        <f t="shared" si="293"/>
        <v>0</v>
      </c>
      <c r="AW234" s="210">
        <f t="shared" si="294"/>
        <v>0</v>
      </c>
      <c r="AX234" s="210"/>
      <c r="AY234" s="210"/>
      <c r="AZ234" s="210"/>
      <c r="BA234" s="210"/>
      <c r="BB234" s="210"/>
      <c r="BC234" s="210">
        <f t="shared" si="295"/>
        <v>0</v>
      </c>
      <c r="BD234" s="210">
        <f t="shared" si="296"/>
        <v>0</v>
      </c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61"/>
      <c r="BO234" s="54" t="s">
        <v>525</v>
      </c>
      <c r="BP234" s="57"/>
      <c r="BQ234" s="232" t="s">
        <v>696</v>
      </c>
      <c r="BR234" s="10" t="s">
        <v>697</v>
      </c>
      <c r="BV234" s="10" t="e">
        <f>D234-#REF!-U234</f>
        <v>#REF!</v>
      </c>
      <c r="BW234" s="10" t="e">
        <f>D234-#REF!</f>
        <v>#REF!</v>
      </c>
      <c r="BX234" s="1" t="e">
        <f>F234-#REF!</f>
        <v>#REF!</v>
      </c>
    </row>
    <row r="235" spans="1:76" ht="24" x14ac:dyDescent="0.2">
      <c r="A235" s="75"/>
      <c r="B235" s="160"/>
      <c r="C235" s="257" t="s">
        <v>465</v>
      </c>
      <c r="D235" s="222">
        <f t="shared" si="285"/>
        <v>47919</v>
      </c>
      <c r="E235" s="210">
        <f t="shared" si="286"/>
        <v>47919</v>
      </c>
      <c r="F235" s="210">
        <v>47919</v>
      </c>
      <c r="G235" s="210">
        <f t="shared" si="287"/>
        <v>47919</v>
      </c>
      <c r="H235" s="210">
        <f t="shared" si="288"/>
        <v>0</v>
      </c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>
        <v>0</v>
      </c>
      <c r="V235" s="210">
        <f t="shared" si="289"/>
        <v>0</v>
      </c>
      <c r="W235" s="210">
        <f t="shared" si="290"/>
        <v>0</v>
      </c>
      <c r="X235" s="210"/>
      <c r="Y235" s="210"/>
      <c r="Z235" s="210"/>
      <c r="AA235" s="210"/>
      <c r="AB235" s="210"/>
      <c r="AC235" s="210"/>
      <c r="AD235" s="210"/>
      <c r="AE235" s="210"/>
      <c r="AF235" s="210"/>
      <c r="AG235" s="210"/>
      <c r="AH235" s="210">
        <v>0</v>
      </c>
      <c r="AI235" s="210">
        <f t="shared" si="291"/>
        <v>0</v>
      </c>
      <c r="AJ235" s="210">
        <f t="shared" si="292"/>
        <v>0</v>
      </c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>
        <v>0</v>
      </c>
      <c r="AV235" s="210">
        <f t="shared" si="293"/>
        <v>0</v>
      </c>
      <c r="AW235" s="210">
        <f t="shared" si="294"/>
        <v>0</v>
      </c>
      <c r="AX235" s="210"/>
      <c r="AY235" s="210"/>
      <c r="AZ235" s="210"/>
      <c r="BA235" s="210"/>
      <c r="BB235" s="210"/>
      <c r="BC235" s="210">
        <f t="shared" si="295"/>
        <v>0</v>
      </c>
      <c r="BD235" s="210">
        <f t="shared" si="296"/>
        <v>0</v>
      </c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61"/>
      <c r="BO235" s="54" t="s">
        <v>480</v>
      </c>
      <c r="BP235" s="57"/>
      <c r="BQ235" s="232" t="s">
        <v>696</v>
      </c>
      <c r="BR235" s="10" t="s">
        <v>697</v>
      </c>
      <c r="BV235" s="10" t="e">
        <f>D235-#REF!-U235</f>
        <v>#REF!</v>
      </c>
      <c r="BW235" s="10" t="e">
        <f>D235-#REF!</f>
        <v>#REF!</v>
      </c>
      <c r="BX235" s="1" t="e">
        <f>F235-#REF!</f>
        <v>#REF!</v>
      </c>
    </row>
    <row r="236" spans="1:76" ht="12.75" x14ac:dyDescent="0.2">
      <c r="A236" s="75"/>
      <c r="B236" s="160"/>
      <c r="C236" s="257" t="s">
        <v>207</v>
      </c>
      <c r="D236" s="222">
        <f t="shared" si="285"/>
        <v>5040</v>
      </c>
      <c r="E236" s="210">
        <f t="shared" si="286"/>
        <v>5040</v>
      </c>
      <c r="F236" s="210">
        <v>5040</v>
      </c>
      <c r="G236" s="210">
        <f t="shared" si="287"/>
        <v>5040</v>
      </c>
      <c r="H236" s="210">
        <f t="shared" si="288"/>
        <v>0</v>
      </c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>
        <v>0</v>
      </c>
      <c r="V236" s="210">
        <f t="shared" si="289"/>
        <v>0</v>
      </c>
      <c r="W236" s="210">
        <f t="shared" si="290"/>
        <v>0</v>
      </c>
      <c r="X236" s="210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>
        <v>0</v>
      </c>
      <c r="AI236" s="210">
        <f t="shared" si="291"/>
        <v>0</v>
      </c>
      <c r="AJ236" s="210">
        <f t="shared" si="292"/>
        <v>0</v>
      </c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>
        <v>0</v>
      </c>
      <c r="AV236" s="210">
        <f t="shared" si="293"/>
        <v>0</v>
      </c>
      <c r="AW236" s="210">
        <f t="shared" si="294"/>
        <v>0</v>
      </c>
      <c r="AX236" s="210"/>
      <c r="AY236" s="210"/>
      <c r="AZ236" s="210"/>
      <c r="BA236" s="210"/>
      <c r="BB236" s="210"/>
      <c r="BC236" s="210">
        <f t="shared" si="295"/>
        <v>0</v>
      </c>
      <c r="BD236" s="210">
        <f t="shared" si="296"/>
        <v>0</v>
      </c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61"/>
      <c r="BO236" s="54" t="s">
        <v>414</v>
      </c>
      <c r="BP236" s="57"/>
      <c r="BQ236" s="232" t="s">
        <v>696</v>
      </c>
      <c r="BR236" s="10" t="s">
        <v>697</v>
      </c>
      <c r="BV236" s="10" t="e">
        <f>D236-#REF!-U236</f>
        <v>#REF!</v>
      </c>
      <c r="BW236" s="10" t="e">
        <f>D236-#REF!</f>
        <v>#REF!</v>
      </c>
      <c r="BX236" s="1" t="e">
        <f>F236-#REF!</f>
        <v>#REF!</v>
      </c>
    </row>
    <row r="237" spans="1:76" ht="12.75" x14ac:dyDescent="0.2">
      <c r="A237" s="75"/>
      <c r="B237" s="160"/>
      <c r="C237" s="257" t="s">
        <v>206</v>
      </c>
      <c r="D237" s="222">
        <f t="shared" si="285"/>
        <v>123758</v>
      </c>
      <c r="E237" s="210">
        <f t="shared" si="286"/>
        <v>129049</v>
      </c>
      <c r="F237" s="210">
        <v>123758</v>
      </c>
      <c r="G237" s="210">
        <f t="shared" si="287"/>
        <v>129049</v>
      </c>
      <c r="H237" s="210">
        <f t="shared" si="288"/>
        <v>5291</v>
      </c>
      <c r="I237" s="210"/>
      <c r="J237" s="210"/>
      <c r="K237" s="210"/>
      <c r="L237" s="210"/>
      <c r="M237" s="210"/>
      <c r="N237" s="210"/>
      <c r="O237" s="210"/>
      <c r="P237" s="210"/>
      <c r="Q237" s="210"/>
      <c r="R237" s="210">
        <v>5291</v>
      </c>
      <c r="S237" s="210"/>
      <c r="T237" s="210"/>
      <c r="U237" s="210">
        <v>0</v>
      </c>
      <c r="V237" s="210">
        <f t="shared" si="289"/>
        <v>0</v>
      </c>
      <c r="W237" s="210">
        <f t="shared" si="290"/>
        <v>0</v>
      </c>
      <c r="X237" s="210"/>
      <c r="Y237" s="210"/>
      <c r="Z237" s="210"/>
      <c r="AA237" s="210"/>
      <c r="AB237" s="210"/>
      <c r="AC237" s="210"/>
      <c r="AD237" s="210"/>
      <c r="AE237" s="210"/>
      <c r="AF237" s="210"/>
      <c r="AG237" s="210"/>
      <c r="AH237" s="210">
        <v>0</v>
      </c>
      <c r="AI237" s="210">
        <f t="shared" si="291"/>
        <v>0</v>
      </c>
      <c r="AJ237" s="210">
        <f t="shared" si="292"/>
        <v>0</v>
      </c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>
        <v>0</v>
      </c>
      <c r="AV237" s="210">
        <f t="shared" si="293"/>
        <v>0</v>
      </c>
      <c r="AW237" s="210">
        <f t="shared" si="294"/>
        <v>0</v>
      </c>
      <c r="AX237" s="210"/>
      <c r="AY237" s="210"/>
      <c r="AZ237" s="210"/>
      <c r="BA237" s="210"/>
      <c r="BB237" s="210"/>
      <c r="BC237" s="210">
        <f t="shared" si="295"/>
        <v>0</v>
      </c>
      <c r="BD237" s="210">
        <f t="shared" si="296"/>
        <v>0</v>
      </c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61"/>
      <c r="BO237" s="54" t="s">
        <v>415</v>
      </c>
      <c r="BP237" s="57"/>
      <c r="BQ237" s="232" t="s">
        <v>696</v>
      </c>
      <c r="BR237" s="10" t="s">
        <v>697</v>
      </c>
      <c r="BV237" s="10" t="e">
        <f>D237-#REF!-U237</f>
        <v>#REF!</v>
      </c>
      <c r="BW237" s="10" t="e">
        <f>D237-#REF!</f>
        <v>#REF!</v>
      </c>
      <c r="BX237" s="1" t="e">
        <f>F237-#REF!</f>
        <v>#REF!</v>
      </c>
    </row>
    <row r="238" spans="1:76" ht="25.5" customHeight="1" x14ac:dyDescent="0.2">
      <c r="A238" s="75"/>
      <c r="B238" s="160"/>
      <c r="C238" s="257" t="s">
        <v>266</v>
      </c>
      <c r="D238" s="222">
        <f t="shared" si="285"/>
        <v>401285</v>
      </c>
      <c r="E238" s="210">
        <f t="shared" si="286"/>
        <v>398635</v>
      </c>
      <c r="F238" s="210">
        <v>383757</v>
      </c>
      <c r="G238" s="210">
        <f t="shared" si="287"/>
        <v>378466</v>
      </c>
      <c r="H238" s="210">
        <f t="shared" si="288"/>
        <v>-5291</v>
      </c>
      <c r="I238" s="210"/>
      <c r="J238" s="210"/>
      <c r="K238" s="210"/>
      <c r="L238" s="210"/>
      <c r="M238" s="210"/>
      <c r="N238" s="210"/>
      <c r="O238" s="210"/>
      <c r="P238" s="210"/>
      <c r="Q238" s="210"/>
      <c r="R238" s="210">
        <v>-5291</v>
      </c>
      <c r="S238" s="210"/>
      <c r="T238" s="210"/>
      <c r="U238" s="210">
        <v>0</v>
      </c>
      <c r="V238" s="210">
        <f t="shared" si="289"/>
        <v>0</v>
      </c>
      <c r="W238" s="210">
        <f t="shared" si="290"/>
        <v>0</v>
      </c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>
        <v>17528</v>
      </c>
      <c r="AI238" s="210">
        <f t="shared" si="291"/>
        <v>20169</v>
      </c>
      <c r="AJ238" s="210">
        <f t="shared" si="292"/>
        <v>2641</v>
      </c>
      <c r="AK238" s="210"/>
      <c r="AL238" s="210"/>
      <c r="AM238" s="210">
        <v>2641</v>
      </c>
      <c r="AN238" s="210"/>
      <c r="AO238" s="210"/>
      <c r="AP238" s="210"/>
      <c r="AQ238" s="210"/>
      <c r="AR238" s="210"/>
      <c r="AS238" s="210"/>
      <c r="AT238" s="210"/>
      <c r="AU238" s="210">
        <v>0</v>
      </c>
      <c r="AV238" s="210">
        <f t="shared" si="293"/>
        <v>0</v>
      </c>
      <c r="AW238" s="210">
        <f t="shared" si="294"/>
        <v>0</v>
      </c>
      <c r="AX238" s="210"/>
      <c r="AY238" s="210"/>
      <c r="AZ238" s="210"/>
      <c r="BA238" s="210"/>
      <c r="BB238" s="210"/>
      <c r="BC238" s="210">
        <f t="shared" si="295"/>
        <v>0</v>
      </c>
      <c r="BD238" s="210">
        <f t="shared" si="296"/>
        <v>0</v>
      </c>
      <c r="BE238" s="210"/>
      <c r="BF238" s="210"/>
      <c r="BG238" s="210"/>
      <c r="BH238" s="210"/>
      <c r="BI238" s="210"/>
      <c r="BJ238" s="210"/>
      <c r="BK238" s="210"/>
      <c r="BL238" s="210"/>
      <c r="BM238" s="210"/>
      <c r="BN238" s="261"/>
      <c r="BO238" s="54" t="s">
        <v>416</v>
      </c>
      <c r="BP238" s="57"/>
      <c r="BQ238" s="232" t="s">
        <v>696</v>
      </c>
      <c r="BR238" s="10" t="s">
        <v>697</v>
      </c>
      <c r="BV238" s="10" t="e">
        <f>D238-#REF!-U238</f>
        <v>#REF!</v>
      </c>
      <c r="BW238" s="10" t="e">
        <f>D238-#REF!</f>
        <v>#REF!</v>
      </c>
      <c r="BX238" s="1" t="e">
        <f>F238-#REF!</f>
        <v>#REF!</v>
      </c>
    </row>
    <row r="239" spans="1:76" ht="12.75" x14ac:dyDescent="0.2">
      <c r="A239" s="75"/>
      <c r="B239" s="160"/>
      <c r="C239" s="257" t="s">
        <v>466</v>
      </c>
      <c r="D239" s="222">
        <f t="shared" si="285"/>
        <v>118928</v>
      </c>
      <c r="E239" s="210">
        <f t="shared" si="286"/>
        <v>118928</v>
      </c>
      <c r="F239" s="210">
        <v>118928</v>
      </c>
      <c r="G239" s="210">
        <f t="shared" si="287"/>
        <v>118928</v>
      </c>
      <c r="H239" s="210">
        <f t="shared" si="288"/>
        <v>0</v>
      </c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>
        <v>0</v>
      </c>
      <c r="V239" s="210">
        <f t="shared" si="289"/>
        <v>0</v>
      </c>
      <c r="W239" s="210">
        <f t="shared" si="290"/>
        <v>0</v>
      </c>
      <c r="X239" s="210"/>
      <c r="Y239" s="210"/>
      <c r="Z239" s="210"/>
      <c r="AA239" s="210"/>
      <c r="AB239" s="210"/>
      <c r="AC239" s="210"/>
      <c r="AD239" s="210"/>
      <c r="AE239" s="210"/>
      <c r="AF239" s="210"/>
      <c r="AG239" s="210"/>
      <c r="AH239" s="210">
        <v>4050</v>
      </c>
      <c r="AI239" s="210">
        <f t="shared" si="291"/>
        <v>4050</v>
      </c>
      <c r="AJ239" s="210">
        <f t="shared" si="292"/>
        <v>0</v>
      </c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>
        <v>0</v>
      </c>
      <c r="AV239" s="210">
        <f t="shared" si="293"/>
        <v>0</v>
      </c>
      <c r="AW239" s="210">
        <f t="shared" si="294"/>
        <v>0</v>
      </c>
      <c r="AX239" s="210"/>
      <c r="AY239" s="210"/>
      <c r="AZ239" s="210"/>
      <c r="BA239" s="210"/>
      <c r="BB239" s="210">
        <v>-4050</v>
      </c>
      <c r="BC239" s="210">
        <f t="shared" si="295"/>
        <v>-4050</v>
      </c>
      <c r="BD239" s="210">
        <f t="shared" si="296"/>
        <v>0</v>
      </c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61"/>
      <c r="BO239" s="54" t="s">
        <v>417</v>
      </c>
      <c r="BP239" s="57"/>
      <c r="BQ239" s="232" t="s">
        <v>696</v>
      </c>
      <c r="BR239" s="10" t="s">
        <v>697</v>
      </c>
      <c r="BV239" s="10" t="e">
        <f>D239-#REF!-U239</f>
        <v>#REF!</v>
      </c>
      <c r="BW239" s="10" t="e">
        <f>D239-#REF!</f>
        <v>#REF!</v>
      </c>
      <c r="BX239" s="1" t="e">
        <f>F239-#REF!</f>
        <v>#REF!</v>
      </c>
    </row>
    <row r="240" spans="1:76" s="72" customFormat="1" ht="26.25" customHeight="1" x14ac:dyDescent="0.2">
      <c r="A240" s="75"/>
      <c r="B240" s="160"/>
      <c r="C240" s="257" t="s">
        <v>485</v>
      </c>
      <c r="D240" s="222">
        <f t="shared" si="285"/>
        <v>354231</v>
      </c>
      <c r="E240" s="210">
        <f t="shared" si="286"/>
        <v>354231</v>
      </c>
      <c r="F240" s="210">
        <v>354231</v>
      </c>
      <c r="G240" s="210">
        <f t="shared" si="287"/>
        <v>354231</v>
      </c>
      <c r="H240" s="210">
        <f t="shared" si="288"/>
        <v>0</v>
      </c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>
        <v>0</v>
      </c>
      <c r="V240" s="210">
        <f t="shared" si="289"/>
        <v>0</v>
      </c>
      <c r="W240" s="210">
        <f t="shared" si="290"/>
        <v>0</v>
      </c>
      <c r="X240" s="210"/>
      <c r="Y240" s="210"/>
      <c r="Z240" s="210"/>
      <c r="AA240" s="210"/>
      <c r="AB240" s="210"/>
      <c r="AC240" s="210"/>
      <c r="AD240" s="210"/>
      <c r="AE240" s="210"/>
      <c r="AF240" s="210"/>
      <c r="AG240" s="210"/>
      <c r="AH240" s="210">
        <v>0</v>
      </c>
      <c r="AI240" s="210">
        <f t="shared" si="291"/>
        <v>0</v>
      </c>
      <c r="AJ240" s="210">
        <f t="shared" si="292"/>
        <v>0</v>
      </c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>
        <v>0</v>
      </c>
      <c r="AV240" s="210">
        <f t="shared" si="293"/>
        <v>0</v>
      </c>
      <c r="AW240" s="210">
        <f t="shared" si="294"/>
        <v>0</v>
      </c>
      <c r="AX240" s="210"/>
      <c r="AY240" s="210"/>
      <c r="AZ240" s="210"/>
      <c r="BA240" s="210"/>
      <c r="BB240" s="210"/>
      <c r="BC240" s="210">
        <f t="shared" si="295"/>
        <v>0</v>
      </c>
      <c r="BD240" s="210">
        <f t="shared" si="296"/>
        <v>0</v>
      </c>
      <c r="BE240" s="210"/>
      <c r="BF240" s="210"/>
      <c r="BG240" s="210"/>
      <c r="BH240" s="210"/>
      <c r="BI240" s="210"/>
      <c r="BJ240" s="210"/>
      <c r="BK240" s="210"/>
      <c r="BL240" s="210"/>
      <c r="BM240" s="210"/>
      <c r="BN240" s="261"/>
      <c r="BO240" s="54" t="s">
        <v>524</v>
      </c>
      <c r="BP240" s="57"/>
      <c r="BQ240" s="232" t="s">
        <v>696</v>
      </c>
      <c r="BR240" s="10" t="s">
        <v>697</v>
      </c>
      <c r="BV240" s="10" t="e">
        <f>D240-#REF!-U240</f>
        <v>#REF!</v>
      </c>
      <c r="BW240" s="10" t="e">
        <f>D240-#REF!</f>
        <v>#REF!</v>
      </c>
      <c r="BX240" s="72" t="e">
        <f>F240-#REF!</f>
        <v>#REF!</v>
      </c>
    </row>
    <row r="241" spans="1:76" ht="26.25" customHeight="1" x14ac:dyDescent="0.2">
      <c r="A241" s="75">
        <v>90001868844</v>
      </c>
      <c r="B241" s="158" t="s">
        <v>295</v>
      </c>
      <c r="C241" s="257" t="s">
        <v>185</v>
      </c>
      <c r="D241" s="222">
        <f t="shared" si="285"/>
        <v>509070</v>
      </c>
      <c r="E241" s="210">
        <f t="shared" si="286"/>
        <v>519039</v>
      </c>
      <c r="F241" s="210">
        <v>508570</v>
      </c>
      <c r="G241" s="210">
        <f t="shared" si="287"/>
        <v>517996</v>
      </c>
      <c r="H241" s="210">
        <f t="shared" si="288"/>
        <v>9426</v>
      </c>
      <c r="I241" s="210"/>
      <c r="J241" s="210"/>
      <c r="K241" s="210"/>
      <c r="L241" s="210"/>
      <c r="M241" s="210">
        <v>5741</v>
      </c>
      <c r="N241" s="210"/>
      <c r="O241" s="210"/>
      <c r="P241" s="210"/>
      <c r="Q241" s="210">
        <v>3685</v>
      </c>
      <c r="R241" s="210"/>
      <c r="S241" s="210"/>
      <c r="T241" s="210"/>
      <c r="U241" s="210">
        <v>0</v>
      </c>
      <c r="V241" s="210">
        <f t="shared" si="289"/>
        <v>0</v>
      </c>
      <c r="W241" s="210">
        <f t="shared" si="290"/>
        <v>0</v>
      </c>
      <c r="X241" s="210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>
        <v>500</v>
      </c>
      <c r="AI241" s="210">
        <f t="shared" si="291"/>
        <v>1043</v>
      </c>
      <c r="AJ241" s="210">
        <f t="shared" si="292"/>
        <v>543</v>
      </c>
      <c r="AK241" s="210">
        <v>543</v>
      </c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>
        <v>0</v>
      </c>
      <c r="AV241" s="210">
        <f t="shared" si="293"/>
        <v>0</v>
      </c>
      <c r="AW241" s="210">
        <f t="shared" si="294"/>
        <v>0</v>
      </c>
      <c r="AX241" s="210"/>
      <c r="AY241" s="210"/>
      <c r="AZ241" s="210"/>
      <c r="BA241" s="210"/>
      <c r="BB241" s="210"/>
      <c r="BC241" s="210">
        <f t="shared" si="295"/>
        <v>0</v>
      </c>
      <c r="BD241" s="210">
        <f t="shared" si="296"/>
        <v>0</v>
      </c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61"/>
      <c r="BO241" s="54" t="s">
        <v>418</v>
      </c>
      <c r="BP241" s="57"/>
      <c r="BQ241" s="232" t="s">
        <v>696</v>
      </c>
      <c r="BR241" s="10" t="s">
        <v>697</v>
      </c>
      <c r="BV241" s="10" t="e">
        <f>D241-#REF!-U241</f>
        <v>#REF!</v>
      </c>
      <c r="BW241" s="10" t="e">
        <f>D241-#REF!</f>
        <v>#REF!</v>
      </c>
      <c r="BX241" s="1" t="e">
        <f>F241-#REF!</f>
        <v>#REF!</v>
      </c>
    </row>
    <row r="242" spans="1:76" ht="12" customHeight="1" x14ac:dyDescent="0.2">
      <c r="A242" s="75">
        <v>90000091456</v>
      </c>
      <c r="B242" s="158" t="s">
        <v>192</v>
      </c>
      <c r="C242" s="257" t="s">
        <v>186</v>
      </c>
      <c r="D242" s="222">
        <f t="shared" si="285"/>
        <v>165860</v>
      </c>
      <c r="E242" s="210">
        <f t="shared" si="286"/>
        <v>167210</v>
      </c>
      <c r="F242" s="210">
        <v>165852</v>
      </c>
      <c r="G242" s="210">
        <f t="shared" si="287"/>
        <v>167202</v>
      </c>
      <c r="H242" s="210">
        <f t="shared" si="288"/>
        <v>1350</v>
      </c>
      <c r="I242" s="210"/>
      <c r="J242" s="210"/>
      <c r="K242" s="210"/>
      <c r="L242" s="210"/>
      <c r="M242" s="210"/>
      <c r="N242" s="210"/>
      <c r="O242" s="210"/>
      <c r="P242" s="210"/>
      <c r="Q242" s="210"/>
      <c r="R242" s="210">
        <v>1350</v>
      </c>
      <c r="S242" s="210"/>
      <c r="T242" s="210"/>
      <c r="U242" s="210">
        <v>0</v>
      </c>
      <c r="V242" s="210">
        <f t="shared" si="289"/>
        <v>0</v>
      </c>
      <c r="W242" s="210">
        <f t="shared" si="290"/>
        <v>0</v>
      </c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0"/>
      <c r="AH242" s="210">
        <v>8</v>
      </c>
      <c r="AI242" s="210">
        <f t="shared" si="291"/>
        <v>8</v>
      </c>
      <c r="AJ242" s="210">
        <f t="shared" si="292"/>
        <v>0</v>
      </c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>
        <v>0</v>
      </c>
      <c r="AV242" s="210">
        <f t="shared" si="293"/>
        <v>0</v>
      </c>
      <c r="AW242" s="210">
        <f t="shared" si="294"/>
        <v>0</v>
      </c>
      <c r="AX242" s="210"/>
      <c r="AY242" s="210"/>
      <c r="AZ242" s="210"/>
      <c r="BA242" s="210"/>
      <c r="BB242" s="210"/>
      <c r="BC242" s="210">
        <f t="shared" si="295"/>
        <v>0</v>
      </c>
      <c r="BD242" s="210">
        <f t="shared" si="296"/>
        <v>0</v>
      </c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61"/>
      <c r="BO242" s="54" t="s">
        <v>419</v>
      </c>
      <c r="BP242" s="57"/>
      <c r="BQ242" s="232" t="s">
        <v>696</v>
      </c>
      <c r="BR242" s="10" t="s">
        <v>697</v>
      </c>
      <c r="BV242" s="10" t="e">
        <f>D242-#REF!-U242</f>
        <v>#REF!</v>
      </c>
      <c r="BW242" s="10" t="e">
        <f>D242-#REF!</f>
        <v>#REF!</v>
      </c>
      <c r="BX242" s="1" t="e">
        <f>F242-#REF!</f>
        <v>#REF!</v>
      </c>
    </row>
    <row r="243" spans="1:76" ht="9.75" customHeight="1" thickBot="1" x14ac:dyDescent="0.25">
      <c r="A243" s="296"/>
      <c r="B243" s="143"/>
      <c r="C243" s="297"/>
      <c r="D243" s="298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  <c r="AA243" s="299"/>
      <c r="AB243" s="299"/>
      <c r="AC243" s="299"/>
      <c r="AD243" s="299"/>
      <c r="AE243" s="299"/>
      <c r="AF243" s="299"/>
      <c r="AG243" s="299"/>
      <c r="AH243" s="299"/>
      <c r="AI243" s="299"/>
      <c r="AJ243" s="299"/>
      <c r="AK243" s="299"/>
      <c r="AL243" s="299"/>
      <c r="AM243" s="299"/>
      <c r="AN243" s="299"/>
      <c r="AO243" s="299"/>
      <c r="AP243" s="299"/>
      <c r="AQ243" s="299"/>
      <c r="AR243" s="299"/>
      <c r="AS243" s="299"/>
      <c r="AT243" s="299"/>
      <c r="AU243" s="299"/>
      <c r="AV243" s="299"/>
      <c r="AW243" s="299"/>
      <c r="AX243" s="299"/>
      <c r="AY243" s="299"/>
      <c r="AZ243" s="299"/>
      <c r="BA243" s="299"/>
      <c r="BB243" s="299"/>
      <c r="BC243" s="299"/>
      <c r="BD243" s="299"/>
      <c r="BE243" s="299"/>
      <c r="BF243" s="299"/>
      <c r="BG243" s="299"/>
      <c r="BH243" s="299"/>
      <c r="BI243" s="299"/>
      <c r="BJ243" s="299"/>
      <c r="BK243" s="299"/>
      <c r="BL243" s="299"/>
      <c r="BM243" s="299"/>
      <c r="BN243" s="300"/>
      <c r="BO243" s="301"/>
      <c r="BP243" s="133"/>
      <c r="BV243" s="10" t="e">
        <f>D243-#REF!-U243</f>
        <v>#REF!</v>
      </c>
      <c r="BW243" s="10" t="e">
        <f>D243-#REF!</f>
        <v>#REF!</v>
      </c>
      <c r="BX243" s="1" t="e">
        <f>F243-#REF!</f>
        <v>#REF!</v>
      </c>
    </row>
    <row r="244" spans="1:76" s="127" customFormat="1" ht="27" customHeight="1" thickTop="1" thickBot="1" x14ac:dyDescent="0.25">
      <c r="A244" s="144"/>
      <c r="B244" s="429" t="s">
        <v>564</v>
      </c>
      <c r="C244" s="430"/>
      <c r="D244" s="228">
        <f t="shared" ref="D244:AI244" si="307">D11+D26+D34+D59+D68+D80+D89+D125+D221</f>
        <v>109064522</v>
      </c>
      <c r="E244" s="217">
        <f t="shared" si="307"/>
        <v>111202743</v>
      </c>
      <c r="F244" s="217">
        <f t="shared" si="307"/>
        <v>95930431</v>
      </c>
      <c r="G244" s="217">
        <f t="shared" si="307"/>
        <v>99202830</v>
      </c>
      <c r="H244" s="217">
        <f t="shared" si="307"/>
        <v>3272399</v>
      </c>
      <c r="I244" s="217">
        <f t="shared" si="307"/>
        <v>0</v>
      </c>
      <c r="J244" s="217">
        <f t="shared" si="307"/>
        <v>0</v>
      </c>
      <c r="K244" s="217">
        <f t="shared" si="307"/>
        <v>0</v>
      </c>
      <c r="L244" s="217">
        <f t="shared" si="307"/>
        <v>0</v>
      </c>
      <c r="M244" s="217">
        <f t="shared" si="307"/>
        <v>2926042</v>
      </c>
      <c r="N244" s="217">
        <f t="shared" si="307"/>
        <v>0</v>
      </c>
      <c r="O244" s="217">
        <f t="shared" si="307"/>
        <v>0</v>
      </c>
      <c r="P244" s="217">
        <f t="shared" si="307"/>
        <v>136117</v>
      </c>
      <c r="Q244" s="217">
        <f t="shared" si="307"/>
        <v>350380</v>
      </c>
      <c r="R244" s="217">
        <f t="shared" si="307"/>
        <v>-140140</v>
      </c>
      <c r="S244" s="217">
        <f t="shared" si="307"/>
        <v>0</v>
      </c>
      <c r="T244" s="217">
        <f t="shared" si="307"/>
        <v>0</v>
      </c>
      <c r="U244" s="217">
        <f t="shared" si="307"/>
        <v>11337729</v>
      </c>
      <c r="V244" s="217">
        <f t="shared" si="307"/>
        <v>11336030</v>
      </c>
      <c r="W244" s="217">
        <f t="shared" si="307"/>
        <v>-1699</v>
      </c>
      <c r="X244" s="217">
        <f t="shared" si="307"/>
        <v>23136</v>
      </c>
      <c r="Y244" s="217">
        <f t="shared" si="307"/>
        <v>0</v>
      </c>
      <c r="Z244" s="217">
        <f t="shared" si="307"/>
        <v>-24835</v>
      </c>
      <c r="AA244" s="217">
        <f t="shared" si="307"/>
        <v>0</v>
      </c>
      <c r="AB244" s="217">
        <f t="shared" si="307"/>
        <v>0</v>
      </c>
      <c r="AC244" s="217">
        <f t="shared" si="307"/>
        <v>0</v>
      </c>
      <c r="AD244" s="217">
        <f t="shared" si="307"/>
        <v>0</v>
      </c>
      <c r="AE244" s="217">
        <f t="shared" si="307"/>
        <v>0</v>
      </c>
      <c r="AF244" s="217">
        <f t="shared" si="307"/>
        <v>0</v>
      </c>
      <c r="AG244" s="217">
        <f t="shared" si="307"/>
        <v>0</v>
      </c>
      <c r="AH244" s="217">
        <f t="shared" si="307"/>
        <v>1830115</v>
      </c>
      <c r="AI244" s="217">
        <f t="shared" si="307"/>
        <v>2024814</v>
      </c>
      <c r="AJ244" s="217">
        <f t="shared" ref="AJ244:BN244" si="308">AJ11+AJ26+AJ34+AJ59+AJ68+AJ80+AJ89+AJ125+AJ221</f>
        <v>194699</v>
      </c>
      <c r="AK244" s="217">
        <f t="shared" si="308"/>
        <v>180814</v>
      </c>
      <c r="AL244" s="217">
        <f t="shared" si="308"/>
        <v>1304</v>
      </c>
      <c r="AM244" s="217">
        <f t="shared" si="308"/>
        <v>12581</v>
      </c>
      <c r="AN244" s="217">
        <f t="shared" si="308"/>
        <v>0</v>
      </c>
      <c r="AO244" s="217">
        <f t="shared" si="308"/>
        <v>0</v>
      </c>
      <c r="AP244" s="217">
        <f t="shared" si="308"/>
        <v>0</v>
      </c>
      <c r="AQ244" s="217">
        <f t="shared" si="308"/>
        <v>0</v>
      </c>
      <c r="AR244" s="217">
        <f t="shared" si="308"/>
        <v>0</v>
      </c>
      <c r="AS244" s="217">
        <f t="shared" si="308"/>
        <v>0</v>
      </c>
      <c r="AT244" s="217">
        <f t="shared" si="308"/>
        <v>0</v>
      </c>
      <c r="AU244" s="217">
        <f t="shared" si="308"/>
        <v>1091</v>
      </c>
      <c r="AV244" s="217">
        <f t="shared" si="308"/>
        <v>1791</v>
      </c>
      <c r="AW244" s="217">
        <f t="shared" si="308"/>
        <v>700</v>
      </c>
      <c r="AX244" s="217">
        <f t="shared" si="308"/>
        <v>700</v>
      </c>
      <c r="AY244" s="217">
        <f t="shared" si="308"/>
        <v>0</v>
      </c>
      <c r="AZ244" s="217">
        <f t="shared" si="308"/>
        <v>0</v>
      </c>
      <c r="BA244" s="217">
        <f t="shared" si="308"/>
        <v>0</v>
      </c>
      <c r="BB244" s="217">
        <f t="shared" si="308"/>
        <v>-34844</v>
      </c>
      <c r="BC244" s="217">
        <f t="shared" si="308"/>
        <v>-1362722</v>
      </c>
      <c r="BD244" s="217">
        <f t="shared" si="308"/>
        <v>-1327878</v>
      </c>
      <c r="BE244" s="217">
        <f t="shared" si="308"/>
        <v>-1109323</v>
      </c>
      <c r="BF244" s="217">
        <f t="shared" si="308"/>
        <v>-351</v>
      </c>
      <c r="BG244" s="217">
        <f t="shared" si="308"/>
        <v>-217392</v>
      </c>
      <c r="BH244" s="217">
        <f t="shared" si="308"/>
        <v>-812</v>
      </c>
      <c r="BI244" s="217">
        <f t="shared" si="308"/>
        <v>0</v>
      </c>
      <c r="BJ244" s="217">
        <f t="shared" si="308"/>
        <v>0</v>
      </c>
      <c r="BK244" s="217">
        <f t="shared" si="308"/>
        <v>0</v>
      </c>
      <c r="BL244" s="217">
        <f t="shared" si="308"/>
        <v>0</v>
      </c>
      <c r="BM244" s="217">
        <f t="shared" si="308"/>
        <v>0</v>
      </c>
      <c r="BN244" s="268">
        <f t="shared" si="308"/>
        <v>0</v>
      </c>
      <c r="BO244" s="9"/>
      <c r="BP244" s="62"/>
      <c r="BV244" s="10" t="e">
        <f>D244-#REF!-U244</f>
        <v>#REF!</v>
      </c>
      <c r="BW244" s="10" t="e">
        <f>D244-#REF!</f>
        <v>#REF!</v>
      </c>
      <c r="BX244" s="127" t="e">
        <f>F244-#REF!</f>
        <v>#REF!</v>
      </c>
    </row>
    <row r="245" spans="1:76" ht="13.5" customHeight="1" thickTop="1" thickBot="1" x14ac:dyDescent="0.25">
      <c r="A245" s="92" t="s">
        <v>567</v>
      </c>
      <c r="B245" s="146" t="s">
        <v>122</v>
      </c>
      <c r="C245" s="147"/>
      <c r="D245" s="229">
        <f t="shared" ref="D245:AK245" si="309">SUM(D246:D276)</f>
        <v>407389</v>
      </c>
      <c r="E245" s="218">
        <f t="shared" si="309"/>
        <v>703390</v>
      </c>
      <c r="F245" s="218">
        <f t="shared" si="309"/>
        <v>1702688</v>
      </c>
      <c r="G245" s="218">
        <f t="shared" si="309"/>
        <v>742788</v>
      </c>
      <c r="H245" s="218">
        <f t="shared" si="309"/>
        <v>-959900</v>
      </c>
      <c r="I245" s="218">
        <f t="shared" si="309"/>
        <v>0</v>
      </c>
      <c r="J245" s="218">
        <f t="shared" si="309"/>
        <v>0</v>
      </c>
      <c r="K245" s="218">
        <f t="shared" si="309"/>
        <v>0</v>
      </c>
      <c r="L245" s="218">
        <f t="shared" si="309"/>
        <v>0</v>
      </c>
      <c r="M245" s="218">
        <f t="shared" si="309"/>
        <v>-729935</v>
      </c>
      <c r="N245" s="218">
        <f t="shared" si="309"/>
        <v>0</v>
      </c>
      <c r="O245" s="218">
        <f t="shared" si="309"/>
        <v>0</v>
      </c>
      <c r="P245" s="218">
        <f t="shared" si="309"/>
        <v>505249</v>
      </c>
      <c r="Q245" s="218">
        <f t="shared" si="309"/>
        <v>-383520</v>
      </c>
      <c r="R245" s="218">
        <f t="shared" ref="R245:S245" si="310">SUM(R246:R276)</f>
        <v>-351694</v>
      </c>
      <c r="S245" s="218">
        <f t="shared" si="310"/>
        <v>0</v>
      </c>
      <c r="T245" s="218">
        <f t="shared" si="309"/>
        <v>0</v>
      </c>
      <c r="U245" s="218">
        <f t="shared" si="309"/>
        <v>5924</v>
      </c>
      <c r="V245" s="218">
        <f t="shared" si="309"/>
        <v>79167</v>
      </c>
      <c r="W245" s="218">
        <f t="shared" si="309"/>
        <v>73243</v>
      </c>
      <c r="X245" s="218">
        <f t="shared" si="309"/>
        <v>73243</v>
      </c>
      <c r="Y245" s="218">
        <f t="shared" si="309"/>
        <v>0</v>
      </c>
      <c r="Z245" s="218">
        <f t="shared" si="309"/>
        <v>0</v>
      </c>
      <c r="AA245" s="218">
        <f t="shared" si="309"/>
        <v>0</v>
      </c>
      <c r="AB245" s="218">
        <f t="shared" si="309"/>
        <v>0</v>
      </c>
      <c r="AC245" s="218">
        <f t="shared" si="309"/>
        <v>0</v>
      </c>
      <c r="AD245" s="218">
        <f t="shared" si="309"/>
        <v>0</v>
      </c>
      <c r="AE245" s="218">
        <f t="shared" si="309"/>
        <v>0</v>
      </c>
      <c r="AF245" s="218">
        <f t="shared" si="309"/>
        <v>0</v>
      </c>
      <c r="AG245" s="218">
        <f t="shared" si="309"/>
        <v>0</v>
      </c>
      <c r="AH245" s="218">
        <f t="shared" si="309"/>
        <v>0</v>
      </c>
      <c r="AI245" s="218">
        <f t="shared" si="309"/>
        <v>100</v>
      </c>
      <c r="AJ245" s="218">
        <f t="shared" si="309"/>
        <v>100</v>
      </c>
      <c r="AK245" s="218">
        <f t="shared" si="309"/>
        <v>100</v>
      </c>
      <c r="AL245" s="218">
        <f t="shared" ref="AL245:BN245" si="311">SUM(AL246:AL276)</f>
        <v>0</v>
      </c>
      <c r="AM245" s="218">
        <f t="shared" si="311"/>
        <v>0</v>
      </c>
      <c r="AN245" s="218">
        <f t="shared" si="311"/>
        <v>0</v>
      </c>
      <c r="AO245" s="218">
        <f t="shared" si="311"/>
        <v>0</v>
      </c>
      <c r="AP245" s="218">
        <f t="shared" si="311"/>
        <v>0</v>
      </c>
      <c r="AQ245" s="218">
        <f t="shared" si="311"/>
        <v>0</v>
      </c>
      <c r="AR245" s="218">
        <f t="shared" si="311"/>
        <v>0</v>
      </c>
      <c r="AS245" s="218">
        <f t="shared" si="311"/>
        <v>0</v>
      </c>
      <c r="AT245" s="218">
        <f t="shared" si="311"/>
        <v>0</v>
      </c>
      <c r="AU245" s="218">
        <f t="shared" si="311"/>
        <v>0</v>
      </c>
      <c r="AV245" s="218">
        <f t="shared" si="311"/>
        <v>47</v>
      </c>
      <c r="AW245" s="218">
        <f t="shared" si="311"/>
        <v>47</v>
      </c>
      <c r="AX245" s="218">
        <f t="shared" si="311"/>
        <v>47</v>
      </c>
      <c r="AY245" s="218">
        <f t="shared" si="311"/>
        <v>0</v>
      </c>
      <c r="AZ245" s="218">
        <f t="shared" si="311"/>
        <v>0</v>
      </c>
      <c r="BA245" s="218">
        <f t="shared" si="311"/>
        <v>0</v>
      </c>
      <c r="BB245" s="218">
        <f t="shared" si="311"/>
        <v>-1301223</v>
      </c>
      <c r="BC245" s="218">
        <f t="shared" si="311"/>
        <v>-118712</v>
      </c>
      <c r="BD245" s="218">
        <f t="shared" si="311"/>
        <v>1182511</v>
      </c>
      <c r="BE245" s="218">
        <f t="shared" si="311"/>
        <v>963900</v>
      </c>
      <c r="BF245" s="218">
        <f t="shared" si="311"/>
        <v>351</v>
      </c>
      <c r="BG245" s="218">
        <f t="shared" si="311"/>
        <v>218260</v>
      </c>
      <c r="BH245" s="218">
        <f t="shared" si="311"/>
        <v>0</v>
      </c>
      <c r="BI245" s="218">
        <f t="shared" si="311"/>
        <v>0</v>
      </c>
      <c r="BJ245" s="218">
        <f t="shared" si="311"/>
        <v>0</v>
      </c>
      <c r="BK245" s="218">
        <f t="shared" si="311"/>
        <v>0</v>
      </c>
      <c r="BL245" s="218">
        <f t="shared" si="311"/>
        <v>0</v>
      </c>
      <c r="BM245" s="218">
        <f t="shared" si="311"/>
        <v>0</v>
      </c>
      <c r="BN245" s="277">
        <f t="shared" si="311"/>
        <v>0</v>
      </c>
      <c r="BO245" s="148"/>
      <c r="BP245" s="136"/>
      <c r="BV245" s="10" t="e">
        <f>D245-#REF!-U245</f>
        <v>#REF!</v>
      </c>
      <c r="BW245" s="10" t="e">
        <f>D245-#REF!</f>
        <v>#REF!</v>
      </c>
      <c r="BX245" s="1" t="e">
        <f>F245-#REF!</f>
        <v>#REF!</v>
      </c>
    </row>
    <row r="246" spans="1:76" s="127" customFormat="1" hidden="1" outlineLevel="1" x14ac:dyDescent="0.2">
      <c r="A246" s="98"/>
      <c r="B246" s="425" t="s">
        <v>540</v>
      </c>
      <c r="C246" s="426"/>
      <c r="D246" s="222">
        <f t="shared" ref="D246:D276" si="312">F246+U246+AH246+AU246+BB246</f>
        <v>219543</v>
      </c>
      <c r="E246" s="212">
        <f t="shared" ref="E246:E276" si="313">G246+V246+AI246+AV246+BC246</f>
        <v>219543</v>
      </c>
      <c r="F246" s="212">
        <f>250000-30157-300</f>
        <v>219543</v>
      </c>
      <c r="G246" s="212">
        <f t="shared" ref="G246:G276" si="314">F246+H246</f>
        <v>219543</v>
      </c>
      <c r="H246" s="212">
        <f t="shared" ref="H246:H276" si="315">SUM(I246:T246)</f>
        <v>0</v>
      </c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>
        <f t="shared" ref="V246:V275" si="316">U246+W246</f>
        <v>0</v>
      </c>
      <c r="W246" s="212">
        <f t="shared" ref="W246:W276" si="317">SUM(X246:AG246)</f>
        <v>0</v>
      </c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>
        <f t="shared" ref="AI246:AI276" si="318">AH246+AJ246</f>
        <v>0</v>
      </c>
      <c r="AJ246" s="212">
        <f t="shared" ref="AJ246:AJ276" si="319">SUM(AK246:AT246)</f>
        <v>0</v>
      </c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>
        <f t="shared" ref="AV246:AV276" si="320">AU246+AW246</f>
        <v>0</v>
      </c>
      <c r="AW246" s="212">
        <f t="shared" ref="AW246:AW276" si="321">SUM(AX246:BA246)</f>
        <v>0</v>
      </c>
      <c r="AX246" s="212"/>
      <c r="AY246" s="212"/>
      <c r="AZ246" s="212"/>
      <c r="BA246" s="212"/>
      <c r="BB246" s="212"/>
      <c r="BC246" s="212">
        <f t="shared" ref="BC246:BC276" si="322">BB246+BD246</f>
        <v>0</v>
      </c>
      <c r="BD246" s="212">
        <f t="shared" ref="BD246:BD276" si="323">SUM(BE246:BN246)</f>
        <v>0</v>
      </c>
      <c r="BE246" s="212"/>
      <c r="BF246" s="212"/>
      <c r="BG246" s="212"/>
      <c r="BH246" s="212"/>
      <c r="BI246" s="212"/>
      <c r="BJ246" s="212"/>
      <c r="BK246" s="212"/>
      <c r="BL246" s="212"/>
      <c r="BM246" s="212"/>
      <c r="BN246" s="273"/>
      <c r="BO246" s="145"/>
      <c r="BP246" s="131"/>
      <c r="BV246" s="10" t="e">
        <f>D246-#REF!-U246</f>
        <v>#REF!</v>
      </c>
      <c r="BW246" s="10" t="e">
        <f>D246-#REF!</f>
        <v>#REF!</v>
      </c>
      <c r="BX246" s="127" t="e">
        <f>F246-#REF!</f>
        <v>#REF!</v>
      </c>
    </row>
    <row r="247" spans="1:76" s="127" customFormat="1" hidden="1" outlineLevel="1" x14ac:dyDescent="0.2">
      <c r="A247" s="98" t="s">
        <v>814</v>
      </c>
      <c r="B247" s="404" t="s">
        <v>443</v>
      </c>
      <c r="C247" s="405"/>
      <c r="D247" s="222">
        <f t="shared" si="312"/>
        <v>54207</v>
      </c>
      <c r="E247" s="210">
        <f t="shared" si="313"/>
        <v>-46692</v>
      </c>
      <c r="F247" s="210">
        <f>34844+200+15113+4050</f>
        <v>54207</v>
      </c>
      <c r="G247" s="210">
        <f t="shared" si="314"/>
        <v>-46739</v>
      </c>
      <c r="H247" s="210">
        <f t="shared" si="315"/>
        <v>-100946</v>
      </c>
      <c r="I247" s="210"/>
      <c r="J247" s="210"/>
      <c r="K247" s="210"/>
      <c r="L247" s="210"/>
      <c r="M247" s="210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47" s="210"/>
      <c r="O247" s="210"/>
      <c r="P247" s="210">
        <f>409800+7000+165908-7000-165908+100800-5000</f>
        <v>505600</v>
      </c>
      <c r="Q247" s="210">
        <f>24145+3005+4295+22674-99895-1121-71868-3685+2589+10000-12589-40709-135</f>
        <v>-163294</v>
      </c>
      <c r="R247" s="210">
        <f>-176158+86-86-1350-4027-5550+6541+3900-864+2650-5291+5291+6900+20602+833-1902-68555-500-32474+5546+24974-40000-72046-1000-5000-1992+2-57369</f>
        <v>-396839</v>
      </c>
      <c r="S247" s="210"/>
      <c r="T247" s="210"/>
      <c r="U247" s="210"/>
      <c r="V247" s="210">
        <f t="shared" si="316"/>
        <v>0</v>
      </c>
      <c r="W247" s="210">
        <f t="shared" si="317"/>
        <v>0</v>
      </c>
      <c r="X247" s="270"/>
      <c r="Y247" s="210">
        <f>16502+11100+11000-38602</f>
        <v>0</v>
      </c>
      <c r="Z247" s="210"/>
      <c r="AA247" s="210"/>
      <c r="AB247" s="210"/>
      <c r="AC247" s="210"/>
      <c r="AD247" s="210"/>
      <c r="AE247" s="210"/>
      <c r="AF247" s="210"/>
      <c r="AG247" s="210"/>
      <c r="AH247" s="210"/>
      <c r="AI247" s="210">
        <f t="shared" si="318"/>
        <v>0</v>
      </c>
      <c r="AJ247" s="210">
        <f t="shared" si="319"/>
        <v>0</v>
      </c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>
        <f t="shared" si="320"/>
        <v>47</v>
      </c>
      <c r="AW247" s="210">
        <f t="shared" si="321"/>
        <v>47</v>
      </c>
      <c r="AX247" s="210">
        <v>47</v>
      </c>
      <c r="AY247" s="210"/>
      <c r="AZ247" s="210"/>
      <c r="BA247" s="210"/>
      <c r="BB247" s="210"/>
      <c r="BC247" s="210">
        <f t="shared" si="322"/>
        <v>0</v>
      </c>
      <c r="BD247" s="210">
        <f t="shared" si="323"/>
        <v>0</v>
      </c>
      <c r="BE247" s="210">
        <f>-200+200</f>
        <v>0</v>
      </c>
      <c r="BF247" s="210"/>
      <c r="BG247" s="210"/>
      <c r="BH247" s="210"/>
      <c r="BI247" s="210"/>
      <c r="BJ247" s="210"/>
      <c r="BK247" s="210"/>
      <c r="BL247" s="210"/>
      <c r="BM247" s="210"/>
      <c r="BN247" s="261"/>
      <c r="BO247" s="54"/>
      <c r="BP247" s="57"/>
      <c r="BV247" s="10" t="e">
        <f>D247-#REF!-U247</f>
        <v>#REF!</v>
      </c>
      <c r="BW247" s="10" t="e">
        <f>D247-#REF!</f>
        <v>#REF!</v>
      </c>
      <c r="BX247" s="127" t="e">
        <f>F247-#REF!</f>
        <v>#REF!</v>
      </c>
    </row>
    <row r="248" spans="1:76" s="130" customFormat="1" ht="12.75" hidden="1" customHeight="1" outlineLevel="1" x14ac:dyDescent="0.2">
      <c r="A248" s="98"/>
      <c r="B248" s="409" t="s">
        <v>637</v>
      </c>
      <c r="C248" s="405"/>
      <c r="D248" s="222">
        <f t="shared" si="312"/>
        <v>0</v>
      </c>
      <c r="E248" s="210">
        <f t="shared" si="313"/>
        <v>140822</v>
      </c>
      <c r="F248" s="210"/>
      <c r="G248" s="210">
        <f t="shared" si="314"/>
        <v>140822</v>
      </c>
      <c r="H248" s="210">
        <f t="shared" si="315"/>
        <v>140822</v>
      </c>
      <c r="I248" s="210"/>
      <c r="J248" s="210"/>
      <c r="K248" s="210"/>
      <c r="L248" s="210"/>
      <c r="M248" s="210">
        <f>2719+6784+3592+3932-74+19033-77426+77426+1-1-839590+839590-35892+35892-467+467+300+2865-1059-1745-61-3466+3466+94554+9232+2282-2957+2957-275-4028+4028</f>
        <v>142079</v>
      </c>
      <c r="N248" s="210"/>
      <c r="O248" s="210"/>
      <c r="P248" s="210">
        <f>-351+351</f>
        <v>0</v>
      </c>
      <c r="Q248" s="210">
        <f>-2653-68029+68029+584-150231+150231</f>
        <v>-2069</v>
      </c>
      <c r="R248" s="210">
        <v>812</v>
      </c>
      <c r="S248" s="210"/>
      <c r="T248" s="210"/>
      <c r="U248" s="210"/>
      <c r="V248" s="210">
        <f t="shared" si="316"/>
        <v>0</v>
      </c>
      <c r="W248" s="210">
        <f t="shared" si="317"/>
        <v>0</v>
      </c>
      <c r="X248" s="210"/>
      <c r="Y248" s="210"/>
      <c r="Z248" s="210"/>
      <c r="AA248" s="210"/>
      <c r="AB248" s="210"/>
      <c r="AC248" s="210"/>
      <c r="AD248" s="210"/>
      <c r="AE248" s="210"/>
      <c r="AF248" s="210"/>
      <c r="AG248" s="210"/>
      <c r="AH248" s="210"/>
      <c r="AI248" s="210">
        <f t="shared" si="318"/>
        <v>0</v>
      </c>
      <c r="AJ248" s="210">
        <f t="shared" si="319"/>
        <v>0</v>
      </c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>
        <f t="shared" si="320"/>
        <v>0</v>
      </c>
      <c r="AW248" s="210">
        <f t="shared" si="321"/>
        <v>0</v>
      </c>
      <c r="AX248" s="210"/>
      <c r="AY248" s="210"/>
      <c r="AZ248" s="210"/>
      <c r="BA248" s="210"/>
      <c r="BB248" s="210"/>
      <c r="BC248" s="210">
        <f t="shared" si="322"/>
        <v>0</v>
      </c>
      <c r="BD248" s="210">
        <f t="shared" si="323"/>
        <v>0</v>
      </c>
      <c r="BE248" s="210">
        <f>-200+200</f>
        <v>0</v>
      </c>
      <c r="BF248" s="210"/>
      <c r="BG248" s="210"/>
      <c r="BH248" s="210"/>
      <c r="BI248" s="210"/>
      <c r="BJ248" s="210"/>
      <c r="BK248" s="210"/>
      <c r="BL248" s="210"/>
      <c r="BM248" s="210"/>
      <c r="BN248" s="261"/>
      <c r="BO248" s="54"/>
      <c r="BP248" s="57"/>
      <c r="BV248" s="10" t="e">
        <f>D248-#REF!-U248</f>
        <v>#REF!</v>
      </c>
      <c r="BW248" s="10" t="e">
        <f>D248-#REF!</f>
        <v>#REF!</v>
      </c>
      <c r="BX248" s="130" t="e">
        <f>F248-#REF!</f>
        <v>#REF!</v>
      </c>
    </row>
    <row r="249" spans="1:76" s="130" customFormat="1" ht="12.75" hidden="1" customHeight="1" outlineLevel="1" x14ac:dyDescent="0.2">
      <c r="A249" s="98"/>
      <c r="B249" s="409" t="s">
        <v>642</v>
      </c>
      <c r="C249" s="405"/>
      <c r="D249" s="222">
        <f t="shared" si="312"/>
        <v>0</v>
      </c>
      <c r="E249" s="210">
        <f t="shared" si="313"/>
        <v>0</v>
      </c>
      <c r="F249" s="210">
        <v>1257370</v>
      </c>
      <c r="G249" s="210">
        <f t="shared" si="314"/>
        <v>118712</v>
      </c>
      <c r="H249" s="210">
        <f t="shared" si="315"/>
        <v>-1138658</v>
      </c>
      <c r="I249" s="210"/>
      <c r="J249" s="210"/>
      <c r="K249" s="210"/>
      <c r="L249" s="210"/>
      <c r="M249" s="210">
        <f>-74-77426-839590-2957</f>
        <v>-920047</v>
      </c>
      <c r="N249" s="210"/>
      <c r="O249" s="210"/>
      <c r="P249" s="210">
        <v>-351</v>
      </c>
      <c r="Q249" s="210">
        <f>-68029-150231</f>
        <v>-218260</v>
      </c>
      <c r="R249" s="210"/>
      <c r="S249" s="210"/>
      <c r="T249" s="210"/>
      <c r="U249" s="210"/>
      <c r="V249" s="210">
        <f t="shared" si="316"/>
        <v>0</v>
      </c>
      <c r="W249" s="210">
        <f t="shared" si="317"/>
        <v>0</v>
      </c>
      <c r="X249" s="210"/>
      <c r="Y249" s="210"/>
      <c r="Z249" s="210"/>
      <c r="AA249" s="210"/>
      <c r="AB249" s="210"/>
      <c r="AC249" s="210"/>
      <c r="AD249" s="210"/>
      <c r="AE249" s="210"/>
      <c r="AF249" s="210"/>
      <c r="AG249" s="210"/>
      <c r="AH249" s="210"/>
      <c r="AI249" s="210">
        <f t="shared" si="318"/>
        <v>0</v>
      </c>
      <c r="AJ249" s="210">
        <f t="shared" si="319"/>
        <v>0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>
        <f t="shared" si="320"/>
        <v>0</v>
      </c>
      <c r="AW249" s="210">
        <f t="shared" si="321"/>
        <v>0</v>
      </c>
      <c r="AX249" s="210"/>
      <c r="AY249" s="210"/>
      <c r="AZ249" s="210"/>
      <c r="BA249" s="210"/>
      <c r="BB249" s="210">
        <v>-1257370</v>
      </c>
      <c r="BC249" s="210">
        <f t="shared" si="322"/>
        <v>-118712</v>
      </c>
      <c r="BD249" s="210">
        <f t="shared" si="323"/>
        <v>1138658</v>
      </c>
      <c r="BE249" s="210">
        <f>74+77426+839590+2957</f>
        <v>920047</v>
      </c>
      <c r="BF249" s="210">
        <v>351</v>
      </c>
      <c r="BG249" s="210">
        <f>68029+150231</f>
        <v>218260</v>
      </c>
      <c r="BH249" s="210"/>
      <c r="BI249" s="210"/>
      <c r="BJ249" s="210"/>
      <c r="BK249" s="210"/>
      <c r="BL249" s="210"/>
      <c r="BM249" s="210"/>
      <c r="BN249" s="261"/>
      <c r="BO249" s="54"/>
      <c r="BP249" s="57"/>
      <c r="BV249" s="10" t="e">
        <f>D249-#REF!-U249</f>
        <v>#REF!</v>
      </c>
      <c r="BW249" s="10" t="e">
        <f>D249-#REF!</f>
        <v>#REF!</v>
      </c>
      <c r="BX249" s="130" t="e">
        <f>F249-#REF!</f>
        <v>#REF!</v>
      </c>
    </row>
    <row r="250" spans="1:76" s="130" customFormat="1" ht="12.75" hidden="1" customHeight="1" outlineLevel="1" x14ac:dyDescent="0.2">
      <c r="A250" s="98"/>
      <c r="B250" s="409" t="s">
        <v>643</v>
      </c>
      <c r="C250" s="405"/>
      <c r="D250" s="222">
        <f t="shared" si="312"/>
        <v>0</v>
      </c>
      <c r="E250" s="210">
        <f t="shared" si="313"/>
        <v>0</v>
      </c>
      <c r="F250" s="210">
        <f>40387+3466</f>
        <v>43853</v>
      </c>
      <c r="G250" s="210">
        <f t="shared" si="314"/>
        <v>0</v>
      </c>
      <c r="H250" s="210">
        <f t="shared" si="315"/>
        <v>-43853</v>
      </c>
      <c r="I250" s="210"/>
      <c r="J250" s="210"/>
      <c r="K250" s="210"/>
      <c r="L250" s="210"/>
      <c r="M250" s="210">
        <f>-35892-467-3466-4028</f>
        <v>-43853</v>
      </c>
      <c r="N250" s="210"/>
      <c r="O250" s="210"/>
      <c r="P250" s="210"/>
      <c r="Q250" s="210"/>
      <c r="R250" s="210"/>
      <c r="S250" s="210"/>
      <c r="T250" s="210"/>
      <c r="U250" s="210"/>
      <c r="V250" s="210">
        <f t="shared" si="316"/>
        <v>0</v>
      </c>
      <c r="W250" s="210">
        <f t="shared" si="317"/>
        <v>0</v>
      </c>
      <c r="X250" s="210"/>
      <c r="Y250" s="210"/>
      <c r="Z250" s="210"/>
      <c r="AA250" s="210"/>
      <c r="AB250" s="210"/>
      <c r="AC250" s="210"/>
      <c r="AD250" s="210"/>
      <c r="AE250" s="210"/>
      <c r="AF250" s="210"/>
      <c r="AG250" s="210"/>
      <c r="AH250" s="210"/>
      <c r="AI250" s="210">
        <f t="shared" si="318"/>
        <v>0</v>
      </c>
      <c r="AJ250" s="210">
        <f t="shared" si="319"/>
        <v>0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>
        <f t="shared" si="320"/>
        <v>0</v>
      </c>
      <c r="AW250" s="210">
        <f t="shared" si="321"/>
        <v>0</v>
      </c>
      <c r="AX250" s="210"/>
      <c r="AY250" s="210"/>
      <c r="AZ250" s="210"/>
      <c r="BA250" s="210"/>
      <c r="BB250" s="210">
        <f>-40387-3466</f>
        <v>-43853</v>
      </c>
      <c r="BC250" s="210">
        <f t="shared" si="322"/>
        <v>0</v>
      </c>
      <c r="BD250" s="210">
        <f t="shared" si="323"/>
        <v>43853</v>
      </c>
      <c r="BE250" s="210">
        <f>35892+467+3466+4028</f>
        <v>43853</v>
      </c>
      <c r="BF250" s="210"/>
      <c r="BG250" s="210"/>
      <c r="BH250" s="210"/>
      <c r="BI250" s="210"/>
      <c r="BJ250" s="210"/>
      <c r="BK250" s="210"/>
      <c r="BL250" s="210"/>
      <c r="BM250" s="210"/>
      <c r="BN250" s="261"/>
      <c r="BO250" s="54"/>
      <c r="BP250" s="57"/>
      <c r="BV250" s="10" t="e">
        <f>D250-#REF!-U250</f>
        <v>#REF!</v>
      </c>
      <c r="BW250" s="10" t="e">
        <f>D250-#REF!</f>
        <v>#REF!</v>
      </c>
      <c r="BX250" s="130" t="e">
        <f>F250-#REF!</f>
        <v>#REF!</v>
      </c>
    </row>
    <row r="251" spans="1:76" s="130" customFormat="1" ht="24" hidden="1" customHeight="1" outlineLevel="1" x14ac:dyDescent="0.2">
      <c r="A251" s="98"/>
      <c r="B251" s="409" t="s">
        <v>808</v>
      </c>
      <c r="C251" s="405"/>
      <c r="D251" s="222"/>
      <c r="E251" s="210">
        <f t="shared" si="313"/>
        <v>0</v>
      </c>
      <c r="F251" s="210"/>
      <c r="G251" s="210">
        <f t="shared" ref="G251" si="324">F251+H251</f>
        <v>0</v>
      </c>
      <c r="H251" s="210">
        <f t="shared" ref="H251" si="325">SUM(I251:T251)</f>
        <v>0</v>
      </c>
      <c r="I251" s="210"/>
      <c r="J251" s="210"/>
      <c r="K251" s="210"/>
      <c r="L251" s="210"/>
      <c r="M251" s="210">
        <v>2</v>
      </c>
      <c r="N251" s="210"/>
      <c r="O251" s="210"/>
      <c r="P251" s="210"/>
      <c r="Q251" s="210"/>
      <c r="R251" s="210">
        <v>-2</v>
      </c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61"/>
      <c r="BO251" s="54"/>
      <c r="BP251" s="57"/>
      <c r="BV251" s="10"/>
      <c r="BW251" s="10"/>
    </row>
    <row r="252" spans="1:76" s="130" customFormat="1" ht="12.75" hidden="1" customHeight="1" outlineLevel="1" x14ac:dyDescent="0.2">
      <c r="A252" s="98"/>
      <c r="B252" s="409" t="s">
        <v>667</v>
      </c>
      <c r="C252" s="405"/>
      <c r="D252" s="222">
        <f t="shared" si="312"/>
        <v>0</v>
      </c>
      <c r="E252" s="210">
        <f t="shared" si="313"/>
        <v>0</v>
      </c>
      <c r="F252" s="210"/>
      <c r="G252" s="210">
        <f t="shared" si="314"/>
        <v>0</v>
      </c>
      <c r="H252" s="210">
        <f t="shared" si="315"/>
        <v>0</v>
      </c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>
        <f t="shared" si="316"/>
        <v>0</v>
      </c>
      <c r="W252" s="210">
        <f t="shared" si="317"/>
        <v>0</v>
      </c>
      <c r="X252" s="210"/>
      <c r="Y252" s="210"/>
      <c r="Z252" s="210"/>
      <c r="AA252" s="210"/>
      <c r="AB252" s="210"/>
      <c r="AC252" s="210"/>
      <c r="AD252" s="210"/>
      <c r="AE252" s="210"/>
      <c r="AF252" s="210"/>
      <c r="AG252" s="210"/>
      <c r="AH252" s="210"/>
      <c r="AI252" s="210">
        <f t="shared" si="318"/>
        <v>0</v>
      </c>
      <c r="AJ252" s="210">
        <f t="shared" si="319"/>
        <v>0</v>
      </c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>
        <f t="shared" si="320"/>
        <v>0</v>
      </c>
      <c r="AW252" s="210">
        <f t="shared" si="321"/>
        <v>0</v>
      </c>
      <c r="AX252" s="210"/>
      <c r="AY252" s="210"/>
      <c r="AZ252" s="210"/>
      <c r="BA252" s="210"/>
      <c r="BB252" s="210"/>
      <c r="BC252" s="210">
        <f t="shared" si="322"/>
        <v>0</v>
      </c>
      <c r="BD252" s="210">
        <f t="shared" si="323"/>
        <v>0</v>
      </c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61"/>
      <c r="BO252" s="54"/>
      <c r="BP252" s="57"/>
      <c r="BV252" s="10" t="e">
        <f>D252-#REF!-U252</f>
        <v>#REF!</v>
      </c>
      <c r="BW252" s="10" t="e">
        <f>D252-#REF!</f>
        <v>#REF!</v>
      </c>
      <c r="BX252" s="130" t="e">
        <f>F252-#REF!</f>
        <v>#REF!</v>
      </c>
    </row>
    <row r="253" spans="1:76" s="127" customFormat="1" hidden="1" outlineLevel="1" x14ac:dyDescent="0.2">
      <c r="A253" s="98"/>
      <c r="B253" s="404" t="s">
        <v>541</v>
      </c>
      <c r="C253" s="405"/>
      <c r="D253" s="222">
        <f t="shared" si="312"/>
        <v>65807</v>
      </c>
      <c r="E253" s="210">
        <f t="shared" si="313"/>
        <v>97872</v>
      </c>
      <c r="F253" s="210">
        <v>65807</v>
      </c>
      <c r="G253" s="210">
        <f t="shared" si="314"/>
        <v>97872</v>
      </c>
      <c r="H253" s="210">
        <f t="shared" si="315"/>
        <v>32065</v>
      </c>
      <c r="I253" s="210"/>
      <c r="J253" s="210"/>
      <c r="K253" s="210"/>
      <c r="L253" s="210"/>
      <c r="M253" s="210">
        <f>5551+31312-5746+845+550-550</f>
        <v>31962</v>
      </c>
      <c r="N253" s="210"/>
      <c r="O253" s="210"/>
      <c r="P253" s="210"/>
      <c r="Q253" s="210">
        <f>103</f>
        <v>103</v>
      </c>
      <c r="R253" s="210"/>
      <c r="S253" s="210"/>
      <c r="T253" s="210"/>
      <c r="U253" s="210"/>
      <c r="V253" s="210">
        <f t="shared" si="316"/>
        <v>0</v>
      </c>
      <c r="W253" s="210">
        <f t="shared" si="317"/>
        <v>0</v>
      </c>
      <c r="X253" s="210"/>
      <c r="Y253" s="210"/>
      <c r="Z253" s="210"/>
      <c r="AA253" s="210"/>
      <c r="AB253" s="210"/>
      <c r="AC253" s="210"/>
      <c r="AD253" s="210"/>
      <c r="AE253" s="210"/>
      <c r="AF253" s="210"/>
      <c r="AG253" s="210"/>
      <c r="AH253" s="210"/>
      <c r="AI253" s="210">
        <f t="shared" si="318"/>
        <v>0</v>
      </c>
      <c r="AJ253" s="210">
        <f t="shared" si="319"/>
        <v>0</v>
      </c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>
        <f t="shared" si="320"/>
        <v>0</v>
      </c>
      <c r="AW253" s="210">
        <f t="shared" si="321"/>
        <v>0</v>
      </c>
      <c r="AX253" s="210"/>
      <c r="AY253" s="210"/>
      <c r="AZ253" s="210"/>
      <c r="BA253" s="210"/>
      <c r="BB253" s="210"/>
      <c r="BC253" s="210">
        <f t="shared" si="322"/>
        <v>0</v>
      </c>
      <c r="BD253" s="210">
        <f t="shared" si="323"/>
        <v>0</v>
      </c>
      <c r="BE253" s="210"/>
      <c r="BF253" s="210"/>
      <c r="BG253" s="210"/>
      <c r="BH253" s="210"/>
      <c r="BI253" s="210"/>
      <c r="BJ253" s="210"/>
      <c r="BK253" s="210"/>
      <c r="BL253" s="210"/>
      <c r="BM253" s="210"/>
      <c r="BN253" s="261"/>
      <c r="BO253" s="54"/>
      <c r="BP253" s="57"/>
      <c r="BV253" s="10" t="e">
        <f>D253-#REF!-U253</f>
        <v>#REF!</v>
      </c>
      <c r="BW253" s="10" t="e">
        <f>D253-#REF!</f>
        <v>#REF!</v>
      </c>
      <c r="BX253" s="127" t="e">
        <f>F253-#REF!</f>
        <v>#REF!</v>
      </c>
    </row>
    <row r="254" spans="1:76" s="127" customFormat="1" hidden="1" outlineLevel="1" x14ac:dyDescent="0.2">
      <c r="A254" s="98"/>
      <c r="B254" s="404" t="s">
        <v>542</v>
      </c>
      <c r="C254" s="405"/>
      <c r="D254" s="222">
        <f t="shared" si="312"/>
        <v>61908</v>
      </c>
      <c r="E254" s="210">
        <f t="shared" si="313"/>
        <v>87880</v>
      </c>
      <c r="F254" s="210">
        <v>61908</v>
      </c>
      <c r="G254" s="210">
        <f t="shared" si="314"/>
        <v>87880</v>
      </c>
      <c r="H254" s="210">
        <f t="shared" si="315"/>
        <v>25972</v>
      </c>
      <c r="I254" s="210"/>
      <c r="J254" s="210"/>
      <c r="K254" s="210"/>
      <c r="L254" s="210"/>
      <c r="M254" s="210">
        <f>-18736+314-975+1094-1094</f>
        <v>-19397</v>
      </c>
      <c r="N254" s="210"/>
      <c r="O254" s="210"/>
      <c r="P254" s="210"/>
      <c r="Q254" s="210"/>
      <c r="R254" s="210">
        <v>45369</v>
      </c>
      <c r="S254" s="210"/>
      <c r="T254" s="210"/>
      <c r="U254" s="210"/>
      <c r="V254" s="210">
        <f t="shared" si="316"/>
        <v>0</v>
      </c>
      <c r="W254" s="210">
        <f t="shared" si="317"/>
        <v>0</v>
      </c>
      <c r="X254" s="210"/>
      <c r="Y254" s="210"/>
      <c r="Z254" s="210"/>
      <c r="AA254" s="210"/>
      <c r="AB254" s="210"/>
      <c r="AC254" s="210"/>
      <c r="AD254" s="210"/>
      <c r="AE254" s="210"/>
      <c r="AF254" s="210"/>
      <c r="AG254" s="210"/>
      <c r="AH254" s="210"/>
      <c r="AI254" s="210">
        <f t="shared" si="318"/>
        <v>0</v>
      </c>
      <c r="AJ254" s="210">
        <f t="shared" si="319"/>
        <v>0</v>
      </c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>
        <f t="shared" si="320"/>
        <v>0</v>
      </c>
      <c r="AW254" s="210">
        <f t="shared" si="321"/>
        <v>0</v>
      </c>
      <c r="AX254" s="210"/>
      <c r="AY254" s="210"/>
      <c r="AZ254" s="210"/>
      <c r="BA254" s="210"/>
      <c r="BB254" s="210"/>
      <c r="BC254" s="210">
        <f t="shared" si="322"/>
        <v>0</v>
      </c>
      <c r="BD254" s="210">
        <f t="shared" si="323"/>
        <v>0</v>
      </c>
      <c r="BE254" s="210"/>
      <c r="BF254" s="210"/>
      <c r="BG254" s="210"/>
      <c r="BH254" s="210"/>
      <c r="BI254" s="210"/>
      <c r="BJ254" s="210"/>
      <c r="BK254" s="210"/>
      <c r="BL254" s="210"/>
      <c r="BM254" s="210"/>
      <c r="BN254" s="261"/>
      <c r="BO254" s="54"/>
      <c r="BP254" s="57"/>
      <c r="BV254" s="10" t="e">
        <f>D254-#REF!-U254</f>
        <v>#REF!</v>
      </c>
      <c r="BW254" s="10" t="e">
        <f>D254-#REF!</f>
        <v>#REF!</v>
      </c>
      <c r="BX254" s="127" t="e">
        <f>F254-#REF!</f>
        <v>#REF!</v>
      </c>
    </row>
    <row r="255" spans="1:76" s="127" customFormat="1" hidden="1" outlineLevel="1" x14ac:dyDescent="0.2">
      <c r="A255" s="98"/>
      <c r="B255" s="404" t="s">
        <v>543</v>
      </c>
      <c r="C255" s="405"/>
      <c r="D255" s="222">
        <f t="shared" si="312"/>
        <v>0</v>
      </c>
      <c r="E255" s="210">
        <f t="shared" si="313"/>
        <v>0</v>
      </c>
      <c r="F255" s="210">
        <f>15113-15113</f>
        <v>0</v>
      </c>
      <c r="G255" s="210">
        <f t="shared" si="314"/>
        <v>0</v>
      </c>
      <c r="H255" s="210">
        <f t="shared" si="315"/>
        <v>0</v>
      </c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>
        <f t="shared" si="316"/>
        <v>0</v>
      </c>
      <c r="W255" s="210">
        <f t="shared" si="317"/>
        <v>0</v>
      </c>
      <c r="X255" s="210"/>
      <c r="Y255" s="210"/>
      <c r="Z255" s="210"/>
      <c r="AA255" s="210"/>
      <c r="AB255" s="210"/>
      <c r="AC255" s="210"/>
      <c r="AD255" s="210"/>
      <c r="AE255" s="210"/>
      <c r="AF255" s="210"/>
      <c r="AG255" s="210"/>
      <c r="AH255" s="210"/>
      <c r="AI255" s="210">
        <f t="shared" si="318"/>
        <v>0</v>
      </c>
      <c r="AJ255" s="210">
        <f t="shared" si="319"/>
        <v>0</v>
      </c>
      <c r="AK255" s="210">
        <f>23197+3-3-23197</f>
        <v>0</v>
      </c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>
        <f t="shared" si="320"/>
        <v>0</v>
      </c>
      <c r="AW255" s="210">
        <f t="shared" si="321"/>
        <v>0</v>
      </c>
      <c r="AX255" s="210"/>
      <c r="AY255" s="210"/>
      <c r="AZ255" s="210"/>
      <c r="BA255" s="210"/>
      <c r="BB255" s="210"/>
      <c r="BC255" s="210">
        <f t="shared" si="322"/>
        <v>0</v>
      </c>
      <c r="BD255" s="210">
        <f t="shared" si="323"/>
        <v>0</v>
      </c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61"/>
      <c r="BO255" s="54"/>
      <c r="BP255" s="57"/>
      <c r="BV255" s="10" t="e">
        <f>D255-#REF!-U255</f>
        <v>#REF!</v>
      </c>
      <c r="BW255" s="10" t="e">
        <f>D255-#REF!</f>
        <v>#REF!</v>
      </c>
      <c r="BX255" s="127" t="e">
        <f>F255-#REF!</f>
        <v>#REF!</v>
      </c>
    </row>
    <row r="256" spans="1:76" s="127" customFormat="1" hidden="1" outlineLevel="1" x14ac:dyDescent="0.2">
      <c r="A256" s="98"/>
      <c r="B256" s="404" t="s">
        <v>544</v>
      </c>
      <c r="C256" s="405"/>
      <c r="D256" s="222">
        <f t="shared" si="312"/>
        <v>0</v>
      </c>
      <c r="E256" s="210">
        <f t="shared" si="313"/>
        <v>100</v>
      </c>
      <c r="F256" s="210"/>
      <c r="G256" s="210">
        <f t="shared" si="314"/>
        <v>0</v>
      </c>
      <c r="H256" s="210">
        <f t="shared" si="315"/>
        <v>0</v>
      </c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>
        <f t="shared" si="316"/>
        <v>0</v>
      </c>
      <c r="W256" s="210">
        <f t="shared" si="317"/>
        <v>0</v>
      </c>
      <c r="X256" s="210"/>
      <c r="Y256" s="210"/>
      <c r="Z256" s="210"/>
      <c r="AA256" s="210"/>
      <c r="AB256" s="210"/>
      <c r="AC256" s="210"/>
      <c r="AD256" s="210"/>
      <c r="AE256" s="210"/>
      <c r="AF256" s="210"/>
      <c r="AG256" s="210"/>
      <c r="AH256" s="210"/>
      <c r="AI256" s="210">
        <f t="shared" si="318"/>
        <v>100</v>
      </c>
      <c r="AJ256" s="210">
        <f t="shared" si="319"/>
        <v>100</v>
      </c>
      <c r="AK256" s="210">
        <f>200-200+100</f>
        <v>100</v>
      </c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>
        <f t="shared" si="320"/>
        <v>0</v>
      </c>
      <c r="AW256" s="210">
        <f t="shared" si="321"/>
        <v>0</v>
      </c>
      <c r="AX256" s="210"/>
      <c r="AY256" s="210"/>
      <c r="AZ256" s="210"/>
      <c r="BA256" s="210"/>
      <c r="BB256" s="210"/>
      <c r="BC256" s="210">
        <f t="shared" si="322"/>
        <v>0</v>
      </c>
      <c r="BD256" s="210">
        <f t="shared" si="323"/>
        <v>0</v>
      </c>
      <c r="BE256" s="210">
        <f>-200+200</f>
        <v>0</v>
      </c>
      <c r="BF256" s="210"/>
      <c r="BG256" s="210"/>
      <c r="BH256" s="210"/>
      <c r="BI256" s="210"/>
      <c r="BJ256" s="210"/>
      <c r="BK256" s="210"/>
      <c r="BL256" s="210"/>
      <c r="BM256" s="210"/>
      <c r="BN256" s="261"/>
      <c r="BO256" s="54"/>
      <c r="BP256" s="57"/>
      <c r="BV256" s="10" t="e">
        <f>D256-#REF!-U256</f>
        <v>#REF!</v>
      </c>
      <c r="BW256" s="10" t="e">
        <f>D256-#REF!</f>
        <v>#REF!</v>
      </c>
      <c r="BX256" s="127" t="e">
        <f>F256-#REF!</f>
        <v>#REF!</v>
      </c>
    </row>
    <row r="257" spans="1:76" s="127" customFormat="1" hidden="1" outlineLevel="1" x14ac:dyDescent="0.2">
      <c r="A257" s="98"/>
      <c r="B257" s="404" t="s">
        <v>51</v>
      </c>
      <c r="C257" s="405"/>
      <c r="D257" s="222">
        <f t="shared" si="312"/>
        <v>0</v>
      </c>
      <c r="E257" s="210">
        <f t="shared" si="313"/>
        <v>1</v>
      </c>
      <c r="F257" s="210"/>
      <c r="G257" s="210">
        <f t="shared" si="314"/>
        <v>1</v>
      </c>
      <c r="H257" s="210">
        <f t="shared" si="315"/>
        <v>1</v>
      </c>
      <c r="I257" s="210"/>
      <c r="J257" s="210"/>
      <c r="K257" s="210"/>
      <c r="L257" s="210"/>
      <c r="M257" s="210">
        <v>1</v>
      </c>
      <c r="N257" s="210"/>
      <c r="O257" s="210"/>
      <c r="P257" s="210"/>
      <c r="Q257" s="210"/>
      <c r="R257" s="210"/>
      <c r="S257" s="210"/>
      <c r="T257" s="210"/>
      <c r="U257" s="210"/>
      <c r="V257" s="210">
        <f t="shared" si="316"/>
        <v>0</v>
      </c>
      <c r="W257" s="210">
        <f t="shared" si="317"/>
        <v>0</v>
      </c>
      <c r="X257" s="210"/>
      <c r="Y257" s="210"/>
      <c r="Z257" s="210"/>
      <c r="AA257" s="210"/>
      <c r="AB257" s="210"/>
      <c r="AC257" s="210"/>
      <c r="AD257" s="210"/>
      <c r="AE257" s="210"/>
      <c r="AF257" s="210"/>
      <c r="AG257" s="210"/>
      <c r="AH257" s="210"/>
      <c r="AI257" s="210">
        <f t="shared" si="318"/>
        <v>0</v>
      </c>
      <c r="AJ257" s="210">
        <f t="shared" si="319"/>
        <v>0</v>
      </c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>
        <f t="shared" si="320"/>
        <v>0</v>
      </c>
      <c r="AW257" s="210">
        <f t="shared" si="321"/>
        <v>0</v>
      </c>
      <c r="AX257" s="210"/>
      <c r="AY257" s="210"/>
      <c r="AZ257" s="210"/>
      <c r="BA257" s="210"/>
      <c r="BB257" s="210"/>
      <c r="BC257" s="210">
        <f t="shared" si="322"/>
        <v>0</v>
      </c>
      <c r="BD257" s="210">
        <f t="shared" si="323"/>
        <v>0</v>
      </c>
      <c r="BE257" s="210"/>
      <c r="BF257" s="210"/>
      <c r="BG257" s="210"/>
      <c r="BH257" s="210"/>
      <c r="BI257" s="210"/>
      <c r="BJ257" s="210"/>
      <c r="BK257" s="210"/>
      <c r="BL257" s="210"/>
      <c r="BM257" s="210"/>
      <c r="BN257" s="261"/>
      <c r="BO257" s="54"/>
      <c r="BP257" s="57"/>
      <c r="BV257" s="10" t="e">
        <f>D257-#REF!-U257</f>
        <v>#REF!</v>
      </c>
      <c r="BW257" s="10" t="e">
        <f>D257-#REF!</f>
        <v>#REF!</v>
      </c>
      <c r="BX257" s="127" t="e">
        <f>F257-#REF!</f>
        <v>#REF!</v>
      </c>
    </row>
    <row r="258" spans="1:76" s="130" customFormat="1" ht="12.75" hidden="1" customHeight="1" outlineLevel="1" x14ac:dyDescent="0.2">
      <c r="A258" s="98"/>
      <c r="B258" s="409" t="s">
        <v>78</v>
      </c>
      <c r="C258" s="405"/>
      <c r="D258" s="222"/>
      <c r="E258" s="210">
        <f t="shared" si="313"/>
        <v>5559</v>
      </c>
      <c r="F258" s="210"/>
      <c r="G258" s="210">
        <f t="shared" ref="G258" si="326">F258+H258</f>
        <v>5559</v>
      </c>
      <c r="H258" s="210">
        <f t="shared" ref="H258" si="327">SUM(I258:T258)</f>
        <v>5559</v>
      </c>
      <c r="I258" s="210"/>
      <c r="J258" s="210"/>
      <c r="K258" s="210"/>
      <c r="L258" s="210"/>
      <c r="M258" s="210">
        <v>5559</v>
      </c>
      <c r="N258" s="210"/>
      <c r="O258" s="210"/>
      <c r="P258" s="210"/>
      <c r="Q258" s="210"/>
      <c r="R258" s="210"/>
      <c r="S258" s="210"/>
      <c r="T258" s="210"/>
      <c r="U258" s="210"/>
      <c r="V258" s="210">
        <f t="shared" ref="V258" si="328">U258+W258</f>
        <v>0</v>
      </c>
      <c r="W258" s="210">
        <f t="shared" ref="W258" si="329">SUM(X258:AG258)</f>
        <v>0</v>
      </c>
      <c r="X258" s="210"/>
      <c r="Y258" s="210"/>
      <c r="Z258" s="210"/>
      <c r="AA258" s="210"/>
      <c r="AB258" s="210"/>
      <c r="AC258" s="210"/>
      <c r="AD258" s="210"/>
      <c r="AE258" s="210"/>
      <c r="AF258" s="210"/>
      <c r="AG258" s="210"/>
      <c r="AH258" s="210"/>
      <c r="AI258" s="210">
        <f t="shared" ref="AI258" si="330">AH258+AJ258</f>
        <v>0</v>
      </c>
      <c r="AJ258" s="210">
        <f t="shared" ref="AJ258" si="331">SUM(AK258:AT258)</f>
        <v>0</v>
      </c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>
        <f t="shared" ref="AV258" si="332">AU258+AW258</f>
        <v>0</v>
      </c>
      <c r="AW258" s="210">
        <f t="shared" ref="AW258" si="333">SUM(AX258:BA258)</f>
        <v>0</v>
      </c>
      <c r="AX258" s="210"/>
      <c r="AY258" s="210"/>
      <c r="AZ258" s="210"/>
      <c r="BA258" s="210"/>
      <c r="BB258" s="210"/>
      <c r="BC258" s="210">
        <f t="shared" ref="BC258" si="334">BB258+BD258</f>
        <v>0</v>
      </c>
      <c r="BD258" s="210">
        <f t="shared" ref="BD258" si="335">SUM(BE258:BN258)</f>
        <v>0</v>
      </c>
      <c r="BE258" s="210"/>
      <c r="BF258" s="210"/>
      <c r="BG258" s="210"/>
      <c r="BH258" s="210"/>
      <c r="BI258" s="210"/>
      <c r="BJ258" s="210"/>
      <c r="BK258" s="210"/>
      <c r="BL258" s="210"/>
      <c r="BM258" s="210"/>
      <c r="BN258" s="261"/>
      <c r="BO258" s="54"/>
      <c r="BP258" s="57"/>
      <c r="BV258" s="10"/>
      <c r="BW258" s="10"/>
    </row>
    <row r="259" spans="1:76" s="127" customFormat="1" hidden="1" outlineLevel="1" x14ac:dyDescent="0.2">
      <c r="A259" s="98"/>
      <c r="B259" s="404" t="s">
        <v>545</v>
      </c>
      <c r="C259" s="405"/>
      <c r="D259" s="222">
        <f t="shared" si="312"/>
        <v>0</v>
      </c>
      <c r="E259" s="210">
        <f t="shared" si="313"/>
        <v>0</v>
      </c>
      <c r="F259" s="210"/>
      <c r="G259" s="210">
        <f t="shared" si="314"/>
        <v>0</v>
      </c>
      <c r="H259" s="210">
        <f t="shared" si="315"/>
        <v>0</v>
      </c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>
        <f t="shared" si="316"/>
        <v>0</v>
      </c>
      <c r="W259" s="210">
        <f t="shared" si="317"/>
        <v>0</v>
      </c>
      <c r="X259" s="210"/>
      <c r="Y259" s="210"/>
      <c r="Z259" s="210"/>
      <c r="AA259" s="210"/>
      <c r="AB259" s="210"/>
      <c r="AC259" s="210"/>
      <c r="AD259" s="210"/>
      <c r="AE259" s="210"/>
      <c r="AF259" s="210"/>
      <c r="AG259" s="210"/>
      <c r="AH259" s="210"/>
      <c r="AI259" s="210">
        <f t="shared" si="318"/>
        <v>0</v>
      </c>
      <c r="AJ259" s="210">
        <f t="shared" si="319"/>
        <v>0</v>
      </c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>
        <f t="shared" si="320"/>
        <v>0</v>
      </c>
      <c r="AW259" s="210">
        <f t="shared" si="321"/>
        <v>0</v>
      </c>
      <c r="AX259" s="210"/>
      <c r="AY259" s="210"/>
      <c r="AZ259" s="210"/>
      <c r="BA259" s="210"/>
      <c r="BB259" s="210"/>
      <c r="BC259" s="210">
        <f t="shared" si="322"/>
        <v>0</v>
      </c>
      <c r="BD259" s="210">
        <f t="shared" si="323"/>
        <v>0</v>
      </c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61"/>
      <c r="BO259" s="54"/>
      <c r="BP259" s="57"/>
      <c r="BV259" s="10" t="e">
        <f>D259-#REF!-U259</f>
        <v>#REF!</v>
      </c>
      <c r="BW259" s="10" t="e">
        <f>D259-#REF!</f>
        <v>#REF!</v>
      </c>
      <c r="BX259" s="127" t="e">
        <f>F259-#REF!</f>
        <v>#REF!</v>
      </c>
    </row>
    <row r="260" spans="1:76" s="130" customFormat="1" hidden="1" outlineLevel="1" x14ac:dyDescent="0.2">
      <c r="A260" s="98"/>
      <c r="B260" s="409" t="s">
        <v>669</v>
      </c>
      <c r="C260" s="405"/>
      <c r="D260" s="222">
        <f t="shared" si="312"/>
        <v>0</v>
      </c>
      <c r="E260" s="210">
        <f t="shared" si="313"/>
        <v>0</v>
      </c>
      <c r="F260" s="210"/>
      <c r="G260" s="210">
        <f t="shared" si="314"/>
        <v>0</v>
      </c>
      <c r="H260" s="210">
        <f t="shared" si="315"/>
        <v>0</v>
      </c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>
        <f t="shared" si="316"/>
        <v>0</v>
      </c>
      <c r="W260" s="210">
        <f t="shared" si="317"/>
        <v>0</v>
      </c>
      <c r="X260" s="210"/>
      <c r="Y260" s="210"/>
      <c r="Z260" s="210"/>
      <c r="AA260" s="210"/>
      <c r="AB260" s="210"/>
      <c r="AC260" s="210"/>
      <c r="AD260" s="210"/>
      <c r="AE260" s="210"/>
      <c r="AF260" s="210"/>
      <c r="AG260" s="210"/>
      <c r="AH260" s="210"/>
      <c r="AI260" s="210">
        <f t="shared" si="318"/>
        <v>0</v>
      </c>
      <c r="AJ260" s="210">
        <f t="shared" si="319"/>
        <v>0</v>
      </c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>
        <f t="shared" si="320"/>
        <v>0</v>
      </c>
      <c r="AW260" s="210">
        <f t="shared" si="321"/>
        <v>0</v>
      </c>
      <c r="AX260" s="210"/>
      <c r="AY260" s="210"/>
      <c r="AZ260" s="210"/>
      <c r="BA260" s="210"/>
      <c r="BB260" s="210"/>
      <c r="BC260" s="210">
        <f t="shared" si="322"/>
        <v>0</v>
      </c>
      <c r="BD260" s="210">
        <f t="shared" si="323"/>
        <v>0</v>
      </c>
      <c r="BE260" s="210"/>
      <c r="BF260" s="210"/>
      <c r="BG260" s="210"/>
      <c r="BH260" s="210"/>
      <c r="BI260" s="210"/>
      <c r="BJ260" s="210"/>
      <c r="BK260" s="210"/>
      <c r="BL260" s="210"/>
      <c r="BM260" s="210"/>
      <c r="BN260" s="261"/>
      <c r="BO260" s="54"/>
      <c r="BP260" s="57"/>
      <c r="BV260" s="10" t="e">
        <f>D260-#REF!-U260</f>
        <v>#REF!</v>
      </c>
      <c r="BW260" s="10" t="e">
        <f>D260-#REF!</f>
        <v>#REF!</v>
      </c>
      <c r="BX260" s="130" t="e">
        <f>F260-#REF!</f>
        <v>#REF!</v>
      </c>
    </row>
    <row r="261" spans="1:76" s="130" customFormat="1" ht="12.75" hidden="1" customHeight="1" outlineLevel="1" x14ac:dyDescent="0.2">
      <c r="A261" s="98"/>
      <c r="B261" s="403" t="s">
        <v>679</v>
      </c>
      <c r="C261" s="402"/>
      <c r="D261" s="222">
        <f t="shared" si="312"/>
        <v>0</v>
      </c>
      <c r="E261" s="210">
        <f t="shared" si="313"/>
        <v>0</v>
      </c>
      <c r="F261" s="210"/>
      <c r="G261" s="210">
        <f t="shared" si="314"/>
        <v>0</v>
      </c>
      <c r="H261" s="210">
        <f t="shared" si="315"/>
        <v>0</v>
      </c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>
        <f t="shared" si="316"/>
        <v>0</v>
      </c>
      <c r="W261" s="210">
        <f t="shared" si="317"/>
        <v>0</v>
      </c>
      <c r="X261" s="210"/>
      <c r="Y261" s="210"/>
      <c r="Z261" s="210"/>
      <c r="AA261" s="210"/>
      <c r="AB261" s="210"/>
      <c r="AC261" s="210"/>
      <c r="AD261" s="210"/>
      <c r="AE261" s="210"/>
      <c r="AF261" s="210"/>
      <c r="AG261" s="210"/>
      <c r="AH261" s="210"/>
      <c r="AI261" s="210">
        <f t="shared" si="318"/>
        <v>0</v>
      </c>
      <c r="AJ261" s="210">
        <f t="shared" si="319"/>
        <v>0</v>
      </c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>
        <f t="shared" si="320"/>
        <v>0</v>
      </c>
      <c r="AW261" s="210">
        <f t="shared" si="321"/>
        <v>0</v>
      </c>
      <c r="AX261" s="210"/>
      <c r="AY261" s="210"/>
      <c r="AZ261" s="210"/>
      <c r="BA261" s="210"/>
      <c r="BB261" s="210"/>
      <c r="BC261" s="210">
        <f t="shared" si="322"/>
        <v>0</v>
      </c>
      <c r="BD261" s="210">
        <f t="shared" si="323"/>
        <v>0</v>
      </c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61"/>
      <c r="BO261" s="54"/>
      <c r="BP261" s="57"/>
      <c r="BV261" s="10" t="e">
        <f>D261-#REF!-U261</f>
        <v>#REF!</v>
      </c>
      <c r="BW261" s="10" t="e">
        <f>D261-#REF!</f>
        <v>#REF!</v>
      </c>
      <c r="BX261" s="130" t="e">
        <f>F261-#REF!</f>
        <v>#REF!</v>
      </c>
    </row>
    <row r="262" spans="1:76" s="127" customFormat="1" hidden="1" outlineLevel="1" x14ac:dyDescent="0.2">
      <c r="A262" s="98"/>
      <c r="B262" s="404" t="s">
        <v>546</v>
      </c>
      <c r="C262" s="405"/>
      <c r="D262" s="222">
        <f t="shared" si="312"/>
        <v>5924</v>
      </c>
      <c r="E262" s="210">
        <f t="shared" si="313"/>
        <v>50995</v>
      </c>
      <c r="F262" s="210"/>
      <c r="G262" s="210">
        <f t="shared" si="314"/>
        <v>0</v>
      </c>
      <c r="H262" s="210">
        <f t="shared" si="315"/>
        <v>0</v>
      </c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>
        <v>5924</v>
      </c>
      <c r="V262" s="210">
        <f t="shared" si="316"/>
        <v>50995</v>
      </c>
      <c r="W262" s="210">
        <f t="shared" si="317"/>
        <v>45071</v>
      </c>
      <c r="X262" s="210">
        <f>45071</f>
        <v>45071</v>
      </c>
      <c r="Y262" s="210"/>
      <c r="Z262" s="210"/>
      <c r="AA262" s="210"/>
      <c r="AB262" s="210"/>
      <c r="AC262" s="210"/>
      <c r="AD262" s="210"/>
      <c r="AE262" s="210"/>
      <c r="AF262" s="210"/>
      <c r="AG262" s="210"/>
      <c r="AH262" s="210"/>
      <c r="AI262" s="210">
        <f t="shared" si="318"/>
        <v>0</v>
      </c>
      <c r="AJ262" s="210">
        <f t="shared" si="319"/>
        <v>0</v>
      </c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>
        <f t="shared" si="320"/>
        <v>0</v>
      </c>
      <c r="AW262" s="210">
        <f t="shared" si="321"/>
        <v>0</v>
      </c>
      <c r="AX262" s="210"/>
      <c r="AY262" s="210"/>
      <c r="AZ262" s="210"/>
      <c r="BA262" s="210"/>
      <c r="BB262" s="210"/>
      <c r="BC262" s="210">
        <f t="shared" si="322"/>
        <v>0</v>
      </c>
      <c r="BD262" s="210">
        <f t="shared" si="323"/>
        <v>0</v>
      </c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61"/>
      <c r="BO262" s="54"/>
      <c r="BP262" s="57"/>
      <c r="BV262" s="10" t="e">
        <f>D262-#REF!-U262</f>
        <v>#REF!</v>
      </c>
      <c r="BW262" s="10" t="e">
        <f>D262-#REF!</f>
        <v>#REF!</v>
      </c>
      <c r="BX262" s="127" t="e">
        <f>F262-#REF!</f>
        <v>#REF!</v>
      </c>
    </row>
    <row r="263" spans="1:76" s="127" customFormat="1" hidden="1" outlineLevel="1" x14ac:dyDescent="0.2">
      <c r="A263" s="98"/>
      <c r="B263" s="407" t="s">
        <v>547</v>
      </c>
      <c r="C263" s="408"/>
      <c r="D263" s="222">
        <f t="shared" si="312"/>
        <v>0</v>
      </c>
      <c r="E263" s="210">
        <f t="shared" si="313"/>
        <v>3977</v>
      </c>
      <c r="F263" s="210"/>
      <c r="G263" s="210">
        <f t="shared" si="314"/>
        <v>0</v>
      </c>
      <c r="H263" s="210">
        <f t="shared" si="315"/>
        <v>0</v>
      </c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>
        <f t="shared" si="316"/>
        <v>3977</v>
      </c>
      <c r="W263" s="210">
        <f t="shared" si="317"/>
        <v>3977</v>
      </c>
      <c r="X263" s="210">
        <f>3977</f>
        <v>3977</v>
      </c>
      <c r="Y263" s="210"/>
      <c r="Z263" s="210"/>
      <c r="AA263" s="210"/>
      <c r="AB263" s="210"/>
      <c r="AC263" s="210"/>
      <c r="AD263" s="210"/>
      <c r="AE263" s="210"/>
      <c r="AF263" s="210"/>
      <c r="AG263" s="210"/>
      <c r="AH263" s="210"/>
      <c r="AI263" s="210">
        <f t="shared" si="318"/>
        <v>0</v>
      </c>
      <c r="AJ263" s="210">
        <f t="shared" si="319"/>
        <v>0</v>
      </c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>
        <f t="shared" si="320"/>
        <v>0</v>
      </c>
      <c r="AW263" s="210">
        <f t="shared" si="321"/>
        <v>0</v>
      </c>
      <c r="AX263" s="210"/>
      <c r="AY263" s="210"/>
      <c r="AZ263" s="210"/>
      <c r="BA263" s="210"/>
      <c r="BB263" s="210"/>
      <c r="BC263" s="210">
        <f t="shared" si="322"/>
        <v>0</v>
      </c>
      <c r="BD263" s="210">
        <f t="shared" si="323"/>
        <v>0</v>
      </c>
      <c r="BE263" s="210"/>
      <c r="BF263" s="210"/>
      <c r="BG263" s="210"/>
      <c r="BH263" s="210"/>
      <c r="BI263" s="210"/>
      <c r="BJ263" s="210"/>
      <c r="BK263" s="210"/>
      <c r="BL263" s="210"/>
      <c r="BM263" s="210"/>
      <c r="BN263" s="261"/>
      <c r="BO263" s="54"/>
      <c r="BP263" s="57"/>
      <c r="BV263" s="10" t="e">
        <f>D263-#REF!-U263</f>
        <v>#REF!</v>
      </c>
      <c r="BW263" s="10" t="e">
        <f>D263-#REF!</f>
        <v>#REF!</v>
      </c>
      <c r="BX263" s="127" t="e">
        <f>F263-#REF!</f>
        <v>#REF!</v>
      </c>
    </row>
    <row r="264" spans="1:76" s="127" customFormat="1" hidden="1" outlineLevel="1" x14ac:dyDescent="0.2">
      <c r="A264" s="98"/>
      <c r="B264" s="404" t="s">
        <v>548</v>
      </c>
      <c r="C264" s="405"/>
      <c r="D264" s="222">
        <f t="shared" si="312"/>
        <v>0</v>
      </c>
      <c r="E264" s="210">
        <f t="shared" si="313"/>
        <v>24195</v>
      </c>
      <c r="F264" s="210"/>
      <c r="G264" s="210">
        <f t="shared" si="314"/>
        <v>0</v>
      </c>
      <c r="H264" s="210">
        <f t="shared" si="315"/>
        <v>0</v>
      </c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>
        <f t="shared" si="316"/>
        <v>24195</v>
      </c>
      <c r="W264" s="210">
        <f t="shared" si="317"/>
        <v>24195</v>
      </c>
      <c r="X264" s="210">
        <f>24195</f>
        <v>24195</v>
      </c>
      <c r="Y264" s="210"/>
      <c r="Z264" s="210"/>
      <c r="AA264" s="210"/>
      <c r="AB264" s="210"/>
      <c r="AC264" s="210"/>
      <c r="AD264" s="210"/>
      <c r="AE264" s="210"/>
      <c r="AF264" s="210"/>
      <c r="AG264" s="210"/>
      <c r="AH264" s="210"/>
      <c r="AI264" s="210">
        <f t="shared" si="318"/>
        <v>0</v>
      </c>
      <c r="AJ264" s="210">
        <f t="shared" si="319"/>
        <v>0</v>
      </c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>
        <f t="shared" si="320"/>
        <v>0</v>
      </c>
      <c r="AW264" s="210">
        <f t="shared" si="321"/>
        <v>0</v>
      </c>
      <c r="AX264" s="210"/>
      <c r="AY264" s="210"/>
      <c r="AZ264" s="210"/>
      <c r="BA264" s="210"/>
      <c r="BB264" s="210"/>
      <c r="BC264" s="210">
        <f t="shared" si="322"/>
        <v>0</v>
      </c>
      <c r="BD264" s="210">
        <f t="shared" si="323"/>
        <v>0</v>
      </c>
      <c r="BE264" s="210"/>
      <c r="BF264" s="210"/>
      <c r="BG264" s="210"/>
      <c r="BH264" s="210"/>
      <c r="BI264" s="210"/>
      <c r="BJ264" s="210"/>
      <c r="BK264" s="210"/>
      <c r="BL264" s="210"/>
      <c r="BM264" s="210"/>
      <c r="BN264" s="261"/>
      <c r="BO264" s="54"/>
      <c r="BP264" s="57"/>
      <c r="BV264" s="10" t="e">
        <f>D264-#REF!-U264</f>
        <v>#REF!</v>
      </c>
      <c r="BW264" s="10" t="e">
        <f>D264-#REF!</f>
        <v>#REF!</v>
      </c>
      <c r="BX264" s="127" t="e">
        <f>F264-#REF!</f>
        <v>#REF!</v>
      </c>
    </row>
    <row r="265" spans="1:76" s="127" customFormat="1" hidden="1" outlineLevel="1" x14ac:dyDescent="0.2">
      <c r="A265" s="98"/>
      <c r="B265" s="404" t="s">
        <v>549</v>
      </c>
      <c r="C265" s="405"/>
      <c r="D265" s="222">
        <f t="shared" si="312"/>
        <v>0</v>
      </c>
      <c r="E265" s="210">
        <f t="shared" si="313"/>
        <v>0</v>
      </c>
      <c r="F265" s="210"/>
      <c r="G265" s="210">
        <f t="shared" si="314"/>
        <v>0</v>
      </c>
      <c r="H265" s="210">
        <f t="shared" si="315"/>
        <v>0</v>
      </c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>
        <f t="shared" si="316"/>
        <v>0</v>
      </c>
      <c r="W265" s="210">
        <f t="shared" si="317"/>
        <v>0</v>
      </c>
      <c r="X265" s="210"/>
      <c r="Y265" s="210"/>
      <c r="Z265" s="210"/>
      <c r="AA265" s="210"/>
      <c r="AB265" s="210"/>
      <c r="AC265" s="210"/>
      <c r="AD265" s="210"/>
      <c r="AE265" s="210"/>
      <c r="AF265" s="210"/>
      <c r="AG265" s="210"/>
      <c r="AH265" s="210"/>
      <c r="AI265" s="210">
        <f t="shared" si="318"/>
        <v>0</v>
      </c>
      <c r="AJ265" s="210">
        <f t="shared" si="319"/>
        <v>0</v>
      </c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>
        <f t="shared" si="320"/>
        <v>0</v>
      </c>
      <c r="AW265" s="210">
        <f t="shared" si="321"/>
        <v>0</v>
      </c>
      <c r="AX265" s="210"/>
      <c r="AY265" s="210"/>
      <c r="AZ265" s="210"/>
      <c r="BA265" s="210"/>
      <c r="BB265" s="210"/>
      <c r="BC265" s="210">
        <f t="shared" si="322"/>
        <v>0</v>
      </c>
      <c r="BD265" s="210">
        <f t="shared" si="323"/>
        <v>0</v>
      </c>
      <c r="BE265" s="210"/>
      <c r="BF265" s="210"/>
      <c r="BG265" s="210"/>
      <c r="BH265" s="210"/>
      <c r="BI265" s="210"/>
      <c r="BJ265" s="210"/>
      <c r="BK265" s="210"/>
      <c r="BL265" s="210"/>
      <c r="BM265" s="210"/>
      <c r="BN265" s="261"/>
      <c r="BO265" s="54"/>
      <c r="BP265" s="57"/>
      <c r="BV265" s="10" t="e">
        <f>D265-#REF!-U265</f>
        <v>#REF!</v>
      </c>
      <c r="BW265" s="10" t="e">
        <f>D265-#REF!</f>
        <v>#REF!</v>
      </c>
      <c r="BX265" s="127" t="e">
        <f>F265-#REF!</f>
        <v>#REF!</v>
      </c>
    </row>
    <row r="266" spans="1:76" s="127" customFormat="1" hidden="1" outlineLevel="1" x14ac:dyDescent="0.2">
      <c r="A266" s="98"/>
      <c r="B266" s="404" t="s">
        <v>550</v>
      </c>
      <c r="C266" s="405"/>
      <c r="D266" s="222">
        <f t="shared" si="312"/>
        <v>0</v>
      </c>
      <c r="E266" s="210">
        <f t="shared" si="313"/>
        <v>0</v>
      </c>
      <c r="F266" s="210"/>
      <c r="G266" s="210">
        <f t="shared" si="314"/>
        <v>0</v>
      </c>
      <c r="H266" s="210">
        <f t="shared" si="315"/>
        <v>0</v>
      </c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>
        <f t="shared" si="316"/>
        <v>0</v>
      </c>
      <c r="W266" s="210">
        <f t="shared" si="317"/>
        <v>0</v>
      </c>
      <c r="X266" s="210"/>
      <c r="Y266" s="210"/>
      <c r="Z266" s="210"/>
      <c r="AA266" s="210"/>
      <c r="AB266" s="210"/>
      <c r="AC266" s="210"/>
      <c r="AD266" s="210"/>
      <c r="AE266" s="210"/>
      <c r="AF266" s="210"/>
      <c r="AG266" s="210"/>
      <c r="AH266" s="210"/>
      <c r="AI266" s="210">
        <f t="shared" si="318"/>
        <v>0</v>
      </c>
      <c r="AJ266" s="210">
        <f t="shared" si="319"/>
        <v>0</v>
      </c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>
        <f t="shared" si="320"/>
        <v>0</v>
      </c>
      <c r="AW266" s="210">
        <f t="shared" si="321"/>
        <v>0</v>
      </c>
      <c r="AX266" s="210"/>
      <c r="AY266" s="210"/>
      <c r="AZ266" s="210"/>
      <c r="BA266" s="210"/>
      <c r="BB266" s="210"/>
      <c r="BC266" s="210">
        <f t="shared" si="322"/>
        <v>0</v>
      </c>
      <c r="BD266" s="210">
        <f t="shared" si="323"/>
        <v>0</v>
      </c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61"/>
      <c r="BO266" s="54"/>
      <c r="BP266" s="57"/>
      <c r="BV266" s="10" t="e">
        <f>D266-#REF!-U266</f>
        <v>#REF!</v>
      </c>
      <c r="BW266" s="10" t="e">
        <f>D266-#REF!</f>
        <v>#REF!</v>
      </c>
      <c r="BX266" s="127" t="e">
        <f>F266-#REF!</f>
        <v>#REF!</v>
      </c>
    </row>
    <row r="267" spans="1:76" s="127" customFormat="1" hidden="1" outlineLevel="1" x14ac:dyDescent="0.2">
      <c r="A267" s="98"/>
      <c r="B267" s="404" t="s">
        <v>551</v>
      </c>
      <c r="C267" s="405"/>
      <c r="D267" s="222">
        <f t="shared" si="312"/>
        <v>0</v>
      </c>
      <c r="E267" s="210">
        <f t="shared" si="313"/>
        <v>0</v>
      </c>
      <c r="F267" s="210"/>
      <c r="G267" s="210">
        <f t="shared" si="314"/>
        <v>0</v>
      </c>
      <c r="H267" s="210">
        <f t="shared" si="315"/>
        <v>0</v>
      </c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>
        <f t="shared" si="316"/>
        <v>0</v>
      </c>
      <c r="W267" s="210">
        <f t="shared" si="317"/>
        <v>0</v>
      </c>
      <c r="X267" s="210"/>
      <c r="Y267" s="210"/>
      <c r="Z267" s="210"/>
      <c r="AA267" s="210"/>
      <c r="AB267" s="210"/>
      <c r="AC267" s="210"/>
      <c r="AD267" s="210"/>
      <c r="AE267" s="210"/>
      <c r="AF267" s="210"/>
      <c r="AG267" s="210"/>
      <c r="AH267" s="210"/>
      <c r="AI267" s="210">
        <f t="shared" si="318"/>
        <v>0</v>
      </c>
      <c r="AJ267" s="210">
        <f t="shared" si="319"/>
        <v>0</v>
      </c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>
        <f t="shared" si="320"/>
        <v>0</v>
      </c>
      <c r="AW267" s="210">
        <f t="shared" si="321"/>
        <v>0</v>
      </c>
      <c r="AX267" s="210"/>
      <c r="AY267" s="210"/>
      <c r="AZ267" s="210"/>
      <c r="BA267" s="210"/>
      <c r="BB267" s="210"/>
      <c r="BC267" s="210">
        <f t="shared" si="322"/>
        <v>0</v>
      </c>
      <c r="BD267" s="210">
        <f t="shared" si="323"/>
        <v>0</v>
      </c>
      <c r="BE267" s="210"/>
      <c r="BF267" s="210"/>
      <c r="BG267" s="210"/>
      <c r="BH267" s="210"/>
      <c r="BI267" s="210"/>
      <c r="BJ267" s="210"/>
      <c r="BK267" s="210"/>
      <c r="BL267" s="210"/>
      <c r="BM267" s="210"/>
      <c r="BN267" s="261"/>
      <c r="BO267" s="54"/>
      <c r="BP267" s="57"/>
      <c r="BV267" s="10" t="e">
        <f>D267-#REF!-U267</f>
        <v>#REF!</v>
      </c>
      <c r="BW267" s="10" t="e">
        <f>D267-#REF!</f>
        <v>#REF!</v>
      </c>
      <c r="BX267" s="127" t="e">
        <f>F267-#REF!</f>
        <v>#REF!</v>
      </c>
    </row>
    <row r="268" spans="1:76" s="127" customFormat="1" hidden="1" outlineLevel="1" x14ac:dyDescent="0.2">
      <c r="A268" s="98"/>
      <c r="B268" s="404" t="s">
        <v>552</v>
      </c>
      <c r="C268" s="405"/>
      <c r="D268" s="222">
        <f t="shared" si="312"/>
        <v>0</v>
      </c>
      <c r="E268" s="210">
        <f t="shared" si="313"/>
        <v>21856</v>
      </c>
      <c r="F268" s="210"/>
      <c r="G268" s="210">
        <f t="shared" si="314"/>
        <v>21856</v>
      </c>
      <c r="H268" s="210">
        <f t="shared" si="315"/>
        <v>21856</v>
      </c>
      <c r="I268" s="210"/>
      <c r="J268" s="210"/>
      <c r="K268" s="210"/>
      <c r="L268" s="210"/>
      <c r="M268" s="210">
        <f>22890</f>
        <v>22890</v>
      </c>
      <c r="N268" s="210"/>
      <c r="O268" s="210"/>
      <c r="P268" s="210"/>
      <c r="Q268" s="210"/>
      <c r="R268" s="210">
        <f>-1034</f>
        <v>-1034</v>
      </c>
      <c r="S268" s="210"/>
      <c r="T268" s="210"/>
      <c r="U268" s="210"/>
      <c r="V268" s="210">
        <f t="shared" si="316"/>
        <v>0</v>
      </c>
      <c r="W268" s="210">
        <f t="shared" si="317"/>
        <v>0</v>
      </c>
      <c r="X268" s="210"/>
      <c r="Y268" s="210"/>
      <c r="Z268" s="210"/>
      <c r="AA268" s="210"/>
      <c r="AB268" s="210"/>
      <c r="AC268" s="210"/>
      <c r="AD268" s="210"/>
      <c r="AE268" s="210"/>
      <c r="AF268" s="210"/>
      <c r="AG268" s="210"/>
      <c r="AH268" s="210"/>
      <c r="AI268" s="210">
        <f t="shared" si="318"/>
        <v>0</v>
      </c>
      <c r="AJ268" s="210">
        <f t="shared" si="319"/>
        <v>0</v>
      </c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>
        <f t="shared" si="320"/>
        <v>0</v>
      </c>
      <c r="AW268" s="210">
        <f t="shared" si="321"/>
        <v>0</v>
      </c>
      <c r="AX268" s="210"/>
      <c r="AY268" s="210"/>
      <c r="AZ268" s="210"/>
      <c r="BA268" s="210"/>
      <c r="BB268" s="210"/>
      <c r="BC268" s="210">
        <f t="shared" si="322"/>
        <v>0</v>
      </c>
      <c r="BD268" s="210">
        <f t="shared" si="323"/>
        <v>0</v>
      </c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61"/>
      <c r="BO268" s="54"/>
      <c r="BP268" s="57"/>
      <c r="BV268" s="10" t="e">
        <f>D268-#REF!-U268</f>
        <v>#REF!</v>
      </c>
      <c r="BW268" s="10" t="e">
        <f>D268-#REF!</f>
        <v>#REF!</v>
      </c>
      <c r="BX268" s="127" t="e">
        <f>F268-#REF!</f>
        <v>#REF!</v>
      </c>
    </row>
    <row r="269" spans="1:76" s="130" customFormat="1" ht="12.75" hidden="1" customHeight="1" outlineLevel="1" x14ac:dyDescent="0.2">
      <c r="A269" s="98"/>
      <c r="B269" s="409" t="s">
        <v>664</v>
      </c>
      <c r="C269" s="405"/>
      <c r="D269" s="222">
        <f t="shared" si="312"/>
        <v>0</v>
      </c>
      <c r="E269" s="210">
        <f t="shared" si="313"/>
        <v>87770</v>
      </c>
      <c r="F269" s="210"/>
      <c r="G269" s="210">
        <f t="shared" si="314"/>
        <v>87770</v>
      </c>
      <c r="H269" s="210">
        <f t="shared" si="315"/>
        <v>87770</v>
      </c>
      <c r="I269" s="210"/>
      <c r="J269" s="210"/>
      <c r="K269" s="210"/>
      <c r="L269" s="210"/>
      <c r="M269" s="210">
        <f>159028-71258</f>
        <v>87770</v>
      </c>
      <c r="N269" s="210"/>
      <c r="O269" s="210"/>
      <c r="P269" s="210"/>
      <c r="Q269" s="210"/>
      <c r="R269" s="210"/>
      <c r="S269" s="210"/>
      <c r="T269" s="210"/>
      <c r="U269" s="210"/>
      <c r="V269" s="210">
        <f t="shared" si="316"/>
        <v>0</v>
      </c>
      <c r="W269" s="210">
        <f t="shared" si="317"/>
        <v>0</v>
      </c>
      <c r="X269" s="210"/>
      <c r="Y269" s="210"/>
      <c r="Z269" s="210"/>
      <c r="AA269" s="210"/>
      <c r="AB269" s="210"/>
      <c r="AC269" s="210"/>
      <c r="AD269" s="210"/>
      <c r="AE269" s="210"/>
      <c r="AF269" s="210"/>
      <c r="AG269" s="210"/>
      <c r="AH269" s="210"/>
      <c r="AI269" s="210">
        <f t="shared" si="318"/>
        <v>0</v>
      </c>
      <c r="AJ269" s="210">
        <f t="shared" si="319"/>
        <v>0</v>
      </c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>
        <f t="shared" si="320"/>
        <v>0</v>
      </c>
      <c r="AW269" s="210">
        <f t="shared" si="321"/>
        <v>0</v>
      </c>
      <c r="AX269" s="210"/>
      <c r="AY269" s="210"/>
      <c r="AZ269" s="210"/>
      <c r="BA269" s="210"/>
      <c r="BB269" s="210"/>
      <c r="BC269" s="210">
        <f t="shared" si="322"/>
        <v>0</v>
      </c>
      <c r="BD269" s="210">
        <f t="shared" si="323"/>
        <v>0</v>
      </c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61"/>
      <c r="BO269" s="54"/>
      <c r="BP269" s="57"/>
      <c r="BV269" s="10" t="e">
        <f>D269-#REF!-U269</f>
        <v>#REF!</v>
      </c>
      <c r="BW269" s="10" t="e">
        <f>D269-#REF!</f>
        <v>#REF!</v>
      </c>
      <c r="BX269" s="130" t="e">
        <f>F269-#REF!</f>
        <v>#REF!</v>
      </c>
    </row>
    <row r="270" spans="1:76" s="127" customFormat="1" hidden="1" outlineLevel="1" x14ac:dyDescent="0.2">
      <c r="A270" s="98"/>
      <c r="B270" s="404" t="s">
        <v>553</v>
      </c>
      <c r="C270" s="405"/>
      <c r="D270" s="222">
        <f t="shared" si="312"/>
        <v>0</v>
      </c>
      <c r="E270" s="210">
        <f t="shared" si="313"/>
        <v>0</v>
      </c>
      <c r="F270" s="210"/>
      <c r="G270" s="210">
        <f t="shared" si="314"/>
        <v>0</v>
      </c>
      <c r="H270" s="210">
        <f t="shared" si="315"/>
        <v>0</v>
      </c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>
        <f t="shared" si="316"/>
        <v>0</v>
      </c>
      <c r="W270" s="210">
        <f t="shared" si="317"/>
        <v>0</v>
      </c>
      <c r="X270" s="210"/>
      <c r="Y270" s="210"/>
      <c r="Z270" s="210"/>
      <c r="AA270" s="210"/>
      <c r="AB270" s="210"/>
      <c r="AC270" s="210"/>
      <c r="AD270" s="210"/>
      <c r="AE270" s="210"/>
      <c r="AF270" s="210"/>
      <c r="AG270" s="210"/>
      <c r="AH270" s="210"/>
      <c r="AI270" s="210">
        <f t="shared" si="318"/>
        <v>0</v>
      </c>
      <c r="AJ270" s="210">
        <f t="shared" si="319"/>
        <v>0</v>
      </c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>
        <f t="shared" si="320"/>
        <v>0</v>
      </c>
      <c r="AW270" s="210">
        <f t="shared" si="321"/>
        <v>0</v>
      </c>
      <c r="AX270" s="210"/>
      <c r="AY270" s="210"/>
      <c r="AZ270" s="210"/>
      <c r="BA270" s="210"/>
      <c r="BB270" s="210"/>
      <c r="BC270" s="210">
        <f t="shared" si="322"/>
        <v>0</v>
      </c>
      <c r="BD270" s="210">
        <f t="shared" si="323"/>
        <v>0</v>
      </c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61"/>
      <c r="BO270" s="54"/>
      <c r="BP270" s="57"/>
      <c r="BV270" s="10" t="e">
        <f>D270-#REF!-U270</f>
        <v>#REF!</v>
      </c>
      <c r="BW270" s="10" t="e">
        <f>D270-#REF!</f>
        <v>#REF!</v>
      </c>
      <c r="BX270" s="127" t="e">
        <f>F270-#REF!</f>
        <v>#REF!</v>
      </c>
    </row>
    <row r="271" spans="1:76" s="127" customFormat="1" hidden="1" outlineLevel="1" x14ac:dyDescent="0.2">
      <c r="A271" s="98"/>
      <c r="B271" s="404" t="s">
        <v>468</v>
      </c>
      <c r="C271" s="405"/>
      <c r="D271" s="222">
        <f t="shared" si="312"/>
        <v>0</v>
      </c>
      <c r="E271" s="210">
        <f t="shared" si="313"/>
        <v>0</v>
      </c>
      <c r="F271" s="210"/>
      <c r="G271" s="210">
        <f t="shared" si="314"/>
        <v>0</v>
      </c>
      <c r="H271" s="210">
        <f t="shared" si="315"/>
        <v>0</v>
      </c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>
        <f t="shared" si="316"/>
        <v>0</v>
      </c>
      <c r="W271" s="210">
        <f t="shared" si="317"/>
        <v>0</v>
      </c>
      <c r="X271" s="210"/>
      <c r="Y271" s="210"/>
      <c r="Z271" s="210"/>
      <c r="AA271" s="210"/>
      <c r="AB271" s="210"/>
      <c r="AC271" s="210"/>
      <c r="AD271" s="210"/>
      <c r="AE271" s="210"/>
      <c r="AF271" s="210"/>
      <c r="AG271" s="210"/>
      <c r="AH271" s="210"/>
      <c r="AI271" s="210">
        <f t="shared" si="318"/>
        <v>0</v>
      </c>
      <c r="AJ271" s="210">
        <f t="shared" si="319"/>
        <v>0</v>
      </c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>
        <f t="shared" si="320"/>
        <v>0</v>
      </c>
      <c r="AW271" s="210">
        <f t="shared" si="321"/>
        <v>0</v>
      </c>
      <c r="AX271" s="210"/>
      <c r="AY271" s="210"/>
      <c r="AZ271" s="210"/>
      <c r="BA271" s="210"/>
      <c r="BB271" s="210"/>
      <c r="BC271" s="210">
        <f t="shared" si="322"/>
        <v>0</v>
      </c>
      <c r="BD271" s="210">
        <f t="shared" si="323"/>
        <v>0</v>
      </c>
      <c r="BE271" s="210"/>
      <c r="BF271" s="210"/>
      <c r="BG271" s="210"/>
      <c r="BH271" s="210"/>
      <c r="BI271" s="210"/>
      <c r="BJ271" s="210"/>
      <c r="BK271" s="210"/>
      <c r="BL271" s="210"/>
      <c r="BM271" s="210"/>
      <c r="BN271" s="261"/>
      <c r="BO271" s="54"/>
      <c r="BP271" s="57"/>
      <c r="BV271" s="10" t="e">
        <f>D271-#REF!-U271</f>
        <v>#REF!</v>
      </c>
      <c r="BW271" s="10" t="e">
        <f>D271-#REF!</f>
        <v>#REF!</v>
      </c>
      <c r="BX271" s="127" t="e">
        <f>F271-#REF!</f>
        <v>#REF!</v>
      </c>
    </row>
    <row r="272" spans="1:76" s="127" customFormat="1" hidden="1" outlineLevel="1" x14ac:dyDescent="0.2">
      <c r="A272" s="98"/>
      <c r="B272" s="404" t="s">
        <v>554</v>
      </c>
      <c r="C272" s="405"/>
      <c r="D272" s="222">
        <f t="shared" si="312"/>
        <v>0</v>
      </c>
      <c r="E272" s="210">
        <f t="shared" si="313"/>
        <v>0</v>
      </c>
      <c r="F272" s="210"/>
      <c r="G272" s="210">
        <f t="shared" si="314"/>
        <v>0</v>
      </c>
      <c r="H272" s="210">
        <f t="shared" si="315"/>
        <v>0</v>
      </c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>
        <f t="shared" si="316"/>
        <v>0</v>
      </c>
      <c r="W272" s="210">
        <f t="shared" si="317"/>
        <v>0</v>
      </c>
      <c r="X272" s="210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10"/>
      <c r="AI272" s="210">
        <f t="shared" si="318"/>
        <v>0</v>
      </c>
      <c r="AJ272" s="210">
        <f t="shared" si="319"/>
        <v>0</v>
      </c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>
        <f t="shared" si="320"/>
        <v>0</v>
      </c>
      <c r="AW272" s="210">
        <f t="shared" si="321"/>
        <v>0</v>
      </c>
      <c r="AX272" s="210"/>
      <c r="AY272" s="210"/>
      <c r="AZ272" s="210"/>
      <c r="BA272" s="210"/>
      <c r="BB272" s="210"/>
      <c r="BC272" s="210">
        <f t="shared" si="322"/>
        <v>0</v>
      </c>
      <c r="BD272" s="210">
        <f t="shared" si="323"/>
        <v>0</v>
      </c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61"/>
      <c r="BO272" s="54"/>
      <c r="BP272" s="57"/>
      <c r="BV272" s="10" t="e">
        <f>D272-#REF!-U272</f>
        <v>#REF!</v>
      </c>
      <c r="BW272" s="10" t="e">
        <f>D272-#REF!</f>
        <v>#REF!</v>
      </c>
      <c r="BX272" s="127" t="e">
        <f>F272-#REF!</f>
        <v>#REF!</v>
      </c>
    </row>
    <row r="273" spans="1:76" s="127" customFormat="1" hidden="1" outlineLevel="1" x14ac:dyDescent="0.2">
      <c r="A273" s="98"/>
      <c r="B273" s="404" t="s">
        <v>144</v>
      </c>
      <c r="C273" s="405"/>
      <c r="D273" s="222">
        <f t="shared" si="312"/>
        <v>0</v>
      </c>
      <c r="E273" s="210">
        <f t="shared" si="313"/>
        <v>0</v>
      </c>
      <c r="F273" s="210"/>
      <c r="G273" s="210">
        <f t="shared" si="314"/>
        <v>0</v>
      </c>
      <c r="H273" s="210">
        <f t="shared" si="315"/>
        <v>0</v>
      </c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>
        <f t="shared" si="316"/>
        <v>0</v>
      </c>
      <c r="W273" s="210">
        <f t="shared" si="317"/>
        <v>0</v>
      </c>
      <c r="X273" s="210"/>
      <c r="Y273" s="210"/>
      <c r="Z273" s="210"/>
      <c r="AA273" s="210"/>
      <c r="AB273" s="210"/>
      <c r="AC273" s="210"/>
      <c r="AD273" s="210"/>
      <c r="AE273" s="210"/>
      <c r="AF273" s="210"/>
      <c r="AG273" s="210"/>
      <c r="AH273" s="210"/>
      <c r="AI273" s="210">
        <f t="shared" si="318"/>
        <v>0</v>
      </c>
      <c r="AJ273" s="210">
        <f t="shared" si="319"/>
        <v>0</v>
      </c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>
        <f t="shared" si="320"/>
        <v>0</v>
      </c>
      <c r="AW273" s="210">
        <f t="shared" si="321"/>
        <v>0</v>
      </c>
      <c r="AX273" s="210"/>
      <c r="AY273" s="210"/>
      <c r="AZ273" s="210"/>
      <c r="BA273" s="210"/>
      <c r="BB273" s="210"/>
      <c r="BC273" s="210">
        <f t="shared" si="322"/>
        <v>0</v>
      </c>
      <c r="BD273" s="210">
        <f t="shared" si="323"/>
        <v>0</v>
      </c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61"/>
      <c r="BO273" s="54"/>
      <c r="BP273" s="57"/>
      <c r="BV273" s="10" t="e">
        <f>D273-#REF!-U273</f>
        <v>#REF!</v>
      </c>
      <c r="BW273" s="10" t="e">
        <f>D273-#REF!</f>
        <v>#REF!</v>
      </c>
      <c r="BX273" s="127" t="e">
        <f>F273-#REF!</f>
        <v>#REF!</v>
      </c>
    </row>
    <row r="274" spans="1:76" s="127" customFormat="1" hidden="1" outlineLevel="1" x14ac:dyDescent="0.2">
      <c r="A274" s="98"/>
      <c r="B274" s="404" t="s">
        <v>140</v>
      </c>
      <c r="C274" s="405"/>
      <c r="D274" s="222">
        <f t="shared" si="312"/>
        <v>0</v>
      </c>
      <c r="E274" s="210">
        <f t="shared" si="313"/>
        <v>0</v>
      </c>
      <c r="F274" s="210"/>
      <c r="G274" s="210">
        <f t="shared" si="314"/>
        <v>0</v>
      </c>
      <c r="H274" s="210">
        <f t="shared" si="315"/>
        <v>0</v>
      </c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>
        <f t="shared" si="316"/>
        <v>0</v>
      </c>
      <c r="W274" s="210">
        <f t="shared" si="317"/>
        <v>0</v>
      </c>
      <c r="X274" s="210"/>
      <c r="Y274" s="210"/>
      <c r="Z274" s="210"/>
      <c r="AA274" s="210"/>
      <c r="AB274" s="210"/>
      <c r="AC274" s="210"/>
      <c r="AD274" s="210"/>
      <c r="AE274" s="210"/>
      <c r="AF274" s="210"/>
      <c r="AG274" s="210"/>
      <c r="AH274" s="210"/>
      <c r="AI274" s="210">
        <f t="shared" si="318"/>
        <v>0</v>
      </c>
      <c r="AJ274" s="210">
        <f t="shared" si="319"/>
        <v>0</v>
      </c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>
        <f t="shared" si="320"/>
        <v>0</v>
      </c>
      <c r="AW274" s="210">
        <f t="shared" si="321"/>
        <v>0</v>
      </c>
      <c r="AX274" s="210"/>
      <c r="AY274" s="210"/>
      <c r="AZ274" s="210"/>
      <c r="BA274" s="210"/>
      <c r="BB274" s="210"/>
      <c r="BC274" s="210">
        <f t="shared" si="322"/>
        <v>0</v>
      </c>
      <c r="BD274" s="210">
        <f t="shared" si="323"/>
        <v>0</v>
      </c>
      <c r="BE274" s="210"/>
      <c r="BF274" s="210"/>
      <c r="BG274" s="210"/>
      <c r="BH274" s="210"/>
      <c r="BI274" s="210"/>
      <c r="BJ274" s="210"/>
      <c r="BK274" s="210"/>
      <c r="BL274" s="210"/>
      <c r="BM274" s="210"/>
      <c r="BN274" s="261"/>
      <c r="BO274" s="54"/>
      <c r="BP274" s="57"/>
      <c r="BV274" s="10" t="e">
        <f>D274-#REF!-U274</f>
        <v>#REF!</v>
      </c>
      <c r="BW274" s="10" t="e">
        <f>D274-#REF!</f>
        <v>#REF!</v>
      </c>
      <c r="BX274" s="127" t="e">
        <f>F274-#REF!</f>
        <v>#REF!</v>
      </c>
    </row>
    <row r="275" spans="1:76" s="127" customFormat="1" hidden="1" outlineLevel="1" x14ac:dyDescent="0.2">
      <c r="A275" s="98"/>
      <c r="B275" s="404" t="s">
        <v>164</v>
      </c>
      <c r="C275" s="405"/>
      <c r="D275" s="222">
        <f t="shared" si="312"/>
        <v>0</v>
      </c>
      <c r="E275" s="210">
        <f t="shared" si="313"/>
        <v>9512</v>
      </c>
      <c r="F275" s="210"/>
      <c r="G275" s="210">
        <f t="shared" si="314"/>
        <v>9512</v>
      </c>
      <c r="H275" s="210">
        <f t="shared" si="315"/>
        <v>9512</v>
      </c>
      <c r="I275" s="210"/>
      <c r="J275" s="210"/>
      <c r="K275" s="210"/>
      <c r="L275" s="210"/>
      <c r="M275" s="210">
        <v>9512</v>
      </c>
      <c r="N275" s="210"/>
      <c r="O275" s="210"/>
      <c r="P275" s="210"/>
      <c r="Q275" s="210"/>
      <c r="R275" s="210"/>
      <c r="S275" s="210"/>
      <c r="T275" s="210"/>
      <c r="U275" s="210"/>
      <c r="V275" s="210">
        <f t="shared" si="316"/>
        <v>0</v>
      </c>
      <c r="W275" s="210">
        <f t="shared" si="317"/>
        <v>0</v>
      </c>
      <c r="X275" s="210"/>
      <c r="Y275" s="210"/>
      <c r="Z275" s="210"/>
      <c r="AA275" s="210"/>
      <c r="AB275" s="210"/>
      <c r="AC275" s="210"/>
      <c r="AD275" s="210"/>
      <c r="AE275" s="210"/>
      <c r="AF275" s="210"/>
      <c r="AG275" s="210"/>
      <c r="AH275" s="210"/>
      <c r="AI275" s="210">
        <f t="shared" si="318"/>
        <v>0</v>
      </c>
      <c r="AJ275" s="210">
        <f t="shared" si="319"/>
        <v>0</v>
      </c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>
        <f t="shared" si="320"/>
        <v>0</v>
      </c>
      <c r="AW275" s="210">
        <f t="shared" si="321"/>
        <v>0</v>
      </c>
      <c r="AX275" s="210"/>
      <c r="AY275" s="210"/>
      <c r="AZ275" s="210"/>
      <c r="BA275" s="210"/>
      <c r="BB275" s="210"/>
      <c r="BC275" s="210">
        <f t="shared" si="322"/>
        <v>0</v>
      </c>
      <c r="BD275" s="210">
        <f t="shared" si="323"/>
        <v>0</v>
      </c>
      <c r="BE275" s="210"/>
      <c r="BF275" s="210"/>
      <c r="BG275" s="210"/>
      <c r="BH275" s="210"/>
      <c r="BI275" s="210"/>
      <c r="BJ275" s="210"/>
      <c r="BK275" s="210"/>
      <c r="BL275" s="210"/>
      <c r="BM275" s="210"/>
      <c r="BN275" s="261"/>
      <c r="BO275" s="54"/>
      <c r="BP275" s="57"/>
      <c r="BV275" s="10" t="e">
        <f>D275-#REF!-U275</f>
        <v>#REF!</v>
      </c>
      <c r="BW275" s="10" t="e">
        <f>D275-#REF!</f>
        <v>#REF!</v>
      </c>
      <c r="BX275" s="127" t="e">
        <f>F275-#REF!</f>
        <v>#REF!</v>
      </c>
    </row>
    <row r="276" spans="1:76" s="127" customFormat="1" ht="9.75" hidden="1" customHeight="1" outlineLevel="1" thickBot="1" x14ac:dyDescent="0.25">
      <c r="A276" s="98"/>
      <c r="B276" s="439"/>
      <c r="C276" s="440"/>
      <c r="D276" s="226">
        <f t="shared" si="312"/>
        <v>0</v>
      </c>
      <c r="E276" s="213">
        <f t="shared" si="313"/>
        <v>0</v>
      </c>
      <c r="F276" s="213"/>
      <c r="G276" s="213">
        <f t="shared" si="314"/>
        <v>0</v>
      </c>
      <c r="H276" s="213">
        <f t="shared" si="315"/>
        <v>0</v>
      </c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>
        <f>U276+W276</f>
        <v>0</v>
      </c>
      <c r="W276" s="213">
        <f t="shared" si="317"/>
        <v>0</v>
      </c>
      <c r="X276" s="213"/>
      <c r="Y276" s="213"/>
      <c r="Z276" s="213"/>
      <c r="AA276" s="213"/>
      <c r="AB276" s="213"/>
      <c r="AC276" s="213"/>
      <c r="AD276" s="213"/>
      <c r="AE276" s="213"/>
      <c r="AF276" s="213"/>
      <c r="AG276" s="213"/>
      <c r="AH276" s="213"/>
      <c r="AI276" s="213">
        <f t="shared" si="318"/>
        <v>0</v>
      </c>
      <c r="AJ276" s="213">
        <f t="shared" si="319"/>
        <v>0</v>
      </c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>
        <f t="shared" si="320"/>
        <v>0</v>
      </c>
      <c r="AW276" s="213">
        <f t="shared" si="321"/>
        <v>0</v>
      </c>
      <c r="AX276" s="213"/>
      <c r="AY276" s="213"/>
      <c r="AZ276" s="213"/>
      <c r="BA276" s="213"/>
      <c r="BB276" s="213"/>
      <c r="BC276" s="213">
        <f t="shared" si="322"/>
        <v>0</v>
      </c>
      <c r="BD276" s="213">
        <f t="shared" si="323"/>
        <v>0</v>
      </c>
      <c r="BE276" s="213"/>
      <c r="BF276" s="213"/>
      <c r="BG276" s="213"/>
      <c r="BH276" s="213"/>
      <c r="BI276" s="213"/>
      <c r="BJ276" s="213"/>
      <c r="BK276" s="213"/>
      <c r="BL276" s="213"/>
      <c r="BM276" s="213"/>
      <c r="BN276" s="280"/>
      <c r="BO276" s="134"/>
      <c r="BP276" s="60"/>
      <c r="BV276" s="10" t="e">
        <f>D276-#REF!-U276</f>
        <v>#REF!</v>
      </c>
      <c r="BW276" s="10" t="e">
        <f>D276-#REF!</f>
        <v>#REF!</v>
      </c>
      <c r="BX276" s="127" t="e">
        <f>F276-#REF!</f>
        <v>#REF!</v>
      </c>
    </row>
    <row r="277" spans="1:76" s="127" customFormat="1" ht="13.5" customHeight="1" collapsed="1" thickTop="1" x14ac:dyDescent="0.2">
      <c r="A277" s="149" t="s">
        <v>568</v>
      </c>
      <c r="B277" s="150" t="s">
        <v>569</v>
      </c>
      <c r="C277" s="191"/>
      <c r="D277" s="230">
        <f t="shared" ref="D277:E277" si="336">D278+D280+D285+D289+D294</f>
        <v>5423833</v>
      </c>
      <c r="E277" s="219">
        <f t="shared" si="336"/>
        <v>5428907</v>
      </c>
      <c r="F277" s="219">
        <f t="shared" ref="F277" si="337">F278+F280+F285+F289+F294</f>
        <v>5180833</v>
      </c>
      <c r="G277" s="219">
        <f t="shared" ref="G277:BN277" si="338">G278+G280+G285+G289+G294</f>
        <v>5185907</v>
      </c>
      <c r="H277" s="219">
        <f t="shared" si="338"/>
        <v>5074</v>
      </c>
      <c r="I277" s="219">
        <f t="shared" si="338"/>
        <v>0</v>
      </c>
      <c r="J277" s="219">
        <f t="shared" si="338"/>
        <v>0</v>
      </c>
      <c r="K277" s="219">
        <f t="shared" si="338"/>
        <v>0</v>
      </c>
      <c r="L277" s="219">
        <f t="shared" si="338"/>
        <v>0</v>
      </c>
      <c r="M277" s="219">
        <f t="shared" si="338"/>
        <v>1</v>
      </c>
      <c r="N277" s="219">
        <f t="shared" si="338"/>
        <v>0</v>
      </c>
      <c r="O277" s="219">
        <f t="shared" si="338"/>
        <v>0</v>
      </c>
      <c r="P277" s="219">
        <f t="shared" si="338"/>
        <v>0</v>
      </c>
      <c r="Q277" s="219">
        <f t="shared" si="338"/>
        <v>0</v>
      </c>
      <c r="R277" s="219">
        <f t="shared" ref="R277:S277" si="339">R278+R280+R285+R289+R294</f>
        <v>5073</v>
      </c>
      <c r="S277" s="219">
        <f t="shared" si="339"/>
        <v>0</v>
      </c>
      <c r="T277" s="219">
        <f t="shared" si="338"/>
        <v>0</v>
      </c>
      <c r="U277" s="219">
        <f t="shared" si="338"/>
        <v>243000</v>
      </c>
      <c r="V277" s="219">
        <f t="shared" si="338"/>
        <v>243000</v>
      </c>
      <c r="W277" s="219">
        <f t="shared" si="338"/>
        <v>0</v>
      </c>
      <c r="X277" s="219">
        <f t="shared" si="338"/>
        <v>0</v>
      </c>
      <c r="Y277" s="219">
        <f t="shared" si="338"/>
        <v>0</v>
      </c>
      <c r="Z277" s="219">
        <f t="shared" si="338"/>
        <v>0</v>
      </c>
      <c r="AA277" s="219">
        <f t="shared" si="338"/>
        <v>0</v>
      </c>
      <c r="AB277" s="219">
        <f t="shared" si="338"/>
        <v>0</v>
      </c>
      <c r="AC277" s="219">
        <f t="shared" si="338"/>
        <v>0</v>
      </c>
      <c r="AD277" s="219">
        <f t="shared" si="338"/>
        <v>0</v>
      </c>
      <c r="AE277" s="219">
        <f t="shared" si="338"/>
        <v>0</v>
      </c>
      <c r="AF277" s="219">
        <f t="shared" si="338"/>
        <v>0</v>
      </c>
      <c r="AG277" s="219">
        <f t="shared" si="338"/>
        <v>0</v>
      </c>
      <c r="AH277" s="219">
        <f t="shared" si="338"/>
        <v>0</v>
      </c>
      <c r="AI277" s="219">
        <f t="shared" si="338"/>
        <v>0</v>
      </c>
      <c r="AJ277" s="219">
        <f t="shared" si="338"/>
        <v>0</v>
      </c>
      <c r="AK277" s="219">
        <f t="shared" si="338"/>
        <v>0</v>
      </c>
      <c r="AL277" s="219">
        <f t="shared" si="338"/>
        <v>0</v>
      </c>
      <c r="AM277" s="219">
        <f t="shared" si="338"/>
        <v>0</v>
      </c>
      <c r="AN277" s="219">
        <f t="shared" si="338"/>
        <v>0</v>
      </c>
      <c r="AO277" s="219">
        <f t="shared" si="338"/>
        <v>0</v>
      </c>
      <c r="AP277" s="219">
        <f t="shared" si="338"/>
        <v>0</v>
      </c>
      <c r="AQ277" s="219">
        <f t="shared" si="338"/>
        <v>0</v>
      </c>
      <c r="AR277" s="219">
        <f t="shared" si="338"/>
        <v>0</v>
      </c>
      <c r="AS277" s="219">
        <f t="shared" si="338"/>
        <v>0</v>
      </c>
      <c r="AT277" s="219">
        <f t="shared" si="338"/>
        <v>0</v>
      </c>
      <c r="AU277" s="219">
        <f t="shared" si="338"/>
        <v>0</v>
      </c>
      <c r="AV277" s="219">
        <f t="shared" si="338"/>
        <v>0</v>
      </c>
      <c r="AW277" s="219">
        <f t="shared" si="338"/>
        <v>0</v>
      </c>
      <c r="AX277" s="219">
        <f t="shared" si="338"/>
        <v>0</v>
      </c>
      <c r="AY277" s="219">
        <f t="shared" si="338"/>
        <v>0</v>
      </c>
      <c r="AZ277" s="219">
        <f t="shared" si="338"/>
        <v>0</v>
      </c>
      <c r="BA277" s="219">
        <f t="shared" si="338"/>
        <v>0</v>
      </c>
      <c r="BB277" s="219">
        <f t="shared" si="338"/>
        <v>0</v>
      </c>
      <c r="BC277" s="219">
        <f t="shared" si="338"/>
        <v>0</v>
      </c>
      <c r="BD277" s="219">
        <f t="shared" si="338"/>
        <v>0</v>
      </c>
      <c r="BE277" s="219">
        <f t="shared" si="338"/>
        <v>0</v>
      </c>
      <c r="BF277" s="219">
        <f t="shared" si="338"/>
        <v>0</v>
      </c>
      <c r="BG277" s="219">
        <f t="shared" si="338"/>
        <v>0</v>
      </c>
      <c r="BH277" s="219">
        <f t="shared" si="338"/>
        <v>0</v>
      </c>
      <c r="BI277" s="219">
        <f t="shared" si="338"/>
        <v>0</v>
      </c>
      <c r="BJ277" s="219">
        <f t="shared" si="338"/>
        <v>0</v>
      </c>
      <c r="BK277" s="219">
        <f t="shared" si="338"/>
        <v>0</v>
      </c>
      <c r="BL277" s="219">
        <f t="shared" si="338"/>
        <v>0</v>
      </c>
      <c r="BM277" s="219">
        <f t="shared" si="338"/>
        <v>0</v>
      </c>
      <c r="BN277" s="278">
        <f t="shared" si="338"/>
        <v>0</v>
      </c>
      <c r="BO277" s="151"/>
      <c r="BP277" s="152"/>
      <c r="BV277" s="10" t="e">
        <f>D277-#REF!-U277</f>
        <v>#REF!</v>
      </c>
      <c r="BW277" s="10" t="e">
        <f>D277-#REF!</f>
        <v>#REF!</v>
      </c>
      <c r="BX277" s="127" t="e">
        <f>F277-#REF!</f>
        <v>#REF!</v>
      </c>
    </row>
    <row r="278" spans="1:76" s="130" customFormat="1" ht="13.5" customHeight="1" x14ac:dyDescent="0.2">
      <c r="A278" s="156" t="s">
        <v>7</v>
      </c>
      <c r="B278" s="153" t="s">
        <v>8</v>
      </c>
      <c r="C278" s="192"/>
      <c r="D278" s="231">
        <f t="shared" ref="D278:BN278" si="340">SUM(D279:D279)</f>
        <v>770234</v>
      </c>
      <c r="E278" s="220">
        <f t="shared" si="340"/>
        <v>770234</v>
      </c>
      <c r="F278" s="220">
        <f t="shared" si="340"/>
        <v>527234</v>
      </c>
      <c r="G278" s="220">
        <f t="shared" si="340"/>
        <v>527234</v>
      </c>
      <c r="H278" s="220">
        <f t="shared" si="340"/>
        <v>0</v>
      </c>
      <c r="I278" s="220">
        <f t="shared" si="340"/>
        <v>0</v>
      </c>
      <c r="J278" s="220">
        <f t="shared" si="340"/>
        <v>0</v>
      </c>
      <c r="K278" s="220">
        <f t="shared" si="340"/>
        <v>0</v>
      </c>
      <c r="L278" s="220">
        <f t="shared" si="340"/>
        <v>0</v>
      </c>
      <c r="M278" s="220">
        <f t="shared" si="340"/>
        <v>0</v>
      </c>
      <c r="N278" s="220">
        <f t="shared" si="340"/>
        <v>0</v>
      </c>
      <c r="O278" s="220">
        <f t="shared" si="340"/>
        <v>0</v>
      </c>
      <c r="P278" s="220">
        <f t="shared" si="340"/>
        <v>0</v>
      </c>
      <c r="Q278" s="220">
        <f t="shared" si="340"/>
        <v>0</v>
      </c>
      <c r="R278" s="220">
        <f t="shared" si="340"/>
        <v>0</v>
      </c>
      <c r="S278" s="220">
        <f t="shared" si="340"/>
        <v>0</v>
      </c>
      <c r="T278" s="220">
        <f t="shared" si="340"/>
        <v>0</v>
      </c>
      <c r="U278" s="220">
        <f t="shared" si="340"/>
        <v>243000</v>
      </c>
      <c r="V278" s="220">
        <f t="shared" si="340"/>
        <v>243000</v>
      </c>
      <c r="W278" s="220">
        <f t="shared" si="340"/>
        <v>0</v>
      </c>
      <c r="X278" s="220">
        <f t="shared" si="340"/>
        <v>0</v>
      </c>
      <c r="Y278" s="220">
        <f t="shared" si="340"/>
        <v>0</v>
      </c>
      <c r="Z278" s="220">
        <f t="shared" si="340"/>
        <v>0</v>
      </c>
      <c r="AA278" s="220">
        <f t="shared" si="340"/>
        <v>0</v>
      </c>
      <c r="AB278" s="220">
        <f t="shared" si="340"/>
        <v>0</v>
      </c>
      <c r="AC278" s="220">
        <f t="shared" si="340"/>
        <v>0</v>
      </c>
      <c r="AD278" s="220">
        <f t="shared" si="340"/>
        <v>0</v>
      </c>
      <c r="AE278" s="220">
        <f t="shared" si="340"/>
        <v>0</v>
      </c>
      <c r="AF278" s="220">
        <f t="shared" si="340"/>
        <v>0</v>
      </c>
      <c r="AG278" s="220">
        <f t="shared" si="340"/>
        <v>0</v>
      </c>
      <c r="AH278" s="220">
        <f t="shared" si="340"/>
        <v>0</v>
      </c>
      <c r="AI278" s="220">
        <f t="shared" si="340"/>
        <v>0</v>
      </c>
      <c r="AJ278" s="220">
        <f t="shared" si="340"/>
        <v>0</v>
      </c>
      <c r="AK278" s="220">
        <f t="shared" si="340"/>
        <v>0</v>
      </c>
      <c r="AL278" s="220">
        <f t="shared" si="340"/>
        <v>0</v>
      </c>
      <c r="AM278" s="220">
        <f t="shared" si="340"/>
        <v>0</v>
      </c>
      <c r="AN278" s="220">
        <f t="shared" si="340"/>
        <v>0</v>
      </c>
      <c r="AO278" s="220">
        <f t="shared" si="340"/>
        <v>0</v>
      </c>
      <c r="AP278" s="220">
        <f t="shared" si="340"/>
        <v>0</v>
      </c>
      <c r="AQ278" s="220">
        <f t="shared" si="340"/>
        <v>0</v>
      </c>
      <c r="AR278" s="220">
        <f t="shared" si="340"/>
        <v>0</v>
      </c>
      <c r="AS278" s="220">
        <f t="shared" si="340"/>
        <v>0</v>
      </c>
      <c r="AT278" s="220">
        <f t="shared" si="340"/>
        <v>0</v>
      </c>
      <c r="AU278" s="220">
        <f t="shared" si="340"/>
        <v>0</v>
      </c>
      <c r="AV278" s="220">
        <f t="shared" si="340"/>
        <v>0</v>
      </c>
      <c r="AW278" s="220">
        <f t="shared" si="340"/>
        <v>0</v>
      </c>
      <c r="AX278" s="220">
        <f t="shared" si="340"/>
        <v>0</v>
      </c>
      <c r="AY278" s="220">
        <f t="shared" si="340"/>
        <v>0</v>
      </c>
      <c r="AZ278" s="220">
        <f t="shared" si="340"/>
        <v>0</v>
      </c>
      <c r="BA278" s="220">
        <f t="shared" si="340"/>
        <v>0</v>
      </c>
      <c r="BB278" s="220">
        <f t="shared" si="340"/>
        <v>0</v>
      </c>
      <c r="BC278" s="220">
        <f t="shared" si="340"/>
        <v>0</v>
      </c>
      <c r="BD278" s="220">
        <f t="shared" si="340"/>
        <v>0</v>
      </c>
      <c r="BE278" s="220">
        <f t="shared" si="340"/>
        <v>0</v>
      </c>
      <c r="BF278" s="220">
        <f t="shared" si="340"/>
        <v>0</v>
      </c>
      <c r="BG278" s="220">
        <f t="shared" si="340"/>
        <v>0</v>
      </c>
      <c r="BH278" s="220">
        <f t="shared" si="340"/>
        <v>0</v>
      </c>
      <c r="BI278" s="220">
        <f t="shared" si="340"/>
        <v>0</v>
      </c>
      <c r="BJ278" s="220">
        <f t="shared" si="340"/>
        <v>0</v>
      </c>
      <c r="BK278" s="220">
        <f t="shared" si="340"/>
        <v>0</v>
      </c>
      <c r="BL278" s="220">
        <f t="shared" si="340"/>
        <v>0</v>
      </c>
      <c r="BM278" s="220">
        <f t="shared" si="340"/>
        <v>0</v>
      </c>
      <c r="BN278" s="279">
        <f t="shared" si="340"/>
        <v>0</v>
      </c>
      <c r="BO278" s="154"/>
      <c r="BP278" s="155"/>
      <c r="BV278" s="10" t="e">
        <f>D278-#REF!-U278</f>
        <v>#REF!</v>
      </c>
      <c r="BW278" s="10" t="e">
        <f>D278-#REF!</f>
        <v>#REF!</v>
      </c>
      <c r="BX278" s="130" t="e">
        <f>F278-#REF!</f>
        <v>#REF!</v>
      </c>
    </row>
    <row r="279" spans="1:76" s="127" customFormat="1" ht="13.5" customHeight="1" x14ac:dyDescent="0.2">
      <c r="A279" s="75"/>
      <c r="B279" s="401" t="s">
        <v>555</v>
      </c>
      <c r="C279" s="402"/>
      <c r="D279" s="222">
        <f>F279+U279+AH279+AU279+BB279</f>
        <v>770234</v>
      </c>
      <c r="E279" s="210">
        <f>G279+V279+AI279+AV279+BC279</f>
        <v>770234</v>
      </c>
      <c r="F279" s="210">
        <f>770234-243000</f>
        <v>527234</v>
      </c>
      <c r="G279" s="210">
        <f>F279+H279</f>
        <v>527234</v>
      </c>
      <c r="H279" s="210">
        <f>SUM(I279:T279)</f>
        <v>0</v>
      </c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>
        <v>243000</v>
      </c>
      <c r="V279" s="210">
        <f>U279+W279</f>
        <v>243000</v>
      </c>
      <c r="W279" s="210">
        <f>SUM(X279:AG279)</f>
        <v>0</v>
      </c>
      <c r="X279" s="210"/>
      <c r="Y279" s="210"/>
      <c r="Z279" s="210"/>
      <c r="AA279" s="210"/>
      <c r="AB279" s="210"/>
      <c r="AC279" s="210"/>
      <c r="AD279" s="210"/>
      <c r="AE279" s="210"/>
      <c r="AF279" s="210"/>
      <c r="AG279" s="210"/>
      <c r="AH279" s="210"/>
      <c r="AI279" s="210">
        <f>AH279+AJ279</f>
        <v>0</v>
      </c>
      <c r="AJ279" s="210">
        <f>SUM(AK279:AT279)</f>
        <v>0</v>
      </c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>
        <f>AU279+AW279</f>
        <v>0</v>
      </c>
      <c r="AW279" s="210">
        <f>SUM(AX279:BA279)</f>
        <v>0</v>
      </c>
      <c r="AX279" s="210"/>
      <c r="AY279" s="210"/>
      <c r="AZ279" s="210"/>
      <c r="BA279" s="210"/>
      <c r="BB279" s="210"/>
      <c r="BC279" s="210">
        <f>BB279+BD279</f>
        <v>0</v>
      </c>
      <c r="BD279" s="210">
        <f>SUM(BE279:BN279)</f>
        <v>0</v>
      </c>
      <c r="BE279" s="210"/>
      <c r="BF279" s="210"/>
      <c r="BG279" s="210"/>
      <c r="BH279" s="210"/>
      <c r="BI279" s="210"/>
      <c r="BJ279" s="210"/>
      <c r="BK279" s="210"/>
      <c r="BL279" s="210"/>
      <c r="BM279" s="210"/>
      <c r="BN279" s="261"/>
      <c r="BO279" s="54"/>
      <c r="BP279" s="57"/>
      <c r="BV279" s="10" t="e">
        <f>D279-#REF!-U279</f>
        <v>#REF!</v>
      </c>
      <c r="BW279" s="10" t="e">
        <f>D279-#REF!</f>
        <v>#REF!</v>
      </c>
      <c r="BX279" s="127" t="e">
        <f>F279-#REF!</f>
        <v>#REF!</v>
      </c>
    </row>
    <row r="280" spans="1:76" s="130" customFormat="1" ht="11.25" customHeight="1" x14ac:dyDescent="0.2">
      <c r="A280" s="156" t="s">
        <v>11</v>
      </c>
      <c r="B280" s="153" t="s">
        <v>161</v>
      </c>
      <c r="C280" s="192"/>
      <c r="D280" s="231">
        <f t="shared" ref="D280:BN280" si="341">SUM(D281:D284)</f>
        <v>1759081</v>
      </c>
      <c r="E280" s="220">
        <f t="shared" si="341"/>
        <v>1759081</v>
      </c>
      <c r="F280" s="220">
        <f t="shared" si="341"/>
        <v>1759081</v>
      </c>
      <c r="G280" s="220">
        <f t="shared" si="341"/>
        <v>1759081</v>
      </c>
      <c r="H280" s="220">
        <f t="shared" si="341"/>
        <v>0</v>
      </c>
      <c r="I280" s="220">
        <f t="shared" si="341"/>
        <v>0</v>
      </c>
      <c r="J280" s="220">
        <f t="shared" si="341"/>
        <v>0</v>
      </c>
      <c r="K280" s="220">
        <f t="shared" si="341"/>
        <v>0</v>
      </c>
      <c r="L280" s="220">
        <f t="shared" si="341"/>
        <v>0</v>
      </c>
      <c r="M280" s="220">
        <f t="shared" si="341"/>
        <v>0</v>
      </c>
      <c r="N280" s="220">
        <f t="shared" si="341"/>
        <v>0</v>
      </c>
      <c r="O280" s="220">
        <f t="shared" si="341"/>
        <v>0</v>
      </c>
      <c r="P280" s="220">
        <f t="shared" si="341"/>
        <v>0</v>
      </c>
      <c r="Q280" s="220">
        <f t="shared" si="341"/>
        <v>0</v>
      </c>
      <c r="R280" s="220">
        <f t="shared" ref="R280:S280" si="342">SUM(R281:R284)</f>
        <v>0</v>
      </c>
      <c r="S280" s="220">
        <f t="shared" si="342"/>
        <v>0</v>
      </c>
      <c r="T280" s="220">
        <f t="shared" si="341"/>
        <v>0</v>
      </c>
      <c r="U280" s="220">
        <f t="shared" si="341"/>
        <v>0</v>
      </c>
      <c r="V280" s="220">
        <f t="shared" si="341"/>
        <v>0</v>
      </c>
      <c r="W280" s="220">
        <f t="shared" si="341"/>
        <v>0</v>
      </c>
      <c r="X280" s="220">
        <f t="shared" si="341"/>
        <v>0</v>
      </c>
      <c r="Y280" s="220">
        <f t="shared" si="341"/>
        <v>0</v>
      </c>
      <c r="Z280" s="220">
        <f t="shared" si="341"/>
        <v>0</v>
      </c>
      <c r="AA280" s="220">
        <f t="shared" si="341"/>
        <v>0</v>
      </c>
      <c r="AB280" s="220">
        <f t="shared" si="341"/>
        <v>0</v>
      </c>
      <c r="AC280" s="220">
        <f t="shared" si="341"/>
        <v>0</v>
      </c>
      <c r="AD280" s="220">
        <f t="shared" si="341"/>
        <v>0</v>
      </c>
      <c r="AE280" s="220">
        <f t="shared" si="341"/>
        <v>0</v>
      </c>
      <c r="AF280" s="220">
        <f t="shared" si="341"/>
        <v>0</v>
      </c>
      <c r="AG280" s="220">
        <f t="shared" si="341"/>
        <v>0</v>
      </c>
      <c r="AH280" s="220">
        <f t="shared" si="341"/>
        <v>0</v>
      </c>
      <c r="AI280" s="220">
        <f t="shared" si="341"/>
        <v>0</v>
      </c>
      <c r="AJ280" s="220">
        <f t="shared" si="341"/>
        <v>0</v>
      </c>
      <c r="AK280" s="220">
        <f t="shared" si="341"/>
        <v>0</v>
      </c>
      <c r="AL280" s="220">
        <f t="shared" si="341"/>
        <v>0</v>
      </c>
      <c r="AM280" s="220">
        <f t="shared" si="341"/>
        <v>0</v>
      </c>
      <c r="AN280" s="220">
        <f t="shared" si="341"/>
        <v>0</v>
      </c>
      <c r="AO280" s="220">
        <f t="shared" si="341"/>
        <v>0</v>
      </c>
      <c r="AP280" s="220">
        <f t="shared" si="341"/>
        <v>0</v>
      </c>
      <c r="AQ280" s="220">
        <f t="shared" si="341"/>
        <v>0</v>
      </c>
      <c r="AR280" s="220">
        <f t="shared" si="341"/>
        <v>0</v>
      </c>
      <c r="AS280" s="220">
        <f t="shared" si="341"/>
        <v>0</v>
      </c>
      <c r="AT280" s="220">
        <f t="shared" si="341"/>
        <v>0</v>
      </c>
      <c r="AU280" s="220">
        <f t="shared" si="341"/>
        <v>0</v>
      </c>
      <c r="AV280" s="220">
        <f t="shared" si="341"/>
        <v>0</v>
      </c>
      <c r="AW280" s="220">
        <f t="shared" si="341"/>
        <v>0</v>
      </c>
      <c r="AX280" s="220">
        <f t="shared" si="341"/>
        <v>0</v>
      </c>
      <c r="AY280" s="220">
        <f t="shared" si="341"/>
        <v>0</v>
      </c>
      <c r="AZ280" s="220">
        <f t="shared" si="341"/>
        <v>0</v>
      </c>
      <c r="BA280" s="220">
        <f t="shared" si="341"/>
        <v>0</v>
      </c>
      <c r="BB280" s="220">
        <f t="shared" si="341"/>
        <v>0</v>
      </c>
      <c r="BC280" s="220">
        <f t="shared" si="341"/>
        <v>0</v>
      </c>
      <c r="BD280" s="220">
        <f t="shared" si="341"/>
        <v>0</v>
      </c>
      <c r="BE280" s="220">
        <f t="shared" si="341"/>
        <v>0</v>
      </c>
      <c r="BF280" s="220">
        <f t="shared" si="341"/>
        <v>0</v>
      </c>
      <c r="BG280" s="220">
        <f t="shared" si="341"/>
        <v>0</v>
      </c>
      <c r="BH280" s="220">
        <f t="shared" si="341"/>
        <v>0</v>
      </c>
      <c r="BI280" s="220">
        <f t="shared" si="341"/>
        <v>0</v>
      </c>
      <c r="BJ280" s="220">
        <f t="shared" si="341"/>
        <v>0</v>
      </c>
      <c r="BK280" s="220">
        <f t="shared" si="341"/>
        <v>0</v>
      </c>
      <c r="BL280" s="220">
        <f t="shared" si="341"/>
        <v>0</v>
      </c>
      <c r="BM280" s="220">
        <f t="shared" si="341"/>
        <v>0</v>
      </c>
      <c r="BN280" s="279">
        <f t="shared" si="341"/>
        <v>0</v>
      </c>
      <c r="BO280" s="154"/>
      <c r="BP280" s="155"/>
      <c r="BV280" s="10" t="e">
        <f>D280-#REF!-U280</f>
        <v>#REF!</v>
      </c>
      <c r="BW280" s="10" t="e">
        <f>D280-#REF!</f>
        <v>#REF!</v>
      </c>
      <c r="BX280" s="130" t="e">
        <f>F280-#REF!</f>
        <v>#REF!</v>
      </c>
    </row>
    <row r="281" spans="1:76" s="127" customFormat="1" ht="27.75" customHeight="1" x14ac:dyDescent="0.2">
      <c r="A281" s="75"/>
      <c r="B281" s="401" t="s">
        <v>556</v>
      </c>
      <c r="C281" s="402"/>
      <c r="D281" s="222">
        <f t="shared" ref="D281:D284" si="343">F281+U281+AH281+AU281+BB281</f>
        <v>650000</v>
      </c>
      <c r="E281" s="210">
        <f t="shared" ref="E281:E284" si="344">G281+V281+AI281+AV281+BC281</f>
        <v>650000</v>
      </c>
      <c r="F281" s="210">
        <v>650000</v>
      </c>
      <c r="G281" s="210">
        <f t="shared" ref="G281:G284" si="345">F281+H281</f>
        <v>650000</v>
      </c>
      <c r="H281" s="210">
        <f t="shared" ref="H281:H284" si="346">SUM(I281:T281)</f>
        <v>0</v>
      </c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>
        <f t="shared" ref="V281:V284" si="347">U281+W281</f>
        <v>0</v>
      </c>
      <c r="W281" s="210">
        <f t="shared" ref="W281:W284" si="348">SUM(X281:AG281)</f>
        <v>0</v>
      </c>
      <c r="X281" s="210"/>
      <c r="Y281" s="210"/>
      <c r="Z281" s="210"/>
      <c r="AA281" s="210"/>
      <c r="AB281" s="210"/>
      <c r="AC281" s="210"/>
      <c r="AD281" s="210"/>
      <c r="AE281" s="210"/>
      <c r="AF281" s="210"/>
      <c r="AG281" s="210"/>
      <c r="AH281" s="210"/>
      <c r="AI281" s="210">
        <f t="shared" ref="AI281:AI284" si="349">AH281+AJ281</f>
        <v>0</v>
      </c>
      <c r="AJ281" s="210">
        <f t="shared" ref="AJ281:AJ284" si="350">SUM(AK281:AT281)</f>
        <v>0</v>
      </c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>
        <f t="shared" ref="AV281:AV284" si="351">AU281+AW281</f>
        <v>0</v>
      </c>
      <c r="AW281" s="210">
        <f t="shared" ref="AW281:AW284" si="352">SUM(AX281:BA281)</f>
        <v>0</v>
      </c>
      <c r="AX281" s="210"/>
      <c r="AY281" s="210"/>
      <c r="AZ281" s="210"/>
      <c r="BA281" s="210"/>
      <c r="BB281" s="210"/>
      <c r="BC281" s="210">
        <f t="shared" ref="BC281:BC284" si="353">BB281+BD281</f>
        <v>0</v>
      </c>
      <c r="BD281" s="210">
        <f t="shared" ref="BD281:BD284" si="354">SUM(BE281:BN281)</f>
        <v>0</v>
      </c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61"/>
      <c r="BO281" s="54"/>
      <c r="BP281" s="57"/>
      <c r="BV281" s="10" t="e">
        <f>D281-#REF!-U281</f>
        <v>#REF!</v>
      </c>
      <c r="BW281" s="10" t="e">
        <f>D281-#REF!</f>
        <v>#REF!</v>
      </c>
      <c r="BX281" s="127" t="e">
        <f>F281-#REF!</f>
        <v>#REF!</v>
      </c>
    </row>
    <row r="282" spans="1:76" s="127" customFormat="1" ht="27.75" customHeight="1" x14ac:dyDescent="0.2">
      <c r="A282" s="75"/>
      <c r="B282" s="401" t="s">
        <v>557</v>
      </c>
      <c r="C282" s="402"/>
      <c r="D282" s="222">
        <f t="shared" si="343"/>
        <v>320500</v>
      </c>
      <c r="E282" s="210">
        <f t="shared" si="344"/>
        <v>320500</v>
      </c>
      <c r="F282" s="210">
        <v>320500</v>
      </c>
      <c r="G282" s="210">
        <f t="shared" si="345"/>
        <v>320500</v>
      </c>
      <c r="H282" s="210">
        <f t="shared" si="346"/>
        <v>0</v>
      </c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>
        <f t="shared" si="347"/>
        <v>0</v>
      </c>
      <c r="W282" s="210">
        <f t="shared" si="348"/>
        <v>0</v>
      </c>
      <c r="X282" s="210"/>
      <c r="Y282" s="210"/>
      <c r="Z282" s="210"/>
      <c r="AA282" s="210"/>
      <c r="AB282" s="210"/>
      <c r="AC282" s="210"/>
      <c r="AD282" s="210"/>
      <c r="AE282" s="210"/>
      <c r="AF282" s="210"/>
      <c r="AG282" s="210"/>
      <c r="AH282" s="210"/>
      <c r="AI282" s="210">
        <f t="shared" si="349"/>
        <v>0</v>
      </c>
      <c r="AJ282" s="210">
        <f t="shared" si="350"/>
        <v>0</v>
      </c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>
        <f t="shared" si="351"/>
        <v>0</v>
      </c>
      <c r="AW282" s="210">
        <f t="shared" si="352"/>
        <v>0</v>
      </c>
      <c r="AX282" s="210"/>
      <c r="AY282" s="210"/>
      <c r="AZ282" s="210"/>
      <c r="BA282" s="210"/>
      <c r="BB282" s="210"/>
      <c r="BC282" s="210">
        <f t="shared" si="353"/>
        <v>0</v>
      </c>
      <c r="BD282" s="210">
        <f t="shared" si="354"/>
        <v>0</v>
      </c>
      <c r="BE282" s="210"/>
      <c r="BF282" s="210"/>
      <c r="BG282" s="210"/>
      <c r="BH282" s="210"/>
      <c r="BI282" s="210"/>
      <c r="BJ282" s="210"/>
      <c r="BK282" s="210"/>
      <c r="BL282" s="210"/>
      <c r="BM282" s="210"/>
      <c r="BN282" s="261"/>
      <c r="BO282" s="54"/>
      <c r="BP282" s="57"/>
      <c r="BV282" s="10" t="e">
        <f>D282-#REF!-U282</f>
        <v>#REF!</v>
      </c>
      <c r="BW282" s="10" t="e">
        <f>D282-#REF!</f>
        <v>#REF!</v>
      </c>
      <c r="BX282" s="127" t="e">
        <f>F282-#REF!</f>
        <v>#REF!</v>
      </c>
    </row>
    <row r="283" spans="1:76" s="127" customFormat="1" ht="37.5" customHeight="1" x14ac:dyDescent="0.2">
      <c r="A283" s="75"/>
      <c r="B283" s="401" t="s">
        <v>558</v>
      </c>
      <c r="C283" s="402"/>
      <c r="D283" s="222">
        <f t="shared" si="343"/>
        <v>242540</v>
      </c>
      <c r="E283" s="210">
        <f t="shared" si="344"/>
        <v>242540</v>
      </c>
      <c r="F283" s="210">
        <v>242540</v>
      </c>
      <c r="G283" s="210">
        <f t="shared" si="345"/>
        <v>242540</v>
      </c>
      <c r="H283" s="210">
        <f t="shared" si="346"/>
        <v>0</v>
      </c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>
        <f t="shared" si="347"/>
        <v>0</v>
      </c>
      <c r="W283" s="210">
        <f t="shared" si="348"/>
        <v>0</v>
      </c>
      <c r="X283" s="210"/>
      <c r="Y283" s="210"/>
      <c r="Z283" s="210"/>
      <c r="AA283" s="210"/>
      <c r="AB283" s="210"/>
      <c r="AC283" s="210"/>
      <c r="AD283" s="210"/>
      <c r="AE283" s="210"/>
      <c r="AF283" s="210"/>
      <c r="AG283" s="210"/>
      <c r="AH283" s="210"/>
      <c r="AI283" s="210">
        <f t="shared" si="349"/>
        <v>0</v>
      </c>
      <c r="AJ283" s="210">
        <f t="shared" si="350"/>
        <v>0</v>
      </c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>
        <f t="shared" si="351"/>
        <v>0</v>
      </c>
      <c r="AW283" s="210">
        <f t="shared" si="352"/>
        <v>0</v>
      </c>
      <c r="AX283" s="210"/>
      <c r="AY283" s="210"/>
      <c r="AZ283" s="210"/>
      <c r="BA283" s="210"/>
      <c r="BB283" s="210"/>
      <c r="BC283" s="210">
        <f t="shared" si="353"/>
        <v>0</v>
      </c>
      <c r="BD283" s="210">
        <f t="shared" si="354"/>
        <v>0</v>
      </c>
      <c r="BE283" s="210"/>
      <c r="BF283" s="210"/>
      <c r="BG283" s="210"/>
      <c r="BH283" s="210"/>
      <c r="BI283" s="210"/>
      <c r="BJ283" s="210"/>
      <c r="BK283" s="210"/>
      <c r="BL283" s="210"/>
      <c r="BM283" s="210"/>
      <c r="BN283" s="261"/>
      <c r="BO283" s="54"/>
      <c r="BP283" s="57"/>
      <c r="BV283" s="10" t="e">
        <f>D283-#REF!-U283</f>
        <v>#REF!</v>
      </c>
      <c r="BW283" s="10" t="e">
        <f>D283-#REF!</f>
        <v>#REF!</v>
      </c>
      <c r="BX283" s="127" t="e">
        <f>F283-#REF!</f>
        <v>#REF!</v>
      </c>
    </row>
    <row r="284" spans="1:76" s="127" customFormat="1" ht="37.5" customHeight="1" x14ac:dyDescent="0.2">
      <c r="A284" s="75"/>
      <c r="B284" s="401" t="s">
        <v>455</v>
      </c>
      <c r="C284" s="402"/>
      <c r="D284" s="222">
        <f t="shared" si="343"/>
        <v>546041</v>
      </c>
      <c r="E284" s="210">
        <f t="shared" si="344"/>
        <v>546041</v>
      </c>
      <c r="F284" s="210">
        <v>546041</v>
      </c>
      <c r="G284" s="210">
        <f t="shared" si="345"/>
        <v>546041</v>
      </c>
      <c r="H284" s="210">
        <f t="shared" si="346"/>
        <v>0</v>
      </c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>
        <f t="shared" si="347"/>
        <v>0</v>
      </c>
      <c r="W284" s="210">
        <f t="shared" si="348"/>
        <v>0</v>
      </c>
      <c r="X284" s="210"/>
      <c r="Y284" s="210"/>
      <c r="Z284" s="210"/>
      <c r="AA284" s="210"/>
      <c r="AB284" s="210"/>
      <c r="AC284" s="210"/>
      <c r="AD284" s="210"/>
      <c r="AE284" s="210"/>
      <c r="AF284" s="210"/>
      <c r="AG284" s="210"/>
      <c r="AH284" s="210"/>
      <c r="AI284" s="210">
        <f t="shared" si="349"/>
        <v>0</v>
      </c>
      <c r="AJ284" s="210">
        <f t="shared" si="350"/>
        <v>0</v>
      </c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>
        <f t="shared" si="351"/>
        <v>0</v>
      </c>
      <c r="AW284" s="210">
        <f t="shared" si="352"/>
        <v>0</v>
      </c>
      <c r="AX284" s="210"/>
      <c r="AY284" s="210"/>
      <c r="AZ284" s="210"/>
      <c r="BA284" s="210"/>
      <c r="BB284" s="210"/>
      <c r="BC284" s="210">
        <f t="shared" si="353"/>
        <v>0</v>
      </c>
      <c r="BD284" s="210">
        <f t="shared" si="354"/>
        <v>0</v>
      </c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61"/>
      <c r="BO284" s="54"/>
      <c r="BP284" s="57"/>
      <c r="BV284" s="10" t="e">
        <f>D284-#REF!-U284</f>
        <v>#REF!</v>
      </c>
      <c r="BW284" s="10" t="e">
        <f>D284-#REF!</f>
        <v>#REF!</v>
      </c>
      <c r="BX284" s="127" t="e">
        <f>F284-#REF!</f>
        <v>#REF!</v>
      </c>
    </row>
    <row r="285" spans="1:76" s="130" customFormat="1" x14ac:dyDescent="0.2">
      <c r="A285" s="156" t="s">
        <v>14</v>
      </c>
      <c r="B285" s="153" t="s">
        <v>15</v>
      </c>
      <c r="C285" s="192"/>
      <c r="D285" s="231">
        <f t="shared" ref="D285:BN285" si="355">SUM(D286:D288)</f>
        <v>1609646</v>
      </c>
      <c r="E285" s="220">
        <f t="shared" si="355"/>
        <v>1609646</v>
      </c>
      <c r="F285" s="220">
        <f t="shared" si="355"/>
        <v>1609646</v>
      </c>
      <c r="G285" s="220">
        <f t="shared" si="355"/>
        <v>1609646</v>
      </c>
      <c r="H285" s="220">
        <f t="shared" si="355"/>
        <v>0</v>
      </c>
      <c r="I285" s="220">
        <f t="shared" si="355"/>
        <v>0</v>
      </c>
      <c r="J285" s="220">
        <f t="shared" si="355"/>
        <v>0</v>
      </c>
      <c r="K285" s="220">
        <f t="shared" si="355"/>
        <v>0</v>
      </c>
      <c r="L285" s="220">
        <f t="shared" si="355"/>
        <v>0</v>
      </c>
      <c r="M285" s="220">
        <f t="shared" si="355"/>
        <v>0</v>
      </c>
      <c r="N285" s="220">
        <f t="shared" si="355"/>
        <v>0</v>
      </c>
      <c r="O285" s="220">
        <f t="shared" si="355"/>
        <v>0</v>
      </c>
      <c r="P285" s="220">
        <f t="shared" si="355"/>
        <v>0</v>
      </c>
      <c r="Q285" s="220">
        <f t="shared" si="355"/>
        <v>0</v>
      </c>
      <c r="R285" s="220">
        <f t="shared" ref="R285:S285" si="356">SUM(R286:R288)</f>
        <v>0</v>
      </c>
      <c r="S285" s="220">
        <f t="shared" si="356"/>
        <v>0</v>
      </c>
      <c r="T285" s="220">
        <f t="shared" si="355"/>
        <v>0</v>
      </c>
      <c r="U285" s="220">
        <f t="shared" si="355"/>
        <v>0</v>
      </c>
      <c r="V285" s="220">
        <f t="shared" si="355"/>
        <v>0</v>
      </c>
      <c r="W285" s="220">
        <f t="shared" si="355"/>
        <v>0</v>
      </c>
      <c r="X285" s="220">
        <f t="shared" si="355"/>
        <v>0</v>
      </c>
      <c r="Y285" s="220">
        <f t="shared" si="355"/>
        <v>0</v>
      </c>
      <c r="Z285" s="220">
        <f t="shared" si="355"/>
        <v>0</v>
      </c>
      <c r="AA285" s="220">
        <f t="shared" si="355"/>
        <v>0</v>
      </c>
      <c r="AB285" s="220">
        <f t="shared" si="355"/>
        <v>0</v>
      </c>
      <c r="AC285" s="220">
        <f t="shared" si="355"/>
        <v>0</v>
      </c>
      <c r="AD285" s="220">
        <f t="shared" si="355"/>
        <v>0</v>
      </c>
      <c r="AE285" s="220">
        <f t="shared" si="355"/>
        <v>0</v>
      </c>
      <c r="AF285" s="220">
        <f t="shared" si="355"/>
        <v>0</v>
      </c>
      <c r="AG285" s="220">
        <f t="shared" si="355"/>
        <v>0</v>
      </c>
      <c r="AH285" s="220">
        <f t="shared" si="355"/>
        <v>0</v>
      </c>
      <c r="AI285" s="220">
        <f t="shared" si="355"/>
        <v>0</v>
      </c>
      <c r="AJ285" s="220">
        <f t="shared" si="355"/>
        <v>0</v>
      </c>
      <c r="AK285" s="220">
        <f t="shared" si="355"/>
        <v>0</v>
      </c>
      <c r="AL285" s="220">
        <f t="shared" si="355"/>
        <v>0</v>
      </c>
      <c r="AM285" s="220">
        <f t="shared" si="355"/>
        <v>0</v>
      </c>
      <c r="AN285" s="220">
        <f t="shared" si="355"/>
        <v>0</v>
      </c>
      <c r="AO285" s="220">
        <f t="shared" si="355"/>
        <v>0</v>
      </c>
      <c r="AP285" s="220">
        <f t="shared" si="355"/>
        <v>0</v>
      </c>
      <c r="AQ285" s="220">
        <f t="shared" si="355"/>
        <v>0</v>
      </c>
      <c r="AR285" s="220">
        <f t="shared" si="355"/>
        <v>0</v>
      </c>
      <c r="AS285" s="220">
        <f t="shared" si="355"/>
        <v>0</v>
      </c>
      <c r="AT285" s="220">
        <f t="shared" si="355"/>
        <v>0</v>
      </c>
      <c r="AU285" s="220">
        <f t="shared" si="355"/>
        <v>0</v>
      </c>
      <c r="AV285" s="220">
        <f t="shared" si="355"/>
        <v>0</v>
      </c>
      <c r="AW285" s="220">
        <f t="shared" si="355"/>
        <v>0</v>
      </c>
      <c r="AX285" s="220">
        <f t="shared" si="355"/>
        <v>0</v>
      </c>
      <c r="AY285" s="220">
        <f t="shared" si="355"/>
        <v>0</v>
      </c>
      <c r="AZ285" s="220">
        <f t="shared" si="355"/>
        <v>0</v>
      </c>
      <c r="BA285" s="220">
        <f t="shared" si="355"/>
        <v>0</v>
      </c>
      <c r="BB285" s="220">
        <f t="shared" si="355"/>
        <v>0</v>
      </c>
      <c r="BC285" s="220">
        <f t="shared" si="355"/>
        <v>0</v>
      </c>
      <c r="BD285" s="220">
        <f t="shared" si="355"/>
        <v>0</v>
      </c>
      <c r="BE285" s="220">
        <f t="shared" si="355"/>
        <v>0</v>
      </c>
      <c r="BF285" s="220">
        <f t="shared" si="355"/>
        <v>0</v>
      </c>
      <c r="BG285" s="220">
        <f t="shared" si="355"/>
        <v>0</v>
      </c>
      <c r="BH285" s="220">
        <f t="shared" si="355"/>
        <v>0</v>
      </c>
      <c r="BI285" s="220">
        <f t="shared" si="355"/>
        <v>0</v>
      </c>
      <c r="BJ285" s="220">
        <f t="shared" si="355"/>
        <v>0</v>
      </c>
      <c r="BK285" s="220">
        <f t="shared" si="355"/>
        <v>0</v>
      </c>
      <c r="BL285" s="220">
        <f t="shared" si="355"/>
        <v>0</v>
      </c>
      <c r="BM285" s="220">
        <f t="shared" si="355"/>
        <v>0</v>
      </c>
      <c r="BN285" s="279">
        <f t="shared" si="355"/>
        <v>0</v>
      </c>
      <c r="BO285" s="154"/>
      <c r="BP285" s="155"/>
      <c r="BV285" s="10" t="e">
        <f>D285-#REF!-U285</f>
        <v>#REF!</v>
      </c>
      <c r="BW285" s="10" t="e">
        <f>D285-#REF!</f>
        <v>#REF!</v>
      </c>
      <c r="BX285" s="130" t="e">
        <f>F285-#REF!</f>
        <v>#REF!</v>
      </c>
    </row>
    <row r="286" spans="1:76" s="127" customFormat="1" ht="26.25" customHeight="1" x14ac:dyDescent="0.2">
      <c r="A286" s="75"/>
      <c r="B286" s="401" t="s">
        <v>559</v>
      </c>
      <c r="C286" s="402"/>
      <c r="D286" s="222">
        <f t="shared" ref="D286:D288" si="357">F286+U286+AH286+AU286+BB286</f>
        <v>100668</v>
      </c>
      <c r="E286" s="210">
        <f t="shared" ref="E286:E288" si="358">G286+V286+AI286+AV286+BC286</f>
        <v>100668</v>
      </c>
      <c r="F286" s="210">
        <v>100668</v>
      </c>
      <c r="G286" s="210">
        <f t="shared" ref="G286:G288" si="359">F286+H286</f>
        <v>100668</v>
      </c>
      <c r="H286" s="210">
        <f t="shared" ref="H286:H288" si="360">SUM(I286:T286)</f>
        <v>0</v>
      </c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>
        <f t="shared" ref="V286:V288" si="361">U286+W286</f>
        <v>0</v>
      </c>
      <c r="W286" s="210">
        <f t="shared" ref="W286:W288" si="362">SUM(X286:AG286)</f>
        <v>0</v>
      </c>
      <c r="X286" s="210"/>
      <c r="Y286" s="210"/>
      <c r="Z286" s="210"/>
      <c r="AA286" s="210"/>
      <c r="AB286" s="210"/>
      <c r="AC286" s="210"/>
      <c r="AD286" s="210"/>
      <c r="AE286" s="210"/>
      <c r="AF286" s="210"/>
      <c r="AG286" s="210"/>
      <c r="AH286" s="210"/>
      <c r="AI286" s="210">
        <f t="shared" ref="AI286:AI288" si="363">AH286+AJ286</f>
        <v>0</v>
      </c>
      <c r="AJ286" s="210">
        <f t="shared" ref="AJ286:AJ288" si="364">SUM(AK286:AT286)</f>
        <v>0</v>
      </c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>
        <f t="shared" ref="AV286:AV288" si="365">AU286+AW286</f>
        <v>0</v>
      </c>
      <c r="AW286" s="210">
        <f t="shared" ref="AW286:AW288" si="366">SUM(AX286:BA286)</f>
        <v>0</v>
      </c>
      <c r="AX286" s="210"/>
      <c r="AY286" s="210"/>
      <c r="AZ286" s="210"/>
      <c r="BA286" s="210"/>
      <c r="BB286" s="210"/>
      <c r="BC286" s="210">
        <f t="shared" ref="BC286:BC288" si="367">BB286+BD286</f>
        <v>0</v>
      </c>
      <c r="BD286" s="210">
        <f t="shared" ref="BD286:BD288" si="368">SUM(BE286:BN286)</f>
        <v>0</v>
      </c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61"/>
      <c r="BO286" s="54"/>
      <c r="BP286" s="57"/>
      <c r="BV286" s="10" t="e">
        <f>D286-#REF!-U286</f>
        <v>#REF!</v>
      </c>
      <c r="BW286" s="10" t="e">
        <f>D286-#REF!</f>
        <v>#REF!</v>
      </c>
      <c r="BX286" s="127" t="e">
        <f>F286-#REF!</f>
        <v>#REF!</v>
      </c>
    </row>
    <row r="287" spans="1:76" s="130" customFormat="1" ht="51" customHeight="1" x14ac:dyDescent="0.2">
      <c r="A287" s="75"/>
      <c r="B287" s="403" t="s">
        <v>592</v>
      </c>
      <c r="C287" s="402"/>
      <c r="D287" s="222">
        <f t="shared" si="357"/>
        <v>839590</v>
      </c>
      <c r="E287" s="210">
        <f t="shared" si="358"/>
        <v>839590</v>
      </c>
      <c r="F287" s="210">
        <v>839590</v>
      </c>
      <c r="G287" s="210">
        <f t="shared" si="359"/>
        <v>839590</v>
      </c>
      <c r="H287" s="210">
        <f t="shared" si="360"/>
        <v>0</v>
      </c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>
        <f t="shared" si="361"/>
        <v>0</v>
      </c>
      <c r="W287" s="210">
        <f t="shared" si="362"/>
        <v>0</v>
      </c>
      <c r="X287" s="210"/>
      <c r="Y287" s="210"/>
      <c r="Z287" s="210"/>
      <c r="AA287" s="210"/>
      <c r="AB287" s="210"/>
      <c r="AC287" s="210"/>
      <c r="AD287" s="210"/>
      <c r="AE287" s="210"/>
      <c r="AF287" s="210"/>
      <c r="AG287" s="210"/>
      <c r="AH287" s="210"/>
      <c r="AI287" s="210">
        <f t="shared" si="363"/>
        <v>0</v>
      </c>
      <c r="AJ287" s="210">
        <f t="shared" si="364"/>
        <v>0</v>
      </c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>
        <f t="shared" si="365"/>
        <v>0</v>
      </c>
      <c r="AW287" s="210">
        <f t="shared" si="366"/>
        <v>0</v>
      </c>
      <c r="AX287" s="210"/>
      <c r="AY287" s="210"/>
      <c r="AZ287" s="210"/>
      <c r="BA287" s="210"/>
      <c r="BB287" s="210"/>
      <c r="BC287" s="210">
        <f t="shared" si="367"/>
        <v>0</v>
      </c>
      <c r="BD287" s="210">
        <f t="shared" si="368"/>
        <v>0</v>
      </c>
      <c r="BE287" s="210"/>
      <c r="BF287" s="210"/>
      <c r="BG287" s="210"/>
      <c r="BH287" s="210"/>
      <c r="BI287" s="210"/>
      <c r="BJ287" s="210"/>
      <c r="BK287" s="210"/>
      <c r="BL287" s="210"/>
      <c r="BM287" s="210"/>
      <c r="BN287" s="261"/>
      <c r="BO287" s="54"/>
      <c r="BP287" s="57"/>
      <c r="BV287" s="10" t="e">
        <f>D287-#REF!-U287</f>
        <v>#REF!</v>
      </c>
      <c r="BW287" s="10" t="e">
        <f>D287-#REF!</f>
        <v>#REF!</v>
      </c>
      <c r="BX287" s="130" t="e">
        <f>F287-#REF!</f>
        <v>#REF!</v>
      </c>
    </row>
    <row r="288" spans="1:76" s="127" customFormat="1" ht="24" customHeight="1" x14ac:dyDescent="0.2">
      <c r="A288" s="75"/>
      <c r="B288" s="401" t="s">
        <v>560</v>
      </c>
      <c r="C288" s="402"/>
      <c r="D288" s="222">
        <f t="shared" si="357"/>
        <v>669388</v>
      </c>
      <c r="E288" s="210">
        <f t="shared" si="358"/>
        <v>669388</v>
      </c>
      <c r="F288" s="210">
        <v>669388</v>
      </c>
      <c r="G288" s="210">
        <f t="shared" si="359"/>
        <v>669388</v>
      </c>
      <c r="H288" s="210">
        <f t="shared" si="360"/>
        <v>0</v>
      </c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>
        <f t="shared" si="361"/>
        <v>0</v>
      </c>
      <c r="W288" s="210">
        <f t="shared" si="362"/>
        <v>0</v>
      </c>
      <c r="X288" s="210"/>
      <c r="Y288" s="210"/>
      <c r="Z288" s="210"/>
      <c r="AA288" s="210"/>
      <c r="AB288" s="210"/>
      <c r="AC288" s="210"/>
      <c r="AD288" s="210"/>
      <c r="AE288" s="210"/>
      <c r="AF288" s="210"/>
      <c r="AG288" s="210"/>
      <c r="AH288" s="210"/>
      <c r="AI288" s="210">
        <f t="shared" si="363"/>
        <v>0</v>
      </c>
      <c r="AJ288" s="210">
        <f t="shared" si="364"/>
        <v>0</v>
      </c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>
        <f t="shared" si="365"/>
        <v>0</v>
      </c>
      <c r="AW288" s="210">
        <f t="shared" si="366"/>
        <v>0</v>
      </c>
      <c r="AX288" s="210"/>
      <c r="AY288" s="210"/>
      <c r="AZ288" s="210"/>
      <c r="BA288" s="210"/>
      <c r="BB288" s="210"/>
      <c r="BC288" s="210">
        <f t="shared" si="367"/>
        <v>0</v>
      </c>
      <c r="BD288" s="210">
        <f t="shared" si="368"/>
        <v>0</v>
      </c>
      <c r="BE288" s="210"/>
      <c r="BF288" s="210"/>
      <c r="BG288" s="210"/>
      <c r="BH288" s="210"/>
      <c r="BI288" s="210"/>
      <c r="BJ288" s="210"/>
      <c r="BK288" s="210"/>
      <c r="BL288" s="210"/>
      <c r="BM288" s="210"/>
      <c r="BN288" s="261"/>
      <c r="BO288" s="54"/>
      <c r="BP288" s="57"/>
      <c r="BV288" s="10" t="e">
        <f>D288-#REF!-U288</f>
        <v>#REF!</v>
      </c>
      <c r="BW288" s="10" t="e">
        <f>D288-#REF!</f>
        <v>#REF!</v>
      </c>
      <c r="BX288" s="127" t="e">
        <f>F288-#REF!</f>
        <v>#REF!</v>
      </c>
    </row>
    <row r="289" spans="1:76" s="130" customFormat="1" x14ac:dyDescent="0.2">
      <c r="A289" s="156" t="s">
        <v>17</v>
      </c>
      <c r="B289" s="153" t="s">
        <v>18</v>
      </c>
      <c r="C289" s="192"/>
      <c r="D289" s="231">
        <f t="shared" ref="D289:BN289" si="369">SUM(D290:D293)</f>
        <v>941527</v>
      </c>
      <c r="E289" s="220">
        <f t="shared" si="369"/>
        <v>946601</v>
      </c>
      <c r="F289" s="220">
        <f t="shared" si="369"/>
        <v>941527</v>
      </c>
      <c r="G289" s="220">
        <f t="shared" si="369"/>
        <v>946601</v>
      </c>
      <c r="H289" s="220">
        <f t="shared" si="369"/>
        <v>5074</v>
      </c>
      <c r="I289" s="220">
        <f t="shared" si="369"/>
        <v>0</v>
      </c>
      <c r="J289" s="220">
        <f t="shared" si="369"/>
        <v>0</v>
      </c>
      <c r="K289" s="220">
        <f t="shared" si="369"/>
        <v>0</v>
      </c>
      <c r="L289" s="220">
        <f t="shared" si="369"/>
        <v>0</v>
      </c>
      <c r="M289" s="220">
        <f t="shared" si="369"/>
        <v>1</v>
      </c>
      <c r="N289" s="220">
        <f t="shared" si="369"/>
        <v>0</v>
      </c>
      <c r="O289" s="220">
        <f t="shared" si="369"/>
        <v>0</v>
      </c>
      <c r="P289" s="220">
        <f t="shared" si="369"/>
        <v>0</v>
      </c>
      <c r="Q289" s="220">
        <f t="shared" si="369"/>
        <v>0</v>
      </c>
      <c r="R289" s="220">
        <f t="shared" ref="R289:S289" si="370">SUM(R290:R293)</f>
        <v>5073</v>
      </c>
      <c r="S289" s="220">
        <f t="shared" si="370"/>
        <v>0</v>
      </c>
      <c r="T289" s="220">
        <f t="shared" si="369"/>
        <v>0</v>
      </c>
      <c r="U289" s="220">
        <f t="shared" si="369"/>
        <v>0</v>
      </c>
      <c r="V289" s="220">
        <f t="shared" si="369"/>
        <v>0</v>
      </c>
      <c r="W289" s="220">
        <f t="shared" si="369"/>
        <v>0</v>
      </c>
      <c r="X289" s="220">
        <f t="shared" si="369"/>
        <v>0</v>
      </c>
      <c r="Y289" s="220">
        <f t="shared" si="369"/>
        <v>0</v>
      </c>
      <c r="Z289" s="220">
        <f t="shared" si="369"/>
        <v>0</v>
      </c>
      <c r="AA289" s="220">
        <f t="shared" si="369"/>
        <v>0</v>
      </c>
      <c r="AB289" s="220">
        <f t="shared" si="369"/>
        <v>0</v>
      </c>
      <c r="AC289" s="220">
        <f t="shared" si="369"/>
        <v>0</v>
      </c>
      <c r="AD289" s="220">
        <f t="shared" si="369"/>
        <v>0</v>
      </c>
      <c r="AE289" s="220">
        <f t="shared" si="369"/>
        <v>0</v>
      </c>
      <c r="AF289" s="220">
        <f t="shared" si="369"/>
        <v>0</v>
      </c>
      <c r="AG289" s="220">
        <f t="shared" si="369"/>
        <v>0</v>
      </c>
      <c r="AH289" s="220">
        <f t="shared" si="369"/>
        <v>0</v>
      </c>
      <c r="AI289" s="220">
        <f t="shared" si="369"/>
        <v>0</v>
      </c>
      <c r="AJ289" s="220">
        <f t="shared" si="369"/>
        <v>0</v>
      </c>
      <c r="AK289" s="220">
        <f t="shared" si="369"/>
        <v>0</v>
      </c>
      <c r="AL289" s="220">
        <f t="shared" si="369"/>
        <v>0</v>
      </c>
      <c r="AM289" s="220">
        <f t="shared" si="369"/>
        <v>0</v>
      </c>
      <c r="AN289" s="220">
        <f t="shared" si="369"/>
        <v>0</v>
      </c>
      <c r="AO289" s="220">
        <f t="shared" si="369"/>
        <v>0</v>
      </c>
      <c r="AP289" s="220">
        <f t="shared" si="369"/>
        <v>0</v>
      </c>
      <c r="AQ289" s="220">
        <f t="shared" si="369"/>
        <v>0</v>
      </c>
      <c r="AR289" s="220">
        <f t="shared" si="369"/>
        <v>0</v>
      </c>
      <c r="AS289" s="220">
        <f t="shared" si="369"/>
        <v>0</v>
      </c>
      <c r="AT289" s="220">
        <f t="shared" si="369"/>
        <v>0</v>
      </c>
      <c r="AU289" s="220">
        <f t="shared" si="369"/>
        <v>0</v>
      </c>
      <c r="AV289" s="220">
        <f t="shared" si="369"/>
        <v>0</v>
      </c>
      <c r="AW289" s="220">
        <f t="shared" si="369"/>
        <v>0</v>
      </c>
      <c r="AX289" s="220">
        <f t="shared" si="369"/>
        <v>0</v>
      </c>
      <c r="AY289" s="220">
        <f t="shared" si="369"/>
        <v>0</v>
      </c>
      <c r="AZ289" s="220">
        <f t="shared" si="369"/>
        <v>0</v>
      </c>
      <c r="BA289" s="220">
        <f t="shared" si="369"/>
        <v>0</v>
      </c>
      <c r="BB289" s="220">
        <f t="shared" si="369"/>
        <v>0</v>
      </c>
      <c r="BC289" s="220">
        <f t="shared" si="369"/>
        <v>0</v>
      </c>
      <c r="BD289" s="220">
        <f t="shared" si="369"/>
        <v>0</v>
      </c>
      <c r="BE289" s="220">
        <f t="shared" si="369"/>
        <v>0</v>
      </c>
      <c r="BF289" s="220">
        <f t="shared" si="369"/>
        <v>0</v>
      </c>
      <c r="BG289" s="220">
        <f t="shared" si="369"/>
        <v>0</v>
      </c>
      <c r="BH289" s="220">
        <f t="shared" si="369"/>
        <v>0</v>
      </c>
      <c r="BI289" s="220">
        <f t="shared" si="369"/>
        <v>0</v>
      </c>
      <c r="BJ289" s="220">
        <f t="shared" si="369"/>
        <v>0</v>
      </c>
      <c r="BK289" s="220">
        <f t="shared" si="369"/>
        <v>0</v>
      </c>
      <c r="BL289" s="220">
        <f t="shared" si="369"/>
        <v>0</v>
      </c>
      <c r="BM289" s="220">
        <f t="shared" si="369"/>
        <v>0</v>
      </c>
      <c r="BN289" s="279">
        <f t="shared" si="369"/>
        <v>0</v>
      </c>
      <c r="BO289" s="154"/>
      <c r="BP289" s="155"/>
      <c r="BV289" s="10" t="e">
        <f>D289-#REF!-U289</f>
        <v>#REF!</v>
      </c>
      <c r="BW289" s="10" t="e">
        <f>D289-#REF!</f>
        <v>#REF!</v>
      </c>
      <c r="BX289" s="130" t="e">
        <f>F289-#REF!</f>
        <v>#REF!</v>
      </c>
    </row>
    <row r="290" spans="1:76" s="127" customFormat="1" ht="27.75" customHeight="1" x14ac:dyDescent="0.2">
      <c r="A290" s="75"/>
      <c r="B290" s="401" t="s">
        <v>231</v>
      </c>
      <c r="C290" s="402"/>
      <c r="D290" s="222">
        <f t="shared" ref="D290:D293" si="371">F290+U290+AH290+AU290+BB290</f>
        <v>500500</v>
      </c>
      <c r="E290" s="210">
        <f t="shared" ref="E290:E293" si="372">G290+V290+AI290+AV290+BC290</f>
        <v>500500</v>
      </c>
      <c r="F290" s="210">
        <v>500500</v>
      </c>
      <c r="G290" s="210">
        <f t="shared" ref="G290:G293" si="373">F290+H290</f>
        <v>500500</v>
      </c>
      <c r="H290" s="210">
        <f t="shared" ref="H290:H293" si="374">SUM(I290:T290)</f>
        <v>0</v>
      </c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>
        <f t="shared" ref="V290:V293" si="375">U290+W290</f>
        <v>0</v>
      </c>
      <c r="W290" s="210">
        <f t="shared" ref="W290:W293" si="376">SUM(X290:AG290)</f>
        <v>0</v>
      </c>
      <c r="X290" s="210"/>
      <c r="Y290" s="210"/>
      <c r="Z290" s="210"/>
      <c r="AA290" s="210"/>
      <c r="AB290" s="210"/>
      <c r="AC290" s="210"/>
      <c r="AD290" s="210"/>
      <c r="AE290" s="210"/>
      <c r="AF290" s="210"/>
      <c r="AG290" s="210"/>
      <c r="AH290" s="210"/>
      <c r="AI290" s="210">
        <f t="shared" ref="AI290:AI293" si="377">AH290+AJ290</f>
        <v>0</v>
      </c>
      <c r="AJ290" s="210">
        <f t="shared" ref="AJ290:AJ293" si="378">SUM(AK290:AT290)</f>
        <v>0</v>
      </c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>
        <f t="shared" ref="AV290:AV293" si="379">AU290+AW290</f>
        <v>0</v>
      </c>
      <c r="AW290" s="210">
        <f t="shared" ref="AW290:AW293" si="380">SUM(AX290:BA290)</f>
        <v>0</v>
      </c>
      <c r="AX290" s="210"/>
      <c r="AY290" s="210"/>
      <c r="AZ290" s="210"/>
      <c r="BA290" s="210"/>
      <c r="BB290" s="210"/>
      <c r="BC290" s="210">
        <f t="shared" ref="BC290:BC293" si="381">BB290+BD290</f>
        <v>0</v>
      </c>
      <c r="BD290" s="210">
        <f t="shared" ref="BD290:BD293" si="382">SUM(BE290:BN290)</f>
        <v>0</v>
      </c>
      <c r="BE290" s="210"/>
      <c r="BF290" s="210"/>
      <c r="BG290" s="210"/>
      <c r="BH290" s="210"/>
      <c r="BI290" s="210"/>
      <c r="BJ290" s="210"/>
      <c r="BK290" s="210"/>
      <c r="BL290" s="210"/>
      <c r="BM290" s="210"/>
      <c r="BN290" s="261"/>
      <c r="BO290" s="54"/>
      <c r="BP290" s="57"/>
      <c r="BV290" s="10" t="e">
        <f>D290-#REF!-U290</f>
        <v>#REF!</v>
      </c>
      <c r="BW290" s="10" t="e">
        <f>D290-#REF!</f>
        <v>#REF!</v>
      </c>
      <c r="BX290" s="127" t="e">
        <f>F290-#REF!</f>
        <v>#REF!</v>
      </c>
    </row>
    <row r="291" spans="1:76" s="127" customFormat="1" x14ac:dyDescent="0.2">
      <c r="A291" s="75"/>
      <c r="B291" s="401" t="s">
        <v>561</v>
      </c>
      <c r="C291" s="402"/>
      <c r="D291" s="222">
        <f t="shared" si="371"/>
        <v>284577</v>
      </c>
      <c r="E291" s="210">
        <f t="shared" si="372"/>
        <v>284577</v>
      </c>
      <c r="F291" s="210">
        <v>284577</v>
      </c>
      <c r="G291" s="210">
        <f t="shared" si="373"/>
        <v>284577</v>
      </c>
      <c r="H291" s="210">
        <f t="shared" si="374"/>
        <v>0</v>
      </c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>
        <f t="shared" si="375"/>
        <v>0</v>
      </c>
      <c r="W291" s="210">
        <f t="shared" si="376"/>
        <v>0</v>
      </c>
      <c r="X291" s="210"/>
      <c r="Y291" s="210"/>
      <c r="Z291" s="210"/>
      <c r="AA291" s="210"/>
      <c r="AB291" s="210"/>
      <c r="AC291" s="210"/>
      <c r="AD291" s="210"/>
      <c r="AE291" s="210"/>
      <c r="AF291" s="210"/>
      <c r="AG291" s="210"/>
      <c r="AH291" s="210"/>
      <c r="AI291" s="210">
        <f t="shared" si="377"/>
        <v>0</v>
      </c>
      <c r="AJ291" s="210">
        <f t="shared" si="378"/>
        <v>0</v>
      </c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>
        <f t="shared" si="379"/>
        <v>0</v>
      </c>
      <c r="AW291" s="210">
        <f t="shared" si="380"/>
        <v>0</v>
      </c>
      <c r="AX291" s="210"/>
      <c r="AY291" s="210"/>
      <c r="AZ291" s="210"/>
      <c r="BA291" s="210"/>
      <c r="BB291" s="210"/>
      <c r="BC291" s="210">
        <f t="shared" si="381"/>
        <v>0</v>
      </c>
      <c r="BD291" s="210">
        <f t="shared" si="382"/>
        <v>0</v>
      </c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61"/>
      <c r="BO291" s="54"/>
      <c r="BP291" s="57"/>
      <c r="BV291" s="10" t="e">
        <f>D291-#REF!-U291</f>
        <v>#REF!</v>
      </c>
      <c r="BW291" s="10" t="e">
        <f>D291-#REF!</f>
        <v>#REF!</v>
      </c>
      <c r="BX291" s="127" t="e">
        <f>F291-#REF!</f>
        <v>#REF!</v>
      </c>
    </row>
    <row r="292" spans="1:76" s="130" customFormat="1" ht="23.25" customHeight="1" x14ac:dyDescent="0.2">
      <c r="A292" s="75"/>
      <c r="B292" s="403" t="s">
        <v>595</v>
      </c>
      <c r="C292" s="402"/>
      <c r="D292" s="222">
        <f t="shared" si="371"/>
        <v>66438</v>
      </c>
      <c r="E292" s="210">
        <f t="shared" si="372"/>
        <v>71512</v>
      </c>
      <c r="F292" s="210">
        <v>66438</v>
      </c>
      <c r="G292" s="210">
        <f t="shared" si="373"/>
        <v>71512</v>
      </c>
      <c r="H292" s="210">
        <f t="shared" si="374"/>
        <v>5074</v>
      </c>
      <c r="I292" s="210"/>
      <c r="J292" s="210"/>
      <c r="K292" s="210"/>
      <c r="L292" s="210"/>
      <c r="M292" s="210">
        <v>1</v>
      </c>
      <c r="N292" s="210"/>
      <c r="O292" s="210"/>
      <c r="P292" s="210"/>
      <c r="Q292" s="210"/>
      <c r="R292" s="210">
        <v>5073</v>
      </c>
      <c r="S292" s="210"/>
      <c r="T292" s="210"/>
      <c r="U292" s="210"/>
      <c r="V292" s="210">
        <f t="shared" si="375"/>
        <v>0</v>
      </c>
      <c r="W292" s="210">
        <f t="shared" si="376"/>
        <v>0</v>
      </c>
      <c r="X292" s="210"/>
      <c r="Y292" s="210"/>
      <c r="Z292" s="210"/>
      <c r="AA292" s="210"/>
      <c r="AB292" s="210"/>
      <c r="AC292" s="210"/>
      <c r="AD292" s="210"/>
      <c r="AE292" s="210"/>
      <c r="AF292" s="210"/>
      <c r="AG292" s="210"/>
      <c r="AH292" s="210"/>
      <c r="AI292" s="210">
        <f t="shared" si="377"/>
        <v>0</v>
      </c>
      <c r="AJ292" s="210">
        <f t="shared" si="378"/>
        <v>0</v>
      </c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>
        <f t="shared" si="379"/>
        <v>0</v>
      </c>
      <c r="AW292" s="210">
        <f t="shared" si="380"/>
        <v>0</v>
      </c>
      <c r="AX292" s="210"/>
      <c r="AY292" s="210"/>
      <c r="AZ292" s="210"/>
      <c r="BA292" s="210"/>
      <c r="BB292" s="210"/>
      <c r="BC292" s="210">
        <f t="shared" si="381"/>
        <v>0</v>
      </c>
      <c r="BD292" s="210">
        <f t="shared" si="382"/>
        <v>0</v>
      </c>
      <c r="BE292" s="210"/>
      <c r="BF292" s="210"/>
      <c r="BG292" s="210"/>
      <c r="BH292" s="210"/>
      <c r="BI292" s="210"/>
      <c r="BJ292" s="210"/>
      <c r="BK292" s="210"/>
      <c r="BL292" s="210"/>
      <c r="BM292" s="210"/>
      <c r="BN292" s="261"/>
      <c r="BO292" s="54"/>
      <c r="BP292" s="57"/>
      <c r="BV292" s="10" t="e">
        <f>D292-#REF!-U292</f>
        <v>#REF!</v>
      </c>
      <c r="BW292" s="10" t="e">
        <f>D292-#REF!</f>
        <v>#REF!</v>
      </c>
      <c r="BX292" s="130" t="e">
        <f>F292-#REF!</f>
        <v>#REF!</v>
      </c>
    </row>
    <row r="293" spans="1:76" s="127" customFormat="1" ht="27.75" customHeight="1" x14ac:dyDescent="0.2">
      <c r="A293" s="75"/>
      <c r="B293" s="401" t="s">
        <v>715</v>
      </c>
      <c r="C293" s="402"/>
      <c r="D293" s="222">
        <f t="shared" si="371"/>
        <v>90012</v>
      </c>
      <c r="E293" s="210">
        <f t="shared" si="372"/>
        <v>90012</v>
      </c>
      <c r="F293" s="210">
        <v>90012</v>
      </c>
      <c r="G293" s="210">
        <f t="shared" si="373"/>
        <v>90012</v>
      </c>
      <c r="H293" s="210">
        <f t="shared" si="374"/>
        <v>0</v>
      </c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>
        <f t="shared" si="375"/>
        <v>0</v>
      </c>
      <c r="W293" s="210">
        <f t="shared" si="376"/>
        <v>0</v>
      </c>
      <c r="X293" s="210"/>
      <c r="Y293" s="210"/>
      <c r="Z293" s="210"/>
      <c r="AA293" s="210"/>
      <c r="AB293" s="210"/>
      <c r="AC293" s="210"/>
      <c r="AD293" s="210"/>
      <c r="AE293" s="210"/>
      <c r="AF293" s="210"/>
      <c r="AG293" s="210"/>
      <c r="AH293" s="210"/>
      <c r="AI293" s="210">
        <f t="shared" si="377"/>
        <v>0</v>
      </c>
      <c r="AJ293" s="210">
        <f t="shared" si="378"/>
        <v>0</v>
      </c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>
        <f t="shared" si="379"/>
        <v>0</v>
      </c>
      <c r="AW293" s="210">
        <f t="shared" si="380"/>
        <v>0</v>
      </c>
      <c r="AX293" s="210"/>
      <c r="AY293" s="210"/>
      <c r="AZ293" s="210"/>
      <c r="BA293" s="210"/>
      <c r="BB293" s="210"/>
      <c r="BC293" s="210">
        <f t="shared" si="381"/>
        <v>0</v>
      </c>
      <c r="BD293" s="210">
        <f t="shared" si="382"/>
        <v>0</v>
      </c>
      <c r="BE293" s="210"/>
      <c r="BF293" s="210"/>
      <c r="BG293" s="210"/>
      <c r="BH293" s="210"/>
      <c r="BI293" s="210"/>
      <c r="BJ293" s="210"/>
      <c r="BK293" s="210"/>
      <c r="BL293" s="210"/>
      <c r="BM293" s="210"/>
      <c r="BN293" s="261"/>
      <c r="BO293" s="54"/>
      <c r="BP293" s="57"/>
      <c r="BV293" s="10" t="e">
        <f>D293-#REF!-U293</f>
        <v>#REF!</v>
      </c>
      <c r="BW293" s="10" t="e">
        <f>D293-#REF!</f>
        <v>#REF!</v>
      </c>
      <c r="BX293" s="127" t="e">
        <f>F293-#REF!</f>
        <v>#REF!</v>
      </c>
    </row>
    <row r="294" spans="1:76" s="130" customFormat="1" x14ac:dyDescent="0.2">
      <c r="A294" s="156">
        <v>10</v>
      </c>
      <c r="B294" s="153" t="s">
        <v>21</v>
      </c>
      <c r="C294" s="192"/>
      <c r="D294" s="231">
        <f t="shared" ref="D294:BN294" si="383">SUM(D295:D296)</f>
        <v>343345</v>
      </c>
      <c r="E294" s="220">
        <f t="shared" si="383"/>
        <v>343345</v>
      </c>
      <c r="F294" s="220">
        <f t="shared" si="383"/>
        <v>343345</v>
      </c>
      <c r="G294" s="220">
        <f t="shared" si="383"/>
        <v>343345</v>
      </c>
      <c r="H294" s="220">
        <f t="shared" si="383"/>
        <v>0</v>
      </c>
      <c r="I294" s="220">
        <f t="shared" si="383"/>
        <v>0</v>
      </c>
      <c r="J294" s="220">
        <f t="shared" si="383"/>
        <v>0</v>
      </c>
      <c r="K294" s="220">
        <f t="shared" si="383"/>
        <v>0</v>
      </c>
      <c r="L294" s="220">
        <f t="shared" si="383"/>
        <v>0</v>
      </c>
      <c r="M294" s="220">
        <f t="shared" si="383"/>
        <v>0</v>
      </c>
      <c r="N294" s="220">
        <f t="shared" si="383"/>
        <v>0</v>
      </c>
      <c r="O294" s="220">
        <f t="shared" si="383"/>
        <v>0</v>
      </c>
      <c r="P294" s="220">
        <f t="shared" si="383"/>
        <v>0</v>
      </c>
      <c r="Q294" s="220">
        <f t="shared" si="383"/>
        <v>0</v>
      </c>
      <c r="R294" s="220">
        <f t="shared" ref="R294:S294" si="384">SUM(R295:R296)</f>
        <v>0</v>
      </c>
      <c r="S294" s="220">
        <f t="shared" si="384"/>
        <v>0</v>
      </c>
      <c r="T294" s="220">
        <f t="shared" si="383"/>
        <v>0</v>
      </c>
      <c r="U294" s="220">
        <f t="shared" si="383"/>
        <v>0</v>
      </c>
      <c r="V294" s="220">
        <f t="shared" si="383"/>
        <v>0</v>
      </c>
      <c r="W294" s="220">
        <f t="shared" si="383"/>
        <v>0</v>
      </c>
      <c r="X294" s="220">
        <f t="shared" si="383"/>
        <v>0</v>
      </c>
      <c r="Y294" s="220">
        <f t="shared" si="383"/>
        <v>0</v>
      </c>
      <c r="Z294" s="220">
        <f t="shared" si="383"/>
        <v>0</v>
      </c>
      <c r="AA294" s="220">
        <f t="shared" si="383"/>
        <v>0</v>
      </c>
      <c r="AB294" s="220">
        <f t="shared" si="383"/>
        <v>0</v>
      </c>
      <c r="AC294" s="220">
        <f t="shared" si="383"/>
        <v>0</v>
      </c>
      <c r="AD294" s="220">
        <f t="shared" si="383"/>
        <v>0</v>
      </c>
      <c r="AE294" s="220">
        <f t="shared" si="383"/>
        <v>0</v>
      </c>
      <c r="AF294" s="220">
        <f t="shared" si="383"/>
        <v>0</v>
      </c>
      <c r="AG294" s="220">
        <f t="shared" si="383"/>
        <v>0</v>
      </c>
      <c r="AH294" s="220">
        <f t="shared" si="383"/>
        <v>0</v>
      </c>
      <c r="AI294" s="220">
        <f t="shared" si="383"/>
        <v>0</v>
      </c>
      <c r="AJ294" s="220">
        <f t="shared" si="383"/>
        <v>0</v>
      </c>
      <c r="AK294" s="220">
        <f t="shared" si="383"/>
        <v>0</v>
      </c>
      <c r="AL294" s="220">
        <f t="shared" si="383"/>
        <v>0</v>
      </c>
      <c r="AM294" s="220">
        <f t="shared" si="383"/>
        <v>0</v>
      </c>
      <c r="AN294" s="220">
        <f t="shared" si="383"/>
        <v>0</v>
      </c>
      <c r="AO294" s="220">
        <f t="shared" si="383"/>
        <v>0</v>
      </c>
      <c r="AP294" s="220">
        <f t="shared" si="383"/>
        <v>0</v>
      </c>
      <c r="AQ294" s="220">
        <f t="shared" si="383"/>
        <v>0</v>
      </c>
      <c r="AR294" s="220">
        <f t="shared" si="383"/>
        <v>0</v>
      </c>
      <c r="AS294" s="220">
        <f t="shared" si="383"/>
        <v>0</v>
      </c>
      <c r="AT294" s="220">
        <f t="shared" si="383"/>
        <v>0</v>
      </c>
      <c r="AU294" s="220">
        <f t="shared" si="383"/>
        <v>0</v>
      </c>
      <c r="AV294" s="220">
        <f t="shared" si="383"/>
        <v>0</v>
      </c>
      <c r="AW294" s="220">
        <f t="shared" si="383"/>
        <v>0</v>
      </c>
      <c r="AX294" s="220">
        <f t="shared" si="383"/>
        <v>0</v>
      </c>
      <c r="AY294" s="220">
        <f t="shared" si="383"/>
        <v>0</v>
      </c>
      <c r="AZ294" s="220">
        <f t="shared" si="383"/>
        <v>0</v>
      </c>
      <c r="BA294" s="220">
        <f t="shared" si="383"/>
        <v>0</v>
      </c>
      <c r="BB294" s="220">
        <f t="shared" si="383"/>
        <v>0</v>
      </c>
      <c r="BC294" s="220">
        <f t="shared" si="383"/>
        <v>0</v>
      </c>
      <c r="BD294" s="220">
        <f t="shared" si="383"/>
        <v>0</v>
      </c>
      <c r="BE294" s="220">
        <f t="shared" si="383"/>
        <v>0</v>
      </c>
      <c r="BF294" s="220">
        <f t="shared" si="383"/>
        <v>0</v>
      </c>
      <c r="BG294" s="220">
        <f t="shared" si="383"/>
        <v>0</v>
      </c>
      <c r="BH294" s="220">
        <f t="shared" si="383"/>
        <v>0</v>
      </c>
      <c r="BI294" s="220">
        <f t="shared" si="383"/>
        <v>0</v>
      </c>
      <c r="BJ294" s="220">
        <f t="shared" si="383"/>
        <v>0</v>
      </c>
      <c r="BK294" s="220">
        <f t="shared" si="383"/>
        <v>0</v>
      </c>
      <c r="BL294" s="220">
        <f t="shared" si="383"/>
        <v>0</v>
      </c>
      <c r="BM294" s="220">
        <f t="shared" si="383"/>
        <v>0</v>
      </c>
      <c r="BN294" s="279">
        <f t="shared" si="383"/>
        <v>0</v>
      </c>
      <c r="BO294" s="154"/>
      <c r="BP294" s="155"/>
      <c r="BV294" s="10" t="e">
        <f>D294-#REF!-U294</f>
        <v>#REF!</v>
      </c>
      <c r="BW294" s="10" t="e">
        <f>D294-#REF!</f>
        <v>#REF!</v>
      </c>
      <c r="BX294" s="130" t="e">
        <f>F294-#REF!</f>
        <v>#REF!</v>
      </c>
    </row>
    <row r="295" spans="1:76" s="127" customFormat="1" ht="27" customHeight="1" x14ac:dyDescent="0.2">
      <c r="A295" s="75"/>
      <c r="B295" s="401" t="s">
        <v>562</v>
      </c>
      <c r="C295" s="402"/>
      <c r="D295" s="222">
        <f t="shared" ref="D295:D296" si="385">F295+U295+AH295+AU295+BB295</f>
        <v>241889</v>
      </c>
      <c r="E295" s="210">
        <f t="shared" ref="E295:E296" si="386">G295+V295+AI295+AV295+BC295</f>
        <v>241889</v>
      </c>
      <c r="F295" s="210">
        <v>241889</v>
      </c>
      <c r="G295" s="210">
        <f t="shared" ref="G295:G296" si="387">F295+H295</f>
        <v>241889</v>
      </c>
      <c r="H295" s="210">
        <f t="shared" ref="H295:H296" si="388">SUM(I295:T295)</f>
        <v>0</v>
      </c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>
        <f t="shared" ref="V295:V296" si="389">U295+W295</f>
        <v>0</v>
      </c>
      <c r="W295" s="210">
        <f t="shared" ref="W295:W296" si="390">SUM(X295:AG295)</f>
        <v>0</v>
      </c>
      <c r="X295" s="210"/>
      <c r="Y295" s="210"/>
      <c r="Z295" s="210"/>
      <c r="AA295" s="210"/>
      <c r="AB295" s="210"/>
      <c r="AC295" s="210"/>
      <c r="AD295" s="210"/>
      <c r="AE295" s="210"/>
      <c r="AF295" s="210"/>
      <c r="AG295" s="210"/>
      <c r="AH295" s="210"/>
      <c r="AI295" s="210">
        <f t="shared" ref="AI295:AI296" si="391">AH295+AJ295</f>
        <v>0</v>
      </c>
      <c r="AJ295" s="210">
        <f t="shared" ref="AJ295:AJ296" si="392">SUM(AK295:AT295)</f>
        <v>0</v>
      </c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>
        <f t="shared" ref="AV295:AV296" si="393">AU295+AW295</f>
        <v>0</v>
      </c>
      <c r="AW295" s="210">
        <f t="shared" ref="AW295:AW296" si="394">SUM(AX295:BA295)</f>
        <v>0</v>
      </c>
      <c r="AX295" s="210"/>
      <c r="AY295" s="210"/>
      <c r="AZ295" s="210"/>
      <c r="BA295" s="210"/>
      <c r="BB295" s="210"/>
      <c r="BC295" s="210">
        <f t="shared" ref="BC295:BC296" si="395">BB295+BD295</f>
        <v>0</v>
      </c>
      <c r="BD295" s="210">
        <f t="shared" ref="BD295:BD296" si="396">SUM(BE295:BN295)</f>
        <v>0</v>
      </c>
      <c r="BE295" s="210"/>
      <c r="BF295" s="210"/>
      <c r="BG295" s="210"/>
      <c r="BH295" s="210"/>
      <c r="BI295" s="210"/>
      <c r="BJ295" s="210"/>
      <c r="BK295" s="210"/>
      <c r="BL295" s="210"/>
      <c r="BM295" s="210"/>
      <c r="BN295" s="261"/>
      <c r="BO295" s="54"/>
      <c r="BP295" s="57"/>
      <c r="BV295" s="10" t="e">
        <f>D295-#REF!-U295</f>
        <v>#REF!</v>
      </c>
      <c r="BW295" s="10" t="e">
        <f>D295-#REF!</f>
        <v>#REF!</v>
      </c>
      <c r="BX295" s="127" t="e">
        <f>F295-#REF!</f>
        <v>#REF!</v>
      </c>
    </row>
    <row r="296" spans="1:76" s="127" customFormat="1" ht="23.25" customHeight="1" x14ac:dyDescent="0.2">
      <c r="A296" s="75"/>
      <c r="B296" s="401" t="s">
        <v>563</v>
      </c>
      <c r="C296" s="402"/>
      <c r="D296" s="222">
        <f t="shared" si="385"/>
        <v>101456</v>
      </c>
      <c r="E296" s="210">
        <f t="shared" si="386"/>
        <v>101456</v>
      </c>
      <c r="F296" s="210">
        <v>101456</v>
      </c>
      <c r="G296" s="210">
        <f t="shared" si="387"/>
        <v>101456</v>
      </c>
      <c r="H296" s="210">
        <f t="shared" si="388"/>
        <v>0</v>
      </c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>
        <f t="shared" si="389"/>
        <v>0</v>
      </c>
      <c r="W296" s="210">
        <f t="shared" si="390"/>
        <v>0</v>
      </c>
      <c r="X296" s="210"/>
      <c r="Y296" s="210"/>
      <c r="Z296" s="210"/>
      <c r="AA296" s="210"/>
      <c r="AB296" s="210"/>
      <c r="AC296" s="210"/>
      <c r="AD296" s="210"/>
      <c r="AE296" s="210"/>
      <c r="AF296" s="210"/>
      <c r="AG296" s="210"/>
      <c r="AH296" s="210"/>
      <c r="AI296" s="210">
        <f t="shared" si="391"/>
        <v>0</v>
      </c>
      <c r="AJ296" s="210">
        <f t="shared" si="392"/>
        <v>0</v>
      </c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>
        <f t="shared" si="393"/>
        <v>0</v>
      </c>
      <c r="AW296" s="210">
        <f t="shared" si="394"/>
        <v>0</v>
      </c>
      <c r="AX296" s="210"/>
      <c r="AY296" s="210"/>
      <c r="AZ296" s="210"/>
      <c r="BA296" s="210"/>
      <c r="BB296" s="210"/>
      <c r="BC296" s="210">
        <f t="shared" si="395"/>
        <v>0</v>
      </c>
      <c r="BD296" s="210">
        <f t="shared" si="396"/>
        <v>0</v>
      </c>
      <c r="BE296" s="210"/>
      <c r="BF296" s="210"/>
      <c r="BG296" s="210"/>
      <c r="BH296" s="210"/>
      <c r="BI296" s="210"/>
      <c r="BJ296" s="210"/>
      <c r="BK296" s="210"/>
      <c r="BL296" s="210"/>
      <c r="BM296" s="210"/>
      <c r="BN296" s="261"/>
      <c r="BO296" s="54"/>
      <c r="BP296" s="57"/>
      <c r="BV296" s="10" t="e">
        <f>D296-#REF!-U296</f>
        <v>#REF!</v>
      </c>
      <c r="BW296" s="10" t="e">
        <f>D296-#REF!</f>
        <v>#REF!</v>
      </c>
      <c r="BX296" s="127" t="e">
        <f>F296-#REF!</f>
        <v>#REF!</v>
      </c>
    </row>
    <row r="297" spans="1:76" s="127" customFormat="1" ht="15.75" customHeight="1" thickBot="1" x14ac:dyDescent="0.25">
      <c r="A297" s="69"/>
      <c r="B297" s="179"/>
      <c r="C297" s="190"/>
      <c r="D297" s="226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13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  <c r="BI297" s="213"/>
      <c r="BJ297" s="213"/>
      <c r="BK297" s="213"/>
      <c r="BL297" s="213"/>
      <c r="BM297" s="213"/>
      <c r="BN297" s="280"/>
      <c r="BO297" s="134"/>
      <c r="BP297" s="60"/>
      <c r="BV297" s="10" t="e">
        <f>D297-#REF!-U297</f>
        <v>#REF!</v>
      </c>
      <c r="BW297" s="10" t="e">
        <f>D297-#REF!</f>
        <v>#REF!</v>
      </c>
      <c r="BX297" s="127" t="e">
        <f>F297-#REF!</f>
        <v>#REF!</v>
      </c>
    </row>
    <row r="298" spans="1:76" s="127" customFormat="1" ht="12.75" thickTop="1" x14ac:dyDescent="0.2">
      <c r="A298" s="92" t="s">
        <v>571</v>
      </c>
      <c r="B298" s="137" t="s">
        <v>439</v>
      </c>
      <c r="C298" s="189"/>
      <c r="D298" s="229">
        <f>SUM(D299:D302)</f>
        <v>692000</v>
      </c>
      <c r="E298" s="218">
        <f t="shared" ref="E298:BN298" si="397">SUM(E299:E302)</f>
        <v>1193115</v>
      </c>
      <c r="F298" s="218">
        <f t="shared" si="397"/>
        <v>692000</v>
      </c>
      <c r="G298" s="218">
        <f t="shared" si="397"/>
        <v>1193115</v>
      </c>
      <c r="H298" s="218">
        <f t="shared" si="397"/>
        <v>501115</v>
      </c>
      <c r="I298" s="218">
        <f t="shared" si="397"/>
        <v>0</v>
      </c>
      <c r="J298" s="218">
        <f t="shared" si="397"/>
        <v>0</v>
      </c>
      <c r="K298" s="218">
        <f t="shared" si="397"/>
        <v>0</v>
      </c>
      <c r="L298" s="218">
        <f t="shared" si="397"/>
        <v>0</v>
      </c>
      <c r="M298" s="218">
        <f t="shared" si="397"/>
        <v>0</v>
      </c>
      <c r="N298" s="218">
        <f t="shared" si="397"/>
        <v>0</v>
      </c>
      <c r="O298" s="218">
        <f t="shared" si="397"/>
        <v>0</v>
      </c>
      <c r="P298" s="218">
        <f t="shared" si="397"/>
        <v>0</v>
      </c>
      <c r="Q298" s="218">
        <f t="shared" si="397"/>
        <v>0</v>
      </c>
      <c r="R298" s="218">
        <f t="shared" si="397"/>
        <v>501115</v>
      </c>
      <c r="S298" s="218">
        <f t="shared" si="397"/>
        <v>0</v>
      </c>
      <c r="T298" s="218">
        <f t="shared" si="397"/>
        <v>0</v>
      </c>
      <c r="U298" s="218">
        <f t="shared" si="397"/>
        <v>0</v>
      </c>
      <c r="V298" s="218">
        <f t="shared" si="397"/>
        <v>0</v>
      </c>
      <c r="W298" s="218">
        <f t="shared" si="397"/>
        <v>0</v>
      </c>
      <c r="X298" s="218">
        <f t="shared" si="397"/>
        <v>0</v>
      </c>
      <c r="Y298" s="218">
        <f t="shared" si="397"/>
        <v>0</v>
      </c>
      <c r="Z298" s="218">
        <f t="shared" si="397"/>
        <v>0</v>
      </c>
      <c r="AA298" s="218">
        <f t="shared" si="397"/>
        <v>0</v>
      </c>
      <c r="AB298" s="218">
        <f t="shared" si="397"/>
        <v>0</v>
      </c>
      <c r="AC298" s="218">
        <f t="shared" si="397"/>
        <v>0</v>
      </c>
      <c r="AD298" s="218">
        <f t="shared" si="397"/>
        <v>0</v>
      </c>
      <c r="AE298" s="218">
        <f t="shared" si="397"/>
        <v>0</v>
      </c>
      <c r="AF298" s="218">
        <f t="shared" si="397"/>
        <v>0</v>
      </c>
      <c r="AG298" s="218">
        <f t="shared" si="397"/>
        <v>0</v>
      </c>
      <c r="AH298" s="218">
        <f t="shared" si="397"/>
        <v>0</v>
      </c>
      <c r="AI298" s="218">
        <f t="shared" si="397"/>
        <v>0</v>
      </c>
      <c r="AJ298" s="218">
        <f t="shared" si="397"/>
        <v>0</v>
      </c>
      <c r="AK298" s="218">
        <f t="shared" si="397"/>
        <v>0</v>
      </c>
      <c r="AL298" s="218">
        <f t="shared" si="397"/>
        <v>0</v>
      </c>
      <c r="AM298" s="218">
        <f t="shared" si="397"/>
        <v>0</v>
      </c>
      <c r="AN298" s="218">
        <f t="shared" si="397"/>
        <v>0</v>
      </c>
      <c r="AO298" s="218">
        <f t="shared" si="397"/>
        <v>0</v>
      </c>
      <c r="AP298" s="218">
        <f t="shared" si="397"/>
        <v>0</v>
      </c>
      <c r="AQ298" s="218">
        <f t="shared" si="397"/>
        <v>0</v>
      </c>
      <c r="AR298" s="218">
        <f t="shared" si="397"/>
        <v>0</v>
      </c>
      <c r="AS298" s="218">
        <f t="shared" si="397"/>
        <v>0</v>
      </c>
      <c r="AT298" s="218">
        <f t="shared" si="397"/>
        <v>0</v>
      </c>
      <c r="AU298" s="218">
        <f t="shared" si="397"/>
        <v>0</v>
      </c>
      <c r="AV298" s="218">
        <f t="shared" si="397"/>
        <v>0</v>
      </c>
      <c r="AW298" s="218">
        <f t="shared" si="397"/>
        <v>0</v>
      </c>
      <c r="AX298" s="218">
        <f t="shared" si="397"/>
        <v>0</v>
      </c>
      <c r="AY298" s="218">
        <f t="shared" si="397"/>
        <v>0</v>
      </c>
      <c r="AZ298" s="218">
        <f t="shared" si="397"/>
        <v>0</v>
      </c>
      <c r="BA298" s="218">
        <f t="shared" si="397"/>
        <v>0</v>
      </c>
      <c r="BB298" s="218">
        <f t="shared" si="397"/>
        <v>0</v>
      </c>
      <c r="BC298" s="218">
        <f t="shared" si="397"/>
        <v>0</v>
      </c>
      <c r="BD298" s="218">
        <f t="shared" si="397"/>
        <v>0</v>
      </c>
      <c r="BE298" s="218">
        <f t="shared" si="397"/>
        <v>0</v>
      </c>
      <c r="BF298" s="218">
        <f t="shared" si="397"/>
        <v>0</v>
      </c>
      <c r="BG298" s="218">
        <f t="shared" si="397"/>
        <v>0</v>
      </c>
      <c r="BH298" s="218">
        <f t="shared" si="397"/>
        <v>0</v>
      </c>
      <c r="BI298" s="218">
        <f t="shared" si="397"/>
        <v>0</v>
      </c>
      <c r="BJ298" s="218">
        <f t="shared" si="397"/>
        <v>0</v>
      </c>
      <c r="BK298" s="218">
        <f t="shared" si="397"/>
        <v>0</v>
      </c>
      <c r="BL298" s="218">
        <f t="shared" si="397"/>
        <v>0</v>
      </c>
      <c r="BM298" s="218">
        <f t="shared" si="397"/>
        <v>0</v>
      </c>
      <c r="BN298" s="277">
        <f t="shared" si="397"/>
        <v>0</v>
      </c>
      <c r="BO298" s="135"/>
      <c r="BP298" s="136"/>
      <c r="BV298" s="10" t="e">
        <f>D298-#REF!-U298</f>
        <v>#REF!</v>
      </c>
      <c r="BW298" s="10" t="e">
        <f>D298-#REF!</f>
        <v>#REF!</v>
      </c>
      <c r="BX298" s="127" t="e">
        <f>F298-#REF!</f>
        <v>#REF!</v>
      </c>
    </row>
    <row r="299" spans="1:76" s="127" customFormat="1" ht="27" customHeight="1" x14ac:dyDescent="0.2">
      <c r="A299" s="69">
        <v>50003220021</v>
      </c>
      <c r="B299" s="394" t="s">
        <v>484</v>
      </c>
      <c r="C299" s="395"/>
      <c r="D299" s="222">
        <f t="shared" ref="D299:D301" si="398">F299+U299+AH299+AU299+BB299</f>
        <v>142000</v>
      </c>
      <c r="E299" s="210">
        <f t="shared" ref="E299:E301" si="399">G299+V299+AI299+AV299+BC299</f>
        <v>142000</v>
      </c>
      <c r="F299" s="210">
        <v>142000</v>
      </c>
      <c r="G299" s="210">
        <f t="shared" ref="G299:G301" si="400">F299+H299</f>
        <v>142000</v>
      </c>
      <c r="H299" s="210">
        <f t="shared" ref="H299:H301" si="401">SUM(I299:T299)</f>
        <v>0</v>
      </c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>
        <f t="shared" ref="V299:V300" si="402">U299+W299</f>
        <v>0</v>
      </c>
      <c r="W299" s="210">
        <f t="shared" ref="W299:W300" si="403">SUM(X299:AG299)</f>
        <v>0</v>
      </c>
      <c r="X299" s="210"/>
      <c r="Y299" s="210"/>
      <c r="Z299" s="210"/>
      <c r="AA299" s="210"/>
      <c r="AB299" s="210"/>
      <c r="AC299" s="210"/>
      <c r="AD299" s="210"/>
      <c r="AE299" s="210"/>
      <c r="AF299" s="210"/>
      <c r="AG299" s="210"/>
      <c r="AH299" s="210"/>
      <c r="AI299" s="210">
        <f t="shared" ref="AI299:AI300" si="404">AH299+AJ299</f>
        <v>0</v>
      </c>
      <c r="AJ299" s="210">
        <f t="shared" ref="AJ299:AJ300" si="405">SUM(AK299:AT299)</f>
        <v>0</v>
      </c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>
        <v>0</v>
      </c>
      <c r="AV299" s="210">
        <f t="shared" ref="AV299:AV300" si="406">AU299+AW299</f>
        <v>0</v>
      </c>
      <c r="AW299" s="210">
        <f t="shared" ref="AW299:AW300" si="407">SUM(AX299:BA299)</f>
        <v>0</v>
      </c>
      <c r="AX299" s="210"/>
      <c r="AY299" s="210"/>
      <c r="AZ299" s="210"/>
      <c r="BA299" s="210"/>
      <c r="BB299" s="210"/>
      <c r="BC299" s="210">
        <f t="shared" ref="BC299:BC300" si="408">BB299+BD299</f>
        <v>0</v>
      </c>
      <c r="BD299" s="210">
        <f t="shared" ref="BD299:BD300" si="409">SUM(BE299:BN299)</f>
        <v>0</v>
      </c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61"/>
      <c r="BO299" s="54" t="s">
        <v>483</v>
      </c>
      <c r="BP299" s="131"/>
      <c r="BV299" s="10" t="e">
        <f>D299-#REF!-U299</f>
        <v>#REF!</v>
      </c>
      <c r="BW299" s="10" t="e">
        <f>D299-#REF!</f>
        <v>#REF!</v>
      </c>
      <c r="BX299" s="127" t="e">
        <f>F299-#REF!</f>
        <v>#REF!</v>
      </c>
    </row>
    <row r="300" spans="1:76" s="130" customFormat="1" ht="17.25" customHeight="1" x14ac:dyDescent="0.2">
      <c r="A300" s="75">
        <v>40003220000</v>
      </c>
      <c r="B300" s="406" t="s">
        <v>755</v>
      </c>
      <c r="C300" s="395"/>
      <c r="D300" s="222">
        <f t="shared" si="398"/>
        <v>550000</v>
      </c>
      <c r="E300" s="210">
        <f t="shared" si="399"/>
        <v>550000</v>
      </c>
      <c r="F300" s="210">
        <v>550000</v>
      </c>
      <c r="G300" s="210">
        <f t="shared" si="400"/>
        <v>550000</v>
      </c>
      <c r="H300" s="210">
        <f t="shared" si="401"/>
        <v>0</v>
      </c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>
        <f t="shared" si="402"/>
        <v>0</v>
      </c>
      <c r="W300" s="210">
        <f t="shared" si="403"/>
        <v>0</v>
      </c>
      <c r="X300" s="210"/>
      <c r="Y300" s="210"/>
      <c r="Z300" s="210"/>
      <c r="AA300" s="210"/>
      <c r="AB300" s="210"/>
      <c r="AC300" s="210"/>
      <c r="AD300" s="210"/>
      <c r="AE300" s="210"/>
      <c r="AF300" s="210"/>
      <c r="AG300" s="210"/>
      <c r="AH300" s="210"/>
      <c r="AI300" s="210">
        <f t="shared" si="404"/>
        <v>0</v>
      </c>
      <c r="AJ300" s="210">
        <f t="shared" si="405"/>
        <v>0</v>
      </c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>
        <v>0</v>
      </c>
      <c r="AV300" s="210">
        <f t="shared" si="406"/>
        <v>0</v>
      </c>
      <c r="AW300" s="210">
        <f t="shared" si="407"/>
        <v>0</v>
      </c>
      <c r="AX300" s="210"/>
      <c r="AY300" s="210"/>
      <c r="AZ300" s="210"/>
      <c r="BA300" s="210"/>
      <c r="BB300" s="210"/>
      <c r="BC300" s="210">
        <f t="shared" si="408"/>
        <v>0</v>
      </c>
      <c r="BD300" s="210">
        <f t="shared" si="409"/>
        <v>0</v>
      </c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61"/>
      <c r="BO300" s="54" t="s">
        <v>745</v>
      </c>
      <c r="BP300" s="57"/>
      <c r="BV300" s="10" t="e">
        <f>D300-#REF!-U300</f>
        <v>#REF!</v>
      </c>
      <c r="BW300" s="10" t="e">
        <f>D300-#REF!</f>
        <v>#REF!</v>
      </c>
      <c r="BX300" s="130" t="e">
        <f>F300-#REF!</f>
        <v>#REF!</v>
      </c>
    </row>
    <row r="301" spans="1:76" s="130" customFormat="1" ht="12.75" x14ac:dyDescent="0.2">
      <c r="A301" s="91">
        <v>40003275333</v>
      </c>
      <c r="B301" s="406" t="s">
        <v>296</v>
      </c>
      <c r="C301" s="395"/>
      <c r="D301" s="222">
        <f t="shared" si="398"/>
        <v>0</v>
      </c>
      <c r="E301" s="210">
        <f t="shared" si="399"/>
        <v>176158</v>
      </c>
      <c r="F301" s="212"/>
      <c r="G301" s="210">
        <f t="shared" si="400"/>
        <v>176158</v>
      </c>
      <c r="H301" s="210">
        <f t="shared" si="401"/>
        <v>176158</v>
      </c>
      <c r="I301" s="212"/>
      <c r="J301" s="212"/>
      <c r="K301" s="212"/>
      <c r="L301" s="212"/>
      <c r="M301" s="212"/>
      <c r="N301" s="212"/>
      <c r="O301" s="212"/>
      <c r="P301" s="212"/>
      <c r="Q301" s="212"/>
      <c r="R301" s="212">
        <v>176158</v>
      </c>
      <c r="S301" s="212"/>
      <c r="T301" s="212"/>
      <c r="U301" s="212"/>
      <c r="V301" s="210">
        <f t="shared" ref="V301" si="410">U301+W301</f>
        <v>0</v>
      </c>
      <c r="W301" s="210">
        <f t="shared" ref="W301" si="411">SUM(X301:AG301)</f>
        <v>0</v>
      </c>
      <c r="X301" s="212"/>
      <c r="Y301" s="212"/>
      <c r="Z301" s="212"/>
      <c r="AA301" s="212"/>
      <c r="AB301" s="212"/>
      <c r="AC301" s="212"/>
      <c r="AD301" s="212"/>
      <c r="AE301" s="212"/>
      <c r="AF301" s="212"/>
      <c r="AG301" s="212"/>
      <c r="AH301" s="212"/>
      <c r="AI301" s="210">
        <f t="shared" ref="AI301" si="412">AH301+AJ301</f>
        <v>0</v>
      </c>
      <c r="AJ301" s="210">
        <f t="shared" ref="AJ301" si="413">SUM(AK301:AT301)</f>
        <v>0</v>
      </c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0">
        <f t="shared" ref="AV301" si="414">AU301+AW301</f>
        <v>0</v>
      </c>
      <c r="AW301" s="210">
        <f t="shared" ref="AW301" si="415">SUM(AX301:BA301)</f>
        <v>0</v>
      </c>
      <c r="AX301" s="212"/>
      <c r="AY301" s="212"/>
      <c r="AZ301" s="212"/>
      <c r="BA301" s="212"/>
      <c r="BB301" s="212"/>
      <c r="BC301" s="210">
        <f t="shared" ref="BC301" si="416">BB301+BD301</f>
        <v>0</v>
      </c>
      <c r="BD301" s="210">
        <f t="shared" ref="BD301" si="417">SUM(BE301:BN301)</f>
        <v>0</v>
      </c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61"/>
      <c r="BO301" s="54" t="s">
        <v>831</v>
      </c>
      <c r="BP301" s="57"/>
      <c r="BV301" s="10"/>
      <c r="BW301" s="10"/>
    </row>
    <row r="302" spans="1:76" s="130" customFormat="1" x14ac:dyDescent="0.2">
      <c r="A302" s="75">
        <v>40003378932</v>
      </c>
      <c r="B302" s="403" t="s">
        <v>293</v>
      </c>
      <c r="C302" s="402"/>
      <c r="D302" s="222">
        <f t="shared" ref="D302" si="418">F302+U302+AH302+AU302+BB302</f>
        <v>0</v>
      </c>
      <c r="E302" s="210">
        <f t="shared" ref="E302" si="419">G302+V302+AI302+AV302+BC302</f>
        <v>324957</v>
      </c>
      <c r="F302" s="212"/>
      <c r="G302" s="210">
        <f t="shared" ref="G302" si="420">F302+H302</f>
        <v>324957</v>
      </c>
      <c r="H302" s="210">
        <f t="shared" ref="H302" si="421">SUM(I302:T302)</f>
        <v>324957</v>
      </c>
      <c r="I302" s="212"/>
      <c r="J302" s="212"/>
      <c r="K302" s="212"/>
      <c r="L302" s="212"/>
      <c r="M302" s="212"/>
      <c r="N302" s="212"/>
      <c r="O302" s="212"/>
      <c r="P302" s="212"/>
      <c r="Q302" s="212"/>
      <c r="R302" s="212">
        <v>324957</v>
      </c>
      <c r="S302" s="212"/>
      <c r="T302" s="212"/>
      <c r="U302" s="212"/>
      <c r="V302" s="210">
        <f t="shared" ref="V302" si="422">U302+W302</f>
        <v>0</v>
      </c>
      <c r="W302" s="210">
        <f t="shared" ref="W302" si="423">SUM(X302:AG302)</f>
        <v>0</v>
      </c>
      <c r="X302" s="212"/>
      <c r="Y302" s="212"/>
      <c r="Z302" s="212"/>
      <c r="AA302" s="212"/>
      <c r="AB302" s="212"/>
      <c r="AC302" s="212"/>
      <c r="AD302" s="212"/>
      <c r="AE302" s="212"/>
      <c r="AF302" s="212"/>
      <c r="AG302" s="212"/>
      <c r="AH302" s="212"/>
      <c r="AI302" s="210">
        <f t="shared" ref="AI302" si="424">AH302+AJ302</f>
        <v>0</v>
      </c>
      <c r="AJ302" s="210">
        <f t="shared" ref="AJ302" si="425">SUM(AK302:AT302)</f>
        <v>0</v>
      </c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0">
        <f t="shared" ref="AV302" si="426">AU302+AW302</f>
        <v>0</v>
      </c>
      <c r="AW302" s="210">
        <f t="shared" ref="AW302" si="427">SUM(AX302:BA302)</f>
        <v>0</v>
      </c>
      <c r="AX302" s="212"/>
      <c r="AY302" s="212"/>
      <c r="AZ302" s="212"/>
      <c r="BA302" s="212"/>
      <c r="BB302" s="212"/>
      <c r="BC302" s="210">
        <f t="shared" ref="BC302" si="428">BB302+BD302</f>
        <v>0</v>
      </c>
      <c r="BD302" s="210">
        <f t="shared" ref="BD302" si="429">SUM(BE302:BN302)</f>
        <v>0</v>
      </c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61"/>
      <c r="BO302" s="54" t="s">
        <v>834</v>
      </c>
      <c r="BP302" s="57"/>
      <c r="BV302" s="10"/>
      <c r="BW302" s="10"/>
    </row>
    <row r="303" spans="1:76" s="130" customFormat="1" ht="16.5" customHeight="1" x14ac:dyDescent="0.2">
      <c r="A303" s="91" t="s">
        <v>571</v>
      </c>
      <c r="B303" s="384" t="s">
        <v>596</v>
      </c>
      <c r="C303" s="385"/>
      <c r="D303" s="386">
        <f t="shared" ref="D303:BN303" si="430">SUM(D304,D305)</f>
        <v>310562</v>
      </c>
      <c r="E303" s="387">
        <f t="shared" si="430"/>
        <v>122953</v>
      </c>
      <c r="F303" s="387">
        <f t="shared" si="430"/>
        <v>310562</v>
      </c>
      <c r="G303" s="387">
        <f t="shared" si="430"/>
        <v>122953</v>
      </c>
      <c r="H303" s="387">
        <f t="shared" si="430"/>
        <v>-187609</v>
      </c>
      <c r="I303" s="387">
        <f t="shared" si="430"/>
        <v>0</v>
      </c>
      <c r="J303" s="387">
        <f t="shared" si="430"/>
        <v>0</v>
      </c>
      <c r="K303" s="387">
        <f t="shared" si="430"/>
        <v>0</v>
      </c>
      <c r="L303" s="387">
        <f t="shared" si="430"/>
        <v>0</v>
      </c>
      <c r="M303" s="387">
        <f t="shared" si="430"/>
        <v>-187609</v>
      </c>
      <c r="N303" s="387">
        <f t="shared" si="430"/>
        <v>0</v>
      </c>
      <c r="O303" s="387">
        <f t="shared" si="430"/>
        <v>0</v>
      </c>
      <c r="P303" s="387">
        <f t="shared" si="430"/>
        <v>0</v>
      </c>
      <c r="Q303" s="387">
        <f t="shared" si="430"/>
        <v>0</v>
      </c>
      <c r="R303" s="387">
        <f t="shared" ref="R303:S303" si="431">SUM(R304,R305)</f>
        <v>0</v>
      </c>
      <c r="S303" s="387">
        <f t="shared" si="431"/>
        <v>0</v>
      </c>
      <c r="T303" s="387">
        <f t="shared" si="430"/>
        <v>0</v>
      </c>
      <c r="U303" s="387">
        <f t="shared" si="430"/>
        <v>0</v>
      </c>
      <c r="V303" s="387">
        <f t="shared" si="430"/>
        <v>0</v>
      </c>
      <c r="W303" s="387">
        <f t="shared" si="430"/>
        <v>0</v>
      </c>
      <c r="X303" s="387">
        <f t="shared" si="430"/>
        <v>0</v>
      </c>
      <c r="Y303" s="387">
        <f t="shared" si="430"/>
        <v>0</v>
      </c>
      <c r="Z303" s="387">
        <f t="shared" si="430"/>
        <v>0</v>
      </c>
      <c r="AA303" s="387">
        <f t="shared" si="430"/>
        <v>0</v>
      </c>
      <c r="AB303" s="387">
        <f t="shared" si="430"/>
        <v>0</v>
      </c>
      <c r="AC303" s="387">
        <f t="shared" si="430"/>
        <v>0</v>
      </c>
      <c r="AD303" s="387">
        <f t="shared" si="430"/>
        <v>0</v>
      </c>
      <c r="AE303" s="387">
        <f t="shared" si="430"/>
        <v>0</v>
      </c>
      <c r="AF303" s="387">
        <f t="shared" si="430"/>
        <v>0</v>
      </c>
      <c r="AG303" s="387">
        <f t="shared" si="430"/>
        <v>0</v>
      </c>
      <c r="AH303" s="387">
        <f t="shared" si="430"/>
        <v>0</v>
      </c>
      <c r="AI303" s="387">
        <f t="shared" si="430"/>
        <v>0</v>
      </c>
      <c r="AJ303" s="387">
        <f t="shared" si="430"/>
        <v>0</v>
      </c>
      <c r="AK303" s="387">
        <f t="shared" si="430"/>
        <v>0</v>
      </c>
      <c r="AL303" s="387">
        <f t="shared" si="430"/>
        <v>0</v>
      </c>
      <c r="AM303" s="387">
        <f t="shared" si="430"/>
        <v>0</v>
      </c>
      <c r="AN303" s="387">
        <f t="shared" si="430"/>
        <v>0</v>
      </c>
      <c r="AO303" s="387">
        <f t="shared" si="430"/>
        <v>0</v>
      </c>
      <c r="AP303" s="387">
        <f t="shared" si="430"/>
        <v>0</v>
      </c>
      <c r="AQ303" s="387">
        <f t="shared" si="430"/>
        <v>0</v>
      </c>
      <c r="AR303" s="387">
        <f t="shared" si="430"/>
        <v>0</v>
      </c>
      <c r="AS303" s="387">
        <f t="shared" si="430"/>
        <v>0</v>
      </c>
      <c r="AT303" s="387">
        <f t="shared" si="430"/>
        <v>0</v>
      </c>
      <c r="AU303" s="387">
        <f t="shared" si="430"/>
        <v>0</v>
      </c>
      <c r="AV303" s="387">
        <f t="shared" si="430"/>
        <v>0</v>
      </c>
      <c r="AW303" s="387">
        <f t="shared" si="430"/>
        <v>0</v>
      </c>
      <c r="AX303" s="387">
        <f t="shared" si="430"/>
        <v>0</v>
      </c>
      <c r="AY303" s="387">
        <f t="shared" si="430"/>
        <v>0</v>
      </c>
      <c r="AZ303" s="387">
        <f t="shared" si="430"/>
        <v>0</v>
      </c>
      <c r="BA303" s="387">
        <f t="shared" si="430"/>
        <v>0</v>
      </c>
      <c r="BB303" s="387">
        <f t="shared" si="430"/>
        <v>0</v>
      </c>
      <c r="BC303" s="392">
        <f t="shared" si="430"/>
        <v>0</v>
      </c>
      <c r="BD303" s="392">
        <f t="shared" si="430"/>
        <v>0</v>
      </c>
      <c r="BE303" s="392">
        <f t="shared" si="430"/>
        <v>0</v>
      </c>
      <c r="BF303" s="392">
        <f t="shared" si="430"/>
        <v>0</v>
      </c>
      <c r="BG303" s="392">
        <f t="shared" si="430"/>
        <v>0</v>
      </c>
      <c r="BH303" s="392">
        <f t="shared" si="430"/>
        <v>0</v>
      </c>
      <c r="BI303" s="392">
        <f t="shared" si="430"/>
        <v>0</v>
      </c>
      <c r="BJ303" s="392">
        <f t="shared" si="430"/>
        <v>0</v>
      </c>
      <c r="BK303" s="392">
        <f t="shared" si="430"/>
        <v>0</v>
      </c>
      <c r="BL303" s="392">
        <f t="shared" si="430"/>
        <v>0</v>
      </c>
      <c r="BM303" s="392">
        <f t="shared" si="430"/>
        <v>0</v>
      </c>
      <c r="BN303" s="393">
        <f t="shared" si="430"/>
        <v>0</v>
      </c>
      <c r="BO303" s="54"/>
      <c r="BP303" s="57"/>
      <c r="BV303" s="10" t="e">
        <f>D303-#REF!-U303</f>
        <v>#REF!</v>
      </c>
      <c r="BW303" s="10" t="e">
        <f>D303-#REF!</f>
        <v>#REF!</v>
      </c>
      <c r="BX303" s="130" t="e">
        <f>F303-#REF!</f>
        <v>#REF!</v>
      </c>
    </row>
    <row r="304" spans="1:76" s="130" customFormat="1" ht="24.75" customHeight="1" x14ac:dyDescent="0.2">
      <c r="A304" s="69">
        <v>50003220021</v>
      </c>
      <c r="B304" s="394" t="s">
        <v>484</v>
      </c>
      <c r="C304" s="395"/>
      <c r="D304" s="222">
        <f t="shared" ref="D304:D305" si="432">F304+U304+AH304+AU304+BB304</f>
        <v>46505</v>
      </c>
      <c r="E304" s="210">
        <f t="shared" ref="E304:E305" si="433">G304+V304+AI304+AV304+BC304</f>
        <v>46505</v>
      </c>
      <c r="F304" s="210">
        <v>46505</v>
      </c>
      <c r="G304" s="210">
        <f t="shared" ref="G304:G305" si="434">F304+H304</f>
        <v>46505</v>
      </c>
      <c r="H304" s="210">
        <f t="shared" ref="H304:H305" si="435">SUM(I304:T304)</f>
        <v>0</v>
      </c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>
        <f t="shared" ref="V304:V305" si="436">U304+W304</f>
        <v>0</v>
      </c>
      <c r="W304" s="210">
        <f t="shared" ref="W304:W305" si="437">SUM(X304:AG304)</f>
        <v>0</v>
      </c>
      <c r="X304" s="210"/>
      <c r="Y304" s="210"/>
      <c r="Z304" s="210"/>
      <c r="AA304" s="210"/>
      <c r="AB304" s="210"/>
      <c r="AC304" s="210"/>
      <c r="AD304" s="210"/>
      <c r="AE304" s="210"/>
      <c r="AF304" s="210"/>
      <c r="AG304" s="210"/>
      <c r="AH304" s="210"/>
      <c r="AI304" s="210">
        <f t="shared" ref="AI304:AI305" si="438">AH304+AJ304</f>
        <v>0</v>
      </c>
      <c r="AJ304" s="210">
        <f t="shared" ref="AJ304:AJ305" si="439">SUM(AK304:AT304)</f>
        <v>0</v>
      </c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>
        <f t="shared" ref="AV304:AV305" si="440">AU304+AW304</f>
        <v>0</v>
      </c>
      <c r="AW304" s="210">
        <f t="shared" ref="AW304:AW305" si="441">SUM(AX304:BA304)</f>
        <v>0</v>
      </c>
      <c r="AX304" s="210"/>
      <c r="AY304" s="210"/>
      <c r="AZ304" s="210"/>
      <c r="BA304" s="210"/>
      <c r="BB304" s="210"/>
      <c r="BC304" s="210">
        <f t="shared" ref="BC304:BC305" si="442">BB304+BD304</f>
        <v>0</v>
      </c>
      <c r="BD304" s="210">
        <f t="shared" ref="BD304:BD305" si="443">SUM(BE304:BN304)</f>
        <v>0</v>
      </c>
      <c r="BE304" s="210"/>
      <c r="BF304" s="210"/>
      <c r="BG304" s="210"/>
      <c r="BH304" s="210"/>
      <c r="BI304" s="210"/>
      <c r="BJ304" s="210"/>
      <c r="BK304" s="210"/>
      <c r="BL304" s="210"/>
      <c r="BM304" s="210"/>
      <c r="BN304" s="261"/>
      <c r="BO304" s="54" t="s">
        <v>628</v>
      </c>
      <c r="BP304" s="57"/>
      <c r="BV304" s="10" t="e">
        <f>D304-#REF!-U304</f>
        <v>#REF!</v>
      </c>
      <c r="BW304" s="10" t="e">
        <f>D304-#REF!</f>
        <v>#REF!</v>
      </c>
      <c r="BX304" s="130" t="e">
        <f>F304-#REF!</f>
        <v>#REF!</v>
      </c>
    </row>
    <row r="305" spans="1:76" s="130" customFormat="1" ht="12.75" x14ac:dyDescent="0.2">
      <c r="A305" s="69">
        <v>40003275333</v>
      </c>
      <c r="B305" s="406" t="s">
        <v>296</v>
      </c>
      <c r="C305" s="395"/>
      <c r="D305" s="222">
        <f t="shared" si="432"/>
        <v>264057</v>
      </c>
      <c r="E305" s="213">
        <f t="shared" si="433"/>
        <v>76448</v>
      </c>
      <c r="F305" s="213">
        <v>264057</v>
      </c>
      <c r="G305" s="213">
        <f t="shared" si="434"/>
        <v>76448</v>
      </c>
      <c r="H305" s="213">
        <f t="shared" si="435"/>
        <v>-187609</v>
      </c>
      <c r="I305" s="213"/>
      <c r="J305" s="213"/>
      <c r="K305" s="213"/>
      <c r="L305" s="213"/>
      <c r="M305" s="213">
        <v>-187609</v>
      </c>
      <c r="N305" s="213"/>
      <c r="O305" s="213"/>
      <c r="P305" s="213"/>
      <c r="Q305" s="213"/>
      <c r="R305" s="213"/>
      <c r="S305" s="213"/>
      <c r="T305" s="213"/>
      <c r="U305" s="213"/>
      <c r="V305" s="213">
        <f t="shared" si="436"/>
        <v>0</v>
      </c>
      <c r="W305" s="213">
        <f t="shared" si="437"/>
        <v>0</v>
      </c>
      <c r="X305" s="213"/>
      <c r="Y305" s="213"/>
      <c r="Z305" s="213"/>
      <c r="AA305" s="213"/>
      <c r="AB305" s="213"/>
      <c r="AC305" s="213"/>
      <c r="AD305" s="213"/>
      <c r="AE305" s="213"/>
      <c r="AF305" s="213"/>
      <c r="AG305" s="213"/>
      <c r="AH305" s="213"/>
      <c r="AI305" s="213">
        <f t="shared" si="438"/>
        <v>0</v>
      </c>
      <c r="AJ305" s="213">
        <f t="shared" si="439"/>
        <v>0</v>
      </c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>
        <f t="shared" si="440"/>
        <v>0</v>
      </c>
      <c r="AW305" s="213">
        <f t="shared" si="441"/>
        <v>0</v>
      </c>
      <c r="AX305" s="213"/>
      <c r="AY305" s="213"/>
      <c r="AZ305" s="213"/>
      <c r="BA305" s="213"/>
      <c r="BB305" s="213"/>
      <c r="BC305" s="213">
        <f t="shared" si="442"/>
        <v>0</v>
      </c>
      <c r="BD305" s="213">
        <f t="shared" si="443"/>
        <v>0</v>
      </c>
      <c r="BE305" s="213"/>
      <c r="BF305" s="213"/>
      <c r="BG305" s="213"/>
      <c r="BH305" s="213"/>
      <c r="BI305" s="213"/>
      <c r="BJ305" s="213"/>
      <c r="BK305" s="213"/>
      <c r="BL305" s="213"/>
      <c r="BM305" s="213"/>
      <c r="BN305" s="280"/>
      <c r="BO305" s="134" t="s">
        <v>747</v>
      </c>
      <c r="BP305" s="60"/>
      <c r="BV305" s="10" t="e">
        <f>D305-#REF!-U305</f>
        <v>#REF!</v>
      </c>
      <c r="BW305" s="10" t="e">
        <f>D305-#REF!</f>
        <v>#REF!</v>
      </c>
      <c r="BX305" s="130" t="e">
        <f>F305-#REF!</f>
        <v>#REF!</v>
      </c>
    </row>
    <row r="306" spans="1:76" s="127" customFormat="1" ht="9" customHeight="1" thickBot="1" x14ac:dyDescent="0.25">
      <c r="A306" s="75"/>
      <c r="B306" s="132"/>
      <c r="C306" s="190"/>
      <c r="D306" s="226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13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  <c r="BI306" s="213"/>
      <c r="BJ306" s="213"/>
      <c r="BK306" s="213"/>
      <c r="BL306" s="213"/>
      <c r="BM306" s="213"/>
      <c r="BN306" s="280"/>
      <c r="BO306" s="134"/>
      <c r="BP306" s="60"/>
      <c r="BV306" s="10" t="e">
        <f>D306-#REF!-U306</f>
        <v>#REF!</v>
      </c>
      <c r="BW306" s="10" t="e">
        <f>D306-#REF!</f>
        <v>#REF!</v>
      </c>
      <c r="BX306" s="127" t="e">
        <f>F306-#REF!</f>
        <v>#REF!</v>
      </c>
    </row>
    <row r="307" spans="1:76" ht="13.5" thickTop="1" thickBot="1" x14ac:dyDescent="0.25">
      <c r="A307" s="144"/>
      <c r="B307" s="157" t="s">
        <v>570</v>
      </c>
      <c r="C307" s="193"/>
      <c r="D307" s="228">
        <f t="shared" ref="D307:AK307" si="444">D244+D245+D277+D298+D303</f>
        <v>115898306</v>
      </c>
      <c r="E307" s="217">
        <f t="shared" si="444"/>
        <v>118651108</v>
      </c>
      <c r="F307" s="217">
        <f t="shared" si="444"/>
        <v>103816514</v>
      </c>
      <c r="G307" s="217">
        <f t="shared" si="444"/>
        <v>106447593</v>
      </c>
      <c r="H307" s="217">
        <f t="shared" si="444"/>
        <v>2631079</v>
      </c>
      <c r="I307" s="217">
        <f t="shared" si="444"/>
        <v>0</v>
      </c>
      <c r="J307" s="217">
        <f t="shared" si="444"/>
        <v>0</v>
      </c>
      <c r="K307" s="217">
        <f t="shared" si="444"/>
        <v>0</v>
      </c>
      <c r="L307" s="217">
        <f t="shared" si="444"/>
        <v>0</v>
      </c>
      <c r="M307" s="217">
        <f t="shared" si="444"/>
        <v>2008499</v>
      </c>
      <c r="N307" s="217">
        <f t="shared" si="444"/>
        <v>0</v>
      </c>
      <c r="O307" s="217">
        <f t="shared" si="444"/>
        <v>0</v>
      </c>
      <c r="P307" s="217">
        <f t="shared" si="444"/>
        <v>641366</v>
      </c>
      <c r="Q307" s="217">
        <f t="shared" si="444"/>
        <v>-33140</v>
      </c>
      <c r="R307" s="217">
        <f t="shared" ref="R307:S307" si="445">R244+R245+R277+R298+R303</f>
        <v>14354</v>
      </c>
      <c r="S307" s="217">
        <f t="shared" si="445"/>
        <v>0</v>
      </c>
      <c r="T307" s="217">
        <f t="shared" si="444"/>
        <v>0</v>
      </c>
      <c r="U307" s="217">
        <f t="shared" si="444"/>
        <v>11586653</v>
      </c>
      <c r="V307" s="217">
        <f t="shared" si="444"/>
        <v>11658197</v>
      </c>
      <c r="W307" s="217">
        <f t="shared" si="444"/>
        <v>71544</v>
      </c>
      <c r="X307" s="217">
        <f t="shared" si="444"/>
        <v>96379</v>
      </c>
      <c r="Y307" s="217">
        <f t="shared" si="444"/>
        <v>0</v>
      </c>
      <c r="Z307" s="217">
        <f t="shared" si="444"/>
        <v>-24835</v>
      </c>
      <c r="AA307" s="217">
        <f t="shared" si="444"/>
        <v>0</v>
      </c>
      <c r="AB307" s="217">
        <f t="shared" si="444"/>
        <v>0</v>
      </c>
      <c r="AC307" s="217">
        <f t="shared" si="444"/>
        <v>0</v>
      </c>
      <c r="AD307" s="217">
        <f t="shared" si="444"/>
        <v>0</v>
      </c>
      <c r="AE307" s="217">
        <f t="shared" si="444"/>
        <v>0</v>
      </c>
      <c r="AF307" s="217">
        <f t="shared" si="444"/>
        <v>0</v>
      </c>
      <c r="AG307" s="217">
        <f t="shared" si="444"/>
        <v>0</v>
      </c>
      <c r="AH307" s="217">
        <f t="shared" si="444"/>
        <v>1830115</v>
      </c>
      <c r="AI307" s="217">
        <f t="shared" si="444"/>
        <v>2024914</v>
      </c>
      <c r="AJ307" s="217">
        <f t="shared" si="444"/>
        <v>194799</v>
      </c>
      <c r="AK307" s="217">
        <f t="shared" si="444"/>
        <v>180914</v>
      </c>
      <c r="AL307" s="217">
        <f t="shared" ref="AL307:BN307" si="446">AL244+AL245+AL277+AL298+AL303</f>
        <v>1304</v>
      </c>
      <c r="AM307" s="217">
        <f t="shared" si="446"/>
        <v>12581</v>
      </c>
      <c r="AN307" s="217">
        <f t="shared" si="446"/>
        <v>0</v>
      </c>
      <c r="AO307" s="217">
        <f t="shared" si="446"/>
        <v>0</v>
      </c>
      <c r="AP307" s="217">
        <f t="shared" si="446"/>
        <v>0</v>
      </c>
      <c r="AQ307" s="217">
        <f t="shared" si="446"/>
        <v>0</v>
      </c>
      <c r="AR307" s="217">
        <f t="shared" si="446"/>
        <v>0</v>
      </c>
      <c r="AS307" s="217">
        <f t="shared" si="446"/>
        <v>0</v>
      </c>
      <c r="AT307" s="217">
        <f t="shared" si="446"/>
        <v>0</v>
      </c>
      <c r="AU307" s="217">
        <f t="shared" si="446"/>
        <v>1091</v>
      </c>
      <c r="AV307" s="217">
        <f t="shared" si="446"/>
        <v>1838</v>
      </c>
      <c r="AW307" s="217">
        <f t="shared" si="446"/>
        <v>747</v>
      </c>
      <c r="AX307" s="217">
        <f t="shared" si="446"/>
        <v>747</v>
      </c>
      <c r="AY307" s="217">
        <f t="shared" si="446"/>
        <v>0</v>
      </c>
      <c r="AZ307" s="217">
        <f t="shared" si="446"/>
        <v>0</v>
      </c>
      <c r="BA307" s="217">
        <f t="shared" si="446"/>
        <v>0</v>
      </c>
      <c r="BB307" s="217">
        <f t="shared" si="446"/>
        <v>-1336067</v>
      </c>
      <c r="BC307" s="217">
        <f t="shared" si="446"/>
        <v>-1481434</v>
      </c>
      <c r="BD307" s="217">
        <f t="shared" si="446"/>
        <v>-145367</v>
      </c>
      <c r="BE307" s="217">
        <f t="shared" si="446"/>
        <v>-145423</v>
      </c>
      <c r="BF307" s="217">
        <f t="shared" si="446"/>
        <v>0</v>
      </c>
      <c r="BG307" s="217">
        <f t="shared" si="446"/>
        <v>868</v>
      </c>
      <c r="BH307" s="217">
        <f t="shared" si="446"/>
        <v>-812</v>
      </c>
      <c r="BI307" s="217">
        <f t="shared" si="446"/>
        <v>0</v>
      </c>
      <c r="BJ307" s="217">
        <f t="shared" si="446"/>
        <v>0</v>
      </c>
      <c r="BK307" s="217">
        <f t="shared" si="446"/>
        <v>0</v>
      </c>
      <c r="BL307" s="217">
        <f t="shared" si="446"/>
        <v>0</v>
      </c>
      <c r="BM307" s="217">
        <f t="shared" si="446"/>
        <v>0</v>
      </c>
      <c r="BN307" s="217">
        <f t="shared" si="446"/>
        <v>0</v>
      </c>
      <c r="BO307" s="9"/>
      <c r="BP307" s="61"/>
      <c r="BV307" s="10" t="e">
        <f>D307-#REF!-U307</f>
        <v>#REF!</v>
      </c>
      <c r="BW307" s="10" t="e">
        <f>D307-#REF!</f>
        <v>#REF!</v>
      </c>
      <c r="BX307" s="1" t="e">
        <f>F307-#REF!</f>
        <v>#REF!</v>
      </c>
    </row>
    <row r="308" spans="1:76" ht="12.75" hidden="1" outlineLevel="1" thickTop="1" x14ac:dyDescent="0.2">
      <c r="B308" s="265" t="s">
        <v>711</v>
      </c>
      <c r="C308" s="8"/>
      <c r="D308" s="267">
        <f t="shared" ref="D308:AI308" si="447">SUM(D12:D25,D27:D33,D35:D58,D60:D67,D69:D79,D81:D88,D90:D124,D126:D220,D222:D243,D246:D276,D279,D281:D284,D286:D288,D295:D297,D299:D302,D304:D306,D290:D293)</f>
        <v>115898306</v>
      </c>
      <c r="E308" s="267">
        <f t="shared" si="447"/>
        <v>118651108</v>
      </c>
      <c r="F308" s="267">
        <f t="shared" si="447"/>
        <v>103816514</v>
      </c>
      <c r="G308" s="267">
        <f t="shared" si="447"/>
        <v>106447593</v>
      </c>
      <c r="H308" s="267">
        <f t="shared" si="447"/>
        <v>2631079</v>
      </c>
      <c r="I308" s="267">
        <f t="shared" si="447"/>
        <v>0</v>
      </c>
      <c r="J308" s="267">
        <f t="shared" si="447"/>
        <v>0</v>
      </c>
      <c r="K308" s="267">
        <f t="shared" si="447"/>
        <v>0</v>
      </c>
      <c r="L308" s="267">
        <f t="shared" si="447"/>
        <v>0</v>
      </c>
      <c r="M308" s="267">
        <f t="shared" si="447"/>
        <v>2008499</v>
      </c>
      <c r="N308" s="267">
        <f t="shared" si="447"/>
        <v>0</v>
      </c>
      <c r="O308" s="267">
        <f t="shared" si="447"/>
        <v>0</v>
      </c>
      <c r="P308" s="267">
        <f t="shared" si="447"/>
        <v>641366</v>
      </c>
      <c r="Q308" s="267">
        <f t="shared" si="447"/>
        <v>-33140</v>
      </c>
      <c r="R308" s="267">
        <f t="shared" si="447"/>
        <v>14354</v>
      </c>
      <c r="S308" s="267">
        <f t="shared" si="447"/>
        <v>0</v>
      </c>
      <c r="T308" s="267">
        <f t="shared" si="447"/>
        <v>0</v>
      </c>
      <c r="U308" s="267">
        <f t="shared" si="447"/>
        <v>11586653</v>
      </c>
      <c r="V308" s="267">
        <f t="shared" si="447"/>
        <v>11658197</v>
      </c>
      <c r="W308" s="267">
        <f t="shared" si="447"/>
        <v>71544</v>
      </c>
      <c r="X308" s="267">
        <f t="shared" si="447"/>
        <v>96379</v>
      </c>
      <c r="Y308" s="267">
        <f t="shared" si="447"/>
        <v>0</v>
      </c>
      <c r="Z308" s="267">
        <f t="shared" si="447"/>
        <v>-24835</v>
      </c>
      <c r="AA308" s="267">
        <f t="shared" si="447"/>
        <v>0</v>
      </c>
      <c r="AB308" s="267">
        <f t="shared" si="447"/>
        <v>0</v>
      </c>
      <c r="AC308" s="267">
        <f t="shared" si="447"/>
        <v>0</v>
      </c>
      <c r="AD308" s="267">
        <f t="shared" si="447"/>
        <v>0</v>
      </c>
      <c r="AE308" s="267">
        <f t="shared" si="447"/>
        <v>0</v>
      </c>
      <c r="AF308" s="267">
        <f t="shared" si="447"/>
        <v>0</v>
      </c>
      <c r="AG308" s="267">
        <f t="shared" si="447"/>
        <v>0</v>
      </c>
      <c r="AH308" s="267">
        <f t="shared" si="447"/>
        <v>1830115</v>
      </c>
      <c r="AI308" s="267">
        <f t="shared" si="447"/>
        <v>2024914</v>
      </c>
      <c r="AJ308" s="267">
        <f t="shared" ref="AJ308:BN308" si="448">SUM(AJ12:AJ25,AJ27:AJ33,AJ35:AJ58,AJ60:AJ67,AJ69:AJ79,AJ81:AJ88,AJ90:AJ124,AJ126:AJ220,AJ222:AJ243,AJ246:AJ276,AJ279,AJ281:AJ284,AJ286:AJ288,AJ295:AJ297,AJ299:AJ302,AJ304:AJ306,AJ290:AJ293)</f>
        <v>194799</v>
      </c>
      <c r="AK308" s="267">
        <f t="shared" si="448"/>
        <v>180914</v>
      </c>
      <c r="AL308" s="267">
        <f t="shared" si="448"/>
        <v>1304</v>
      </c>
      <c r="AM308" s="267">
        <f t="shared" si="448"/>
        <v>12581</v>
      </c>
      <c r="AN308" s="267">
        <f t="shared" si="448"/>
        <v>0</v>
      </c>
      <c r="AO308" s="267">
        <f t="shared" si="448"/>
        <v>0</v>
      </c>
      <c r="AP308" s="267">
        <f t="shared" si="448"/>
        <v>0</v>
      </c>
      <c r="AQ308" s="267">
        <f t="shared" si="448"/>
        <v>0</v>
      </c>
      <c r="AR308" s="267">
        <f t="shared" si="448"/>
        <v>0</v>
      </c>
      <c r="AS308" s="267">
        <f t="shared" si="448"/>
        <v>0</v>
      </c>
      <c r="AT308" s="267">
        <f t="shared" si="448"/>
        <v>0</v>
      </c>
      <c r="AU308" s="267">
        <f t="shared" si="448"/>
        <v>1091</v>
      </c>
      <c r="AV308" s="267">
        <f t="shared" si="448"/>
        <v>1838</v>
      </c>
      <c r="AW308" s="267">
        <f t="shared" si="448"/>
        <v>747</v>
      </c>
      <c r="AX308" s="267">
        <f t="shared" si="448"/>
        <v>747</v>
      </c>
      <c r="AY308" s="267">
        <f t="shared" si="448"/>
        <v>0</v>
      </c>
      <c r="AZ308" s="267">
        <f t="shared" si="448"/>
        <v>0</v>
      </c>
      <c r="BA308" s="267">
        <f t="shared" si="448"/>
        <v>0</v>
      </c>
      <c r="BB308" s="267">
        <f t="shared" si="448"/>
        <v>-1336067</v>
      </c>
      <c r="BC308" s="267">
        <f t="shared" si="448"/>
        <v>-1481434</v>
      </c>
      <c r="BD308" s="267">
        <f t="shared" si="448"/>
        <v>-145367</v>
      </c>
      <c r="BE308" s="267">
        <f t="shared" si="448"/>
        <v>-145423</v>
      </c>
      <c r="BF308" s="267">
        <f t="shared" si="448"/>
        <v>0</v>
      </c>
      <c r="BG308" s="267">
        <f t="shared" si="448"/>
        <v>868</v>
      </c>
      <c r="BH308" s="267">
        <f t="shared" si="448"/>
        <v>-812</v>
      </c>
      <c r="BI308" s="267">
        <f t="shared" si="448"/>
        <v>0</v>
      </c>
      <c r="BJ308" s="267">
        <f t="shared" si="448"/>
        <v>0</v>
      </c>
      <c r="BK308" s="267">
        <f t="shared" si="448"/>
        <v>0</v>
      </c>
      <c r="BL308" s="267">
        <f t="shared" si="448"/>
        <v>0</v>
      </c>
      <c r="BM308" s="267">
        <f t="shared" si="448"/>
        <v>0</v>
      </c>
      <c r="BN308" s="267">
        <f t="shared" si="448"/>
        <v>0</v>
      </c>
      <c r="BP308" s="130"/>
      <c r="BQ308" s="130"/>
      <c r="BR308" s="130"/>
      <c r="BV308" s="10" t="e">
        <f>D308-#REF!-U308</f>
        <v>#REF!</v>
      </c>
      <c r="BW308" s="10" t="e">
        <f>D308-#REF!</f>
        <v>#REF!</v>
      </c>
      <c r="BX308" s="1" t="e">
        <f>F308-#REF!</f>
        <v>#REF!</v>
      </c>
    </row>
    <row r="309" spans="1:76" ht="11.25" hidden="1" customHeight="1" outlineLevel="1" x14ac:dyDescent="0.2">
      <c r="B309" s="265" t="s">
        <v>712</v>
      </c>
      <c r="C309" s="8"/>
      <c r="D309" s="267">
        <f t="shared" ref="D309:AI309" si="449">SUM(D11,D26,D34,D59,D68,D80,D89,D125,D221,D245,D277,D298,D303)</f>
        <v>115898306</v>
      </c>
      <c r="E309" s="267">
        <f t="shared" si="449"/>
        <v>118651108</v>
      </c>
      <c r="F309" s="267">
        <f t="shared" si="449"/>
        <v>103816514</v>
      </c>
      <c r="G309" s="267">
        <f t="shared" si="449"/>
        <v>106447593</v>
      </c>
      <c r="H309" s="267">
        <f t="shared" si="449"/>
        <v>2631079</v>
      </c>
      <c r="I309" s="267">
        <f t="shared" si="449"/>
        <v>0</v>
      </c>
      <c r="J309" s="267">
        <f t="shared" si="449"/>
        <v>0</v>
      </c>
      <c r="K309" s="267">
        <f t="shared" si="449"/>
        <v>0</v>
      </c>
      <c r="L309" s="267">
        <f t="shared" si="449"/>
        <v>0</v>
      </c>
      <c r="M309" s="267">
        <f t="shared" si="449"/>
        <v>2008499</v>
      </c>
      <c r="N309" s="267">
        <f t="shared" si="449"/>
        <v>0</v>
      </c>
      <c r="O309" s="267">
        <f t="shared" si="449"/>
        <v>0</v>
      </c>
      <c r="P309" s="267">
        <f t="shared" si="449"/>
        <v>641366</v>
      </c>
      <c r="Q309" s="267">
        <f t="shared" si="449"/>
        <v>-33140</v>
      </c>
      <c r="R309" s="267">
        <f t="shared" si="449"/>
        <v>14354</v>
      </c>
      <c r="S309" s="267">
        <f t="shared" si="449"/>
        <v>0</v>
      </c>
      <c r="T309" s="267">
        <f t="shared" si="449"/>
        <v>0</v>
      </c>
      <c r="U309" s="267">
        <f t="shared" si="449"/>
        <v>11586653</v>
      </c>
      <c r="V309" s="267">
        <f t="shared" si="449"/>
        <v>11658197</v>
      </c>
      <c r="W309" s="267">
        <f t="shared" si="449"/>
        <v>71544</v>
      </c>
      <c r="X309" s="267">
        <f t="shared" si="449"/>
        <v>96379</v>
      </c>
      <c r="Y309" s="267">
        <f t="shared" si="449"/>
        <v>0</v>
      </c>
      <c r="Z309" s="267">
        <f t="shared" si="449"/>
        <v>-24835</v>
      </c>
      <c r="AA309" s="267">
        <f t="shared" si="449"/>
        <v>0</v>
      </c>
      <c r="AB309" s="267">
        <f t="shared" si="449"/>
        <v>0</v>
      </c>
      <c r="AC309" s="267">
        <f t="shared" si="449"/>
        <v>0</v>
      </c>
      <c r="AD309" s="267">
        <f t="shared" si="449"/>
        <v>0</v>
      </c>
      <c r="AE309" s="267">
        <f t="shared" si="449"/>
        <v>0</v>
      </c>
      <c r="AF309" s="267">
        <f t="shared" si="449"/>
        <v>0</v>
      </c>
      <c r="AG309" s="267">
        <f t="shared" si="449"/>
        <v>0</v>
      </c>
      <c r="AH309" s="267">
        <f t="shared" si="449"/>
        <v>1830115</v>
      </c>
      <c r="AI309" s="267">
        <f t="shared" si="449"/>
        <v>2024914</v>
      </c>
      <c r="AJ309" s="267">
        <f t="shared" ref="AJ309:BN309" si="450">SUM(AJ11,AJ26,AJ34,AJ59,AJ68,AJ80,AJ89,AJ125,AJ221,AJ245,AJ277,AJ298,AJ303)</f>
        <v>194799</v>
      </c>
      <c r="AK309" s="267">
        <f t="shared" si="450"/>
        <v>180914</v>
      </c>
      <c r="AL309" s="267">
        <f t="shared" si="450"/>
        <v>1304</v>
      </c>
      <c r="AM309" s="267">
        <f t="shared" si="450"/>
        <v>12581</v>
      </c>
      <c r="AN309" s="267">
        <f t="shared" si="450"/>
        <v>0</v>
      </c>
      <c r="AO309" s="267">
        <f t="shared" si="450"/>
        <v>0</v>
      </c>
      <c r="AP309" s="267">
        <f t="shared" si="450"/>
        <v>0</v>
      </c>
      <c r="AQ309" s="267">
        <f t="shared" si="450"/>
        <v>0</v>
      </c>
      <c r="AR309" s="267">
        <f t="shared" si="450"/>
        <v>0</v>
      </c>
      <c r="AS309" s="267">
        <f t="shared" si="450"/>
        <v>0</v>
      </c>
      <c r="AT309" s="267">
        <f t="shared" si="450"/>
        <v>0</v>
      </c>
      <c r="AU309" s="267">
        <f t="shared" si="450"/>
        <v>1091</v>
      </c>
      <c r="AV309" s="267">
        <f t="shared" si="450"/>
        <v>1838</v>
      </c>
      <c r="AW309" s="267">
        <f t="shared" si="450"/>
        <v>747</v>
      </c>
      <c r="AX309" s="267">
        <f t="shared" si="450"/>
        <v>747</v>
      </c>
      <c r="AY309" s="267">
        <f t="shared" si="450"/>
        <v>0</v>
      </c>
      <c r="AZ309" s="267">
        <f t="shared" si="450"/>
        <v>0</v>
      </c>
      <c r="BA309" s="267">
        <f t="shared" si="450"/>
        <v>0</v>
      </c>
      <c r="BB309" s="267">
        <f t="shared" si="450"/>
        <v>-1336067</v>
      </c>
      <c r="BC309" s="267">
        <f t="shared" si="450"/>
        <v>-1481434</v>
      </c>
      <c r="BD309" s="267">
        <f t="shared" si="450"/>
        <v>-145367</v>
      </c>
      <c r="BE309" s="267">
        <f t="shared" si="450"/>
        <v>-145423</v>
      </c>
      <c r="BF309" s="267">
        <f t="shared" si="450"/>
        <v>0</v>
      </c>
      <c r="BG309" s="267">
        <f t="shared" si="450"/>
        <v>868</v>
      </c>
      <c r="BH309" s="267">
        <f t="shared" si="450"/>
        <v>-812</v>
      </c>
      <c r="BI309" s="267">
        <f t="shared" si="450"/>
        <v>0</v>
      </c>
      <c r="BJ309" s="267">
        <f t="shared" si="450"/>
        <v>0</v>
      </c>
      <c r="BK309" s="267">
        <f t="shared" si="450"/>
        <v>0</v>
      </c>
      <c r="BL309" s="267">
        <f t="shared" si="450"/>
        <v>0</v>
      </c>
      <c r="BM309" s="267">
        <f t="shared" si="450"/>
        <v>0</v>
      </c>
      <c r="BN309" s="267">
        <f t="shared" si="450"/>
        <v>0</v>
      </c>
      <c r="BP309" s="130"/>
      <c r="BQ309" s="130"/>
      <c r="BR309" s="130"/>
      <c r="BV309" s="10" t="e">
        <f>D309-#REF!-U309</f>
        <v>#REF!</v>
      </c>
      <c r="BW309" s="10" t="e">
        <f>D309-#REF!</f>
        <v>#REF!</v>
      </c>
      <c r="BX309" s="1" t="e">
        <f>F309-#REF!</f>
        <v>#REF!</v>
      </c>
    </row>
    <row r="310" spans="1:76" ht="10.5" hidden="1" customHeight="1" outlineLevel="1" x14ac:dyDescent="0.2">
      <c r="B310" s="265" t="s">
        <v>713</v>
      </c>
      <c r="C310" s="8"/>
      <c r="D310" s="281" t="str">
        <f>IF(AND(D307=D308,D307=D309),"","PROBLEM")</f>
        <v/>
      </c>
      <c r="E310" s="281" t="str">
        <f t="shared" ref="E310:BN310" si="451">IF(AND(E307=E308,E307=E309),"","PROBLEM")</f>
        <v/>
      </c>
      <c r="F310" s="281" t="str">
        <f t="shared" si="451"/>
        <v/>
      </c>
      <c r="G310" s="281" t="str">
        <f t="shared" si="451"/>
        <v/>
      </c>
      <c r="H310" s="281" t="str">
        <f t="shared" si="451"/>
        <v/>
      </c>
      <c r="I310" s="281" t="str">
        <f t="shared" si="451"/>
        <v/>
      </c>
      <c r="J310" s="281" t="str">
        <f t="shared" si="451"/>
        <v/>
      </c>
      <c r="K310" s="281" t="str">
        <f t="shared" si="451"/>
        <v/>
      </c>
      <c r="L310" s="281" t="str">
        <f t="shared" si="451"/>
        <v/>
      </c>
      <c r="M310" s="281" t="str">
        <f t="shared" si="451"/>
        <v/>
      </c>
      <c r="N310" s="281" t="str">
        <f t="shared" si="451"/>
        <v/>
      </c>
      <c r="O310" s="281" t="str">
        <f t="shared" si="451"/>
        <v/>
      </c>
      <c r="P310" s="281" t="str">
        <f t="shared" si="451"/>
        <v/>
      </c>
      <c r="Q310" s="281" t="str">
        <f t="shared" si="451"/>
        <v/>
      </c>
      <c r="R310" s="281" t="str">
        <f t="shared" ref="R310:S310" si="452">IF(AND(R307=R308,R307=R309),"","PROBLEM")</f>
        <v/>
      </c>
      <c r="S310" s="281" t="str">
        <f t="shared" si="452"/>
        <v/>
      </c>
      <c r="T310" s="281" t="str">
        <f t="shared" si="451"/>
        <v/>
      </c>
      <c r="U310" s="281" t="str">
        <f t="shared" si="451"/>
        <v/>
      </c>
      <c r="V310" s="281" t="str">
        <f t="shared" si="451"/>
        <v/>
      </c>
      <c r="W310" s="281" t="str">
        <f t="shared" si="451"/>
        <v/>
      </c>
      <c r="X310" s="281" t="str">
        <f t="shared" si="451"/>
        <v/>
      </c>
      <c r="Y310" s="281" t="str">
        <f t="shared" si="451"/>
        <v/>
      </c>
      <c r="Z310" s="281" t="str">
        <f t="shared" si="451"/>
        <v/>
      </c>
      <c r="AA310" s="281" t="str">
        <f t="shared" si="451"/>
        <v/>
      </c>
      <c r="AB310" s="281" t="str">
        <f t="shared" si="451"/>
        <v/>
      </c>
      <c r="AC310" s="281" t="str">
        <f t="shared" si="451"/>
        <v/>
      </c>
      <c r="AD310" s="281" t="str">
        <f t="shared" si="451"/>
        <v/>
      </c>
      <c r="AE310" s="281" t="str">
        <f t="shared" si="451"/>
        <v/>
      </c>
      <c r="AF310" s="281" t="str">
        <f t="shared" si="451"/>
        <v/>
      </c>
      <c r="AG310" s="281" t="str">
        <f t="shared" si="451"/>
        <v/>
      </c>
      <c r="AH310" s="281" t="str">
        <f t="shared" si="451"/>
        <v/>
      </c>
      <c r="AI310" s="281" t="str">
        <f t="shared" si="451"/>
        <v/>
      </c>
      <c r="AJ310" s="281" t="str">
        <f t="shared" si="451"/>
        <v/>
      </c>
      <c r="AK310" s="281" t="str">
        <f t="shared" si="451"/>
        <v/>
      </c>
      <c r="AL310" s="281" t="str">
        <f t="shared" si="451"/>
        <v/>
      </c>
      <c r="AM310" s="281" t="str">
        <f t="shared" si="451"/>
        <v/>
      </c>
      <c r="AN310" s="281" t="str">
        <f t="shared" si="451"/>
        <v/>
      </c>
      <c r="AO310" s="281" t="str">
        <f t="shared" si="451"/>
        <v/>
      </c>
      <c r="AP310" s="281" t="str">
        <f t="shared" si="451"/>
        <v/>
      </c>
      <c r="AQ310" s="281" t="str">
        <f t="shared" si="451"/>
        <v/>
      </c>
      <c r="AR310" s="281" t="str">
        <f t="shared" si="451"/>
        <v/>
      </c>
      <c r="AS310" s="281" t="str">
        <f t="shared" si="451"/>
        <v/>
      </c>
      <c r="AT310" s="281" t="str">
        <f t="shared" si="451"/>
        <v/>
      </c>
      <c r="AU310" s="281" t="str">
        <f t="shared" si="451"/>
        <v/>
      </c>
      <c r="AV310" s="281" t="str">
        <f t="shared" si="451"/>
        <v/>
      </c>
      <c r="AW310" s="281" t="str">
        <f t="shared" si="451"/>
        <v/>
      </c>
      <c r="AX310" s="281" t="str">
        <f t="shared" si="451"/>
        <v/>
      </c>
      <c r="AY310" s="281" t="str">
        <f t="shared" si="451"/>
        <v/>
      </c>
      <c r="AZ310" s="281" t="str">
        <f t="shared" si="451"/>
        <v/>
      </c>
      <c r="BA310" s="281" t="str">
        <f t="shared" si="451"/>
        <v/>
      </c>
      <c r="BB310" s="281" t="str">
        <f t="shared" si="451"/>
        <v/>
      </c>
      <c r="BC310" s="281" t="str">
        <f t="shared" si="451"/>
        <v/>
      </c>
      <c r="BD310" s="281" t="str">
        <f t="shared" si="451"/>
        <v/>
      </c>
      <c r="BE310" s="281" t="str">
        <f t="shared" si="451"/>
        <v/>
      </c>
      <c r="BF310" s="281" t="str">
        <f t="shared" si="451"/>
        <v/>
      </c>
      <c r="BG310" s="281" t="str">
        <f t="shared" si="451"/>
        <v/>
      </c>
      <c r="BH310" s="281" t="str">
        <f t="shared" si="451"/>
        <v/>
      </c>
      <c r="BI310" s="281" t="str">
        <f t="shared" si="451"/>
        <v/>
      </c>
      <c r="BJ310" s="281" t="str">
        <f t="shared" si="451"/>
        <v/>
      </c>
      <c r="BK310" s="281" t="str">
        <f t="shared" si="451"/>
        <v/>
      </c>
      <c r="BL310" s="281" t="str">
        <f t="shared" si="451"/>
        <v/>
      </c>
      <c r="BM310" s="281" t="str">
        <f t="shared" si="451"/>
        <v/>
      </c>
      <c r="BN310" s="281" t="str">
        <f t="shared" si="451"/>
        <v/>
      </c>
      <c r="BP310" s="130"/>
      <c r="BQ310" s="130"/>
      <c r="BR310" s="130"/>
    </row>
    <row r="311" spans="1:76" hidden="1" outlineLevel="1" x14ac:dyDescent="0.2">
      <c r="B311" s="8"/>
      <c r="C311" s="8"/>
      <c r="D311" s="269"/>
      <c r="E311" s="269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P311" s="130"/>
      <c r="BQ311" s="130"/>
      <c r="BR311" s="130"/>
    </row>
    <row r="312" spans="1:76" hidden="1" outlineLevel="1" x14ac:dyDescent="0.2">
      <c r="B312" s="8"/>
      <c r="C312" s="266" t="s">
        <v>714</v>
      </c>
      <c r="D312" s="269">
        <f>Ienemumi!AJ158-E307</f>
        <v>0</v>
      </c>
      <c r="E312" s="269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P312" s="130"/>
      <c r="BQ312" s="130"/>
      <c r="BR312" s="130"/>
    </row>
    <row r="313" spans="1:76" ht="12.75" collapsed="1" thickTop="1" x14ac:dyDescent="0.2">
      <c r="B313" s="8"/>
      <c r="C313" s="8"/>
      <c r="D313" s="269"/>
      <c r="E313" s="269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P313" s="130"/>
      <c r="BQ313" s="130"/>
      <c r="BR313" s="130"/>
    </row>
    <row r="314" spans="1:76" x14ac:dyDescent="0.2">
      <c r="B314" s="8"/>
      <c r="C314" s="8"/>
      <c r="D314" s="269"/>
      <c r="E314" s="269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P314" s="130"/>
      <c r="BQ314" s="130"/>
      <c r="BR314" s="130"/>
    </row>
    <row r="315" spans="1:76" x14ac:dyDescent="0.2">
      <c r="B315" s="8"/>
      <c r="C315" s="8"/>
      <c r="BP315" s="130"/>
      <c r="BQ315" s="130"/>
      <c r="BR315" s="130"/>
    </row>
    <row r="316" spans="1:76" x14ac:dyDescent="0.2">
      <c r="B316" s="8"/>
      <c r="C316" s="8"/>
      <c r="BP316" s="130"/>
      <c r="BQ316" s="130"/>
      <c r="BR316" s="130"/>
    </row>
    <row r="317" spans="1:76" x14ac:dyDescent="0.2">
      <c r="B317" s="8"/>
      <c r="C317" s="8"/>
      <c r="BP317" s="130"/>
      <c r="BQ317" s="130"/>
      <c r="BR317" s="130"/>
    </row>
    <row r="318" spans="1:76" x14ac:dyDescent="0.2">
      <c r="B318" s="8"/>
      <c r="C318" s="8"/>
      <c r="BP318" s="130"/>
      <c r="BQ318" s="130"/>
      <c r="BR318" s="130"/>
    </row>
    <row r="319" spans="1:76" x14ac:dyDescent="0.2">
      <c r="B319" s="8"/>
      <c r="C319" s="8"/>
      <c r="BP319" s="130"/>
      <c r="BQ319" s="130"/>
      <c r="BR319" s="130"/>
    </row>
    <row r="320" spans="1:76" x14ac:dyDescent="0.2">
      <c r="B320" s="8"/>
      <c r="C320" s="8"/>
      <c r="BP320" s="130"/>
      <c r="BQ320" s="130"/>
      <c r="BR320" s="130"/>
    </row>
    <row r="321" spans="2:70" x14ac:dyDescent="0.2">
      <c r="B321" s="8"/>
      <c r="C321" s="8"/>
      <c r="BP321" s="130"/>
      <c r="BQ321" s="130"/>
      <c r="BR321" s="130"/>
    </row>
    <row r="322" spans="2:70" x14ac:dyDescent="0.2">
      <c r="B322" s="8"/>
      <c r="C322" s="8"/>
      <c r="BP322" s="130"/>
      <c r="BQ322" s="130"/>
      <c r="BR322" s="130"/>
    </row>
    <row r="323" spans="2:70" x14ac:dyDescent="0.2">
      <c r="B323" s="8"/>
      <c r="C323" s="8"/>
      <c r="BP323" s="130"/>
      <c r="BQ323" s="130"/>
      <c r="BR323" s="130"/>
    </row>
    <row r="324" spans="2:70" x14ac:dyDescent="0.2">
      <c r="B324" s="8"/>
      <c r="C324" s="8"/>
      <c r="BP324" s="130"/>
      <c r="BQ324" s="130"/>
      <c r="BR324" s="130"/>
    </row>
    <row r="325" spans="2:70" x14ac:dyDescent="0.2">
      <c r="B325" s="8"/>
      <c r="C325" s="8"/>
      <c r="BP325" s="130"/>
      <c r="BQ325" s="130"/>
      <c r="BR325" s="130"/>
    </row>
    <row r="326" spans="2:70" x14ac:dyDescent="0.2">
      <c r="B326" s="8"/>
      <c r="C326" s="8"/>
    </row>
    <row r="327" spans="2:70" x14ac:dyDescent="0.2">
      <c r="B327" s="8"/>
      <c r="C327" s="8"/>
    </row>
    <row r="328" spans="2:70" x14ac:dyDescent="0.2">
      <c r="B328" s="8"/>
      <c r="C328" s="8"/>
    </row>
    <row r="329" spans="2:70" x14ac:dyDescent="0.2">
      <c r="B329" s="8"/>
      <c r="C329" s="8"/>
    </row>
    <row r="330" spans="2:70" x14ac:dyDescent="0.2">
      <c r="B330" s="8"/>
      <c r="C330" s="8"/>
    </row>
    <row r="331" spans="2:70" x14ac:dyDescent="0.2">
      <c r="B331" s="8"/>
      <c r="C331" s="8"/>
    </row>
    <row r="332" spans="2:70" x14ac:dyDescent="0.2">
      <c r="B332" s="8"/>
      <c r="C332" s="8"/>
    </row>
    <row r="333" spans="2:70" x14ac:dyDescent="0.2">
      <c r="B333" s="8"/>
      <c r="C333" s="8"/>
    </row>
    <row r="334" spans="2:70" x14ac:dyDescent="0.2">
      <c r="B334" s="8"/>
      <c r="C334" s="8"/>
    </row>
    <row r="335" spans="2:70" x14ac:dyDescent="0.2">
      <c r="B335" s="8"/>
      <c r="C335" s="8"/>
    </row>
    <row r="336" spans="2:70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  <row r="1415" spans="2:3" x14ac:dyDescent="0.2">
      <c r="B1415" s="8"/>
      <c r="C1415" s="8"/>
    </row>
    <row r="1416" spans="2:3" x14ac:dyDescent="0.2">
      <c r="B1416" s="8"/>
      <c r="C1416" s="8"/>
    </row>
    <row r="1417" spans="2:3" x14ac:dyDescent="0.2">
      <c r="B1417" s="8"/>
      <c r="C1417" s="8"/>
    </row>
    <row r="1418" spans="2:3" x14ac:dyDescent="0.2">
      <c r="B1418" s="8"/>
      <c r="C1418" s="8"/>
    </row>
    <row r="1419" spans="2:3" x14ac:dyDescent="0.2">
      <c r="B1419" s="8"/>
      <c r="C1419" s="8"/>
    </row>
    <row r="1420" spans="2:3" x14ac:dyDescent="0.2">
      <c r="B1420" s="8"/>
      <c r="C1420" s="8"/>
    </row>
    <row r="1421" spans="2:3" x14ac:dyDescent="0.2">
      <c r="B1421" s="8"/>
      <c r="C1421" s="8"/>
    </row>
    <row r="1422" spans="2:3" x14ac:dyDescent="0.2">
      <c r="B1422" s="8"/>
      <c r="C1422" s="8"/>
    </row>
  </sheetData>
  <sheetProtection algorithmName="SHA-512" hashValue="anSmQpTQGHy0es6vi8WMJp9YU6JstjliFEE/e46ngB3YWIJrC9q28vmVNxbBXSHRGU/qbjDvAd/n11ICsMhLqw==" saltValue="hFyzi/YdnVyGsAWKIAFxqg==" spinCount="100000" sheet="1" objects="1" scenarios="1"/>
  <autoFilter ref="A9:BR307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81">
    <mergeCell ref="B302:C302"/>
    <mergeCell ref="B301:C301"/>
    <mergeCell ref="W7:W8"/>
    <mergeCell ref="H7:H8"/>
    <mergeCell ref="I7:T7"/>
    <mergeCell ref="B274:C274"/>
    <mergeCell ref="B270:C270"/>
    <mergeCell ref="B271:C271"/>
    <mergeCell ref="B272:C272"/>
    <mergeCell ref="B268:C268"/>
    <mergeCell ref="B256:C256"/>
    <mergeCell ref="B260:C260"/>
    <mergeCell ref="X7:AG7"/>
    <mergeCell ref="B300:C300"/>
    <mergeCell ref="B295:C295"/>
    <mergeCell ref="B292:C292"/>
    <mergeCell ref="B286:C286"/>
    <mergeCell ref="B288:C288"/>
    <mergeCell ref="B284:C284"/>
    <mergeCell ref="B282:C282"/>
    <mergeCell ref="B276:C276"/>
    <mergeCell ref="B281:C281"/>
    <mergeCell ref="B273:C273"/>
    <mergeCell ref="B279:C279"/>
    <mergeCell ref="B258:C258"/>
    <mergeCell ref="B251:C251"/>
    <mergeCell ref="B265:C265"/>
    <mergeCell ref="B269:C269"/>
    <mergeCell ref="BE7:BN7"/>
    <mergeCell ref="AW7:AW8"/>
    <mergeCell ref="AX7:BA7"/>
    <mergeCell ref="AK7:AT7"/>
    <mergeCell ref="AJ7:AJ8"/>
    <mergeCell ref="A4:BP4"/>
    <mergeCell ref="B247:C247"/>
    <mergeCell ref="B253:C253"/>
    <mergeCell ref="B254:C254"/>
    <mergeCell ref="A6:A8"/>
    <mergeCell ref="BP6:BP8"/>
    <mergeCell ref="BO6:BO8"/>
    <mergeCell ref="F7:F8"/>
    <mergeCell ref="B246:C246"/>
    <mergeCell ref="B252:C252"/>
    <mergeCell ref="AU7:AU8"/>
    <mergeCell ref="B244:C244"/>
    <mergeCell ref="AI7:AI8"/>
    <mergeCell ref="D6:BN6"/>
    <mergeCell ref="BC7:BC8"/>
    <mergeCell ref="BD7:BD8"/>
    <mergeCell ref="B305:C305"/>
    <mergeCell ref="B263:C263"/>
    <mergeCell ref="BB7:BB8"/>
    <mergeCell ref="B248:C248"/>
    <mergeCell ref="B266:C266"/>
    <mergeCell ref="E7:E8"/>
    <mergeCell ref="B6:B8"/>
    <mergeCell ref="B249:C249"/>
    <mergeCell ref="B250:C250"/>
    <mergeCell ref="D7:D8"/>
    <mergeCell ref="U7:U8"/>
    <mergeCell ref="B261:C261"/>
    <mergeCell ref="B255:C255"/>
    <mergeCell ref="G7:G8"/>
    <mergeCell ref="AH7:AH8"/>
    <mergeCell ref="V7:V8"/>
    <mergeCell ref="B304:C304"/>
    <mergeCell ref="AV7:AV8"/>
    <mergeCell ref="C6:C8"/>
    <mergeCell ref="B291:C291"/>
    <mergeCell ref="B293:C293"/>
    <mergeCell ref="B287:C287"/>
    <mergeCell ref="B275:C275"/>
    <mergeCell ref="B257:C257"/>
    <mergeCell ref="B259:C259"/>
    <mergeCell ref="B262:C262"/>
    <mergeCell ref="B267:C267"/>
    <mergeCell ref="B264:C264"/>
    <mergeCell ref="B290:C290"/>
    <mergeCell ref="B283:C283"/>
    <mergeCell ref="B299:C299"/>
    <mergeCell ref="B296:C296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&amp;"Times New Roman,Regular"&amp;9 2.pielikums Jūrmalas pilsētas domes
2020.gada 21.maija saistošajiem noteikumiem Nr.15
(protokols Nr.7, 29.punkts)</firstHeader>
  </headerFooter>
  <ignoredErrors>
    <ignoredError sqref="H12:H23 H27:H32 H35:H50 H65:H66 H69:H78 H86 H122:H123 H219 H224:H242 H279 H299:H300 W12:W23 W27:W32 W35:W50 W65:W66 W69:W78 W86 W122:W123 W219 W224:W242 AJ12:AJ23 AJ27:AJ32 AJ35:AJ50 AJ65:AJ66 AJ69:AJ78 AJ86 AJ122:AJ123 AJ219 AJ224:AJ242 AW69:AW78 AJ222 W222 H222 AJ204:AJ216 W204:W216 H204:H216 H126:H143 W126:W143 AJ126:AJ143 H176:H202 W176:W202 AJ176:AJ202 AJ60:AJ63 W60:W63 H60:H63 AJ171:AJ174 W171:W174 H171:H174 AJ90:AJ108 W90:W108 H90:H108 AJ110:AJ120 W110:W120 H110:H120 H148:H169 W148:W169 AJ148:AJ169 AJ81:AJ84 W81:W84 H81:H84 H51:H56 W51:W56 AJ51:AJ56" formulaRange="1"/>
    <ignoredError sqref="A125" numberStoredAsText="1"/>
  </ignoredError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64"/>
  <sheetViews>
    <sheetView showGridLines="0" view="pageLayout" topLeftCell="A156" zoomScaleNormal="100" workbookViewId="0">
      <selection activeCell="AL3" sqref="AL3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8.85546875" style="49" hidden="1" customWidth="1" outlineLevel="1"/>
    <col min="8" max="8" width="7.85546875" style="49" hidden="1" customWidth="1" outlineLevel="1"/>
    <col min="9" max="9" width="7.42578125" style="49" hidden="1" customWidth="1" outlineLevel="1"/>
    <col min="10" max="10" width="6.42578125" style="49" hidden="1" customWidth="1" outlineLevel="1"/>
    <col min="11" max="19" width="8.140625" style="49" hidden="1" customWidth="1" outlineLevel="1"/>
    <col min="20" max="20" width="9.7109375" style="49" hidden="1" customWidth="1" outlineLevel="1"/>
    <col min="21" max="21" width="9.28515625" style="49" customWidth="1" collapsed="1"/>
    <col min="22" max="22" width="9.7109375" style="49" hidden="1" customWidth="1" outlineLevel="1"/>
    <col min="23" max="23" width="8" style="49" hidden="1" customWidth="1" outlineLevel="1"/>
    <col min="24" max="24" width="5.85546875" style="49" hidden="1" customWidth="1" outlineLevel="1"/>
    <col min="25" max="25" width="5.42578125" style="49" hidden="1" customWidth="1" outlineLevel="1"/>
    <col min="26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32" t="s">
        <v>769</v>
      </c>
    </row>
    <row r="2" spans="1:36" x14ac:dyDescent="0.2">
      <c r="AJ2" s="332" t="s">
        <v>770</v>
      </c>
    </row>
    <row r="3" spans="1:36" x14ac:dyDescent="0.2">
      <c r="AJ3" s="332" t="s">
        <v>771</v>
      </c>
    </row>
    <row r="4" spans="1:36" ht="18" customHeight="1" x14ac:dyDescent="0.35">
      <c r="A4" s="490" t="s">
        <v>683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60" customHeight="1" thickBot="1" x14ac:dyDescent="0.25">
      <c r="A6" s="477" t="s">
        <v>22</v>
      </c>
      <c r="B6" s="478"/>
      <c r="C6" s="478"/>
      <c r="D6" s="78" t="s">
        <v>23</v>
      </c>
      <c r="E6" s="85" t="s">
        <v>772</v>
      </c>
      <c r="F6" s="100" t="s">
        <v>756</v>
      </c>
      <c r="G6" s="100" t="s">
        <v>773</v>
      </c>
      <c r="H6" s="375" t="s">
        <v>815</v>
      </c>
      <c r="I6" s="375" t="s">
        <v>828</v>
      </c>
      <c r="J6" s="375" t="s">
        <v>830</v>
      </c>
      <c r="K6" s="362" t="s">
        <v>785</v>
      </c>
      <c r="L6" s="100"/>
      <c r="M6" s="100"/>
      <c r="N6" s="100"/>
      <c r="O6" s="100"/>
      <c r="P6" s="100"/>
      <c r="Q6" s="100"/>
      <c r="R6" s="100"/>
      <c r="S6" s="100"/>
      <c r="T6" s="100" t="s">
        <v>774</v>
      </c>
      <c r="U6" s="100" t="s">
        <v>442</v>
      </c>
      <c r="V6" s="100" t="s">
        <v>775</v>
      </c>
      <c r="W6" s="375" t="s">
        <v>815</v>
      </c>
      <c r="X6" s="375" t="s">
        <v>828</v>
      </c>
      <c r="Y6" s="375" t="s">
        <v>830</v>
      </c>
      <c r="Z6" s="362" t="s">
        <v>785</v>
      </c>
      <c r="AA6" s="100"/>
      <c r="AB6" s="100"/>
      <c r="AC6" s="100"/>
      <c r="AD6" s="100"/>
      <c r="AE6" s="100"/>
      <c r="AF6" s="100"/>
      <c r="AG6" s="100"/>
      <c r="AH6" s="100"/>
      <c r="AI6" s="334" t="s">
        <v>776</v>
      </c>
      <c r="AJ6" s="373" t="s">
        <v>777</v>
      </c>
    </row>
    <row r="7" spans="1:36" ht="10.5" customHeight="1" thickTop="1" thickBot="1" x14ac:dyDescent="0.25">
      <c r="A7" s="479">
        <v>1</v>
      </c>
      <c r="B7" s="480"/>
      <c r="C7" s="481"/>
      <c r="D7" s="51">
        <v>2</v>
      </c>
      <c r="E7" s="204">
        <v>7</v>
      </c>
      <c r="F7" s="204">
        <v>3</v>
      </c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>
        <v>8</v>
      </c>
      <c r="U7" s="204">
        <v>4</v>
      </c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5">
        <v>5</v>
      </c>
    </row>
    <row r="8" spans="1:36" s="79" customFormat="1" ht="14.25" customHeight="1" thickTop="1" x14ac:dyDescent="0.2">
      <c r="A8" s="483" t="s">
        <v>111</v>
      </c>
      <c r="B8" s="484"/>
      <c r="C8" s="484"/>
      <c r="D8" s="485"/>
      <c r="E8" s="348">
        <f t="shared" ref="E8:AJ8" si="0">SUM(E96,E130,E98)</f>
        <v>117229232</v>
      </c>
      <c r="F8" s="348">
        <f t="shared" si="0"/>
        <v>120130704</v>
      </c>
      <c r="G8" s="348">
        <f t="shared" si="0"/>
        <v>2901472</v>
      </c>
      <c r="H8" s="348">
        <f t="shared" si="0"/>
        <v>2289842</v>
      </c>
      <c r="I8" s="348">
        <f t="shared" si="0"/>
        <v>641366</v>
      </c>
      <c r="J8" s="348">
        <f t="shared" si="0"/>
        <v>-31836</v>
      </c>
      <c r="K8" s="348">
        <f t="shared" si="0"/>
        <v>2100</v>
      </c>
      <c r="L8" s="348">
        <f t="shared" si="0"/>
        <v>0</v>
      </c>
      <c r="M8" s="348">
        <f t="shared" si="0"/>
        <v>0</v>
      </c>
      <c r="N8" s="348">
        <f t="shared" si="0"/>
        <v>0</v>
      </c>
      <c r="O8" s="348">
        <f t="shared" si="0"/>
        <v>0</v>
      </c>
      <c r="P8" s="348">
        <f t="shared" si="0"/>
        <v>0</v>
      </c>
      <c r="Q8" s="348">
        <f t="shared" si="0"/>
        <v>0</v>
      </c>
      <c r="R8" s="348">
        <f t="shared" si="0"/>
        <v>0</v>
      </c>
      <c r="S8" s="348">
        <f t="shared" si="0"/>
        <v>0</v>
      </c>
      <c r="T8" s="348">
        <f t="shared" si="0"/>
        <v>-1336267</v>
      </c>
      <c r="U8" s="347">
        <f t="shared" si="0"/>
        <v>-1481434</v>
      </c>
      <c r="V8" s="347">
        <f t="shared" si="0"/>
        <v>-145167</v>
      </c>
      <c r="W8" s="347">
        <f t="shared" si="0"/>
        <v>-145223</v>
      </c>
      <c r="X8" s="347">
        <f t="shared" si="0"/>
        <v>0</v>
      </c>
      <c r="Y8" s="347">
        <f t="shared" si="0"/>
        <v>868</v>
      </c>
      <c r="Z8" s="347">
        <f t="shared" si="0"/>
        <v>-812</v>
      </c>
      <c r="AA8" s="347">
        <f t="shared" si="0"/>
        <v>0</v>
      </c>
      <c r="AB8" s="347">
        <f t="shared" si="0"/>
        <v>0</v>
      </c>
      <c r="AC8" s="347">
        <f t="shared" si="0"/>
        <v>0</v>
      </c>
      <c r="AD8" s="347">
        <f t="shared" si="0"/>
        <v>0</v>
      </c>
      <c r="AE8" s="347">
        <f t="shared" si="0"/>
        <v>0</v>
      </c>
      <c r="AF8" s="347">
        <f t="shared" si="0"/>
        <v>0</v>
      </c>
      <c r="AG8" s="347">
        <f t="shared" si="0"/>
        <v>0</v>
      </c>
      <c r="AH8" s="347">
        <f t="shared" si="0"/>
        <v>0</v>
      </c>
      <c r="AI8" s="347">
        <f t="shared" si="0"/>
        <v>115892965</v>
      </c>
      <c r="AJ8" s="302">
        <f t="shared" si="0"/>
        <v>118649270</v>
      </c>
    </row>
    <row r="9" spans="1:36" s="79" customFormat="1" x14ac:dyDescent="0.2">
      <c r="A9" s="12"/>
      <c r="B9" s="13"/>
      <c r="C9" s="14"/>
      <c r="D9" s="15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206"/>
    </row>
    <row r="10" spans="1:36" s="80" customFormat="1" x14ac:dyDescent="0.2">
      <c r="A10" s="486" t="s">
        <v>24</v>
      </c>
      <c r="B10" s="487"/>
      <c r="C10" s="487"/>
      <c r="D10" s="16" t="s">
        <v>25</v>
      </c>
      <c r="E10" s="17">
        <f t="shared" ref="E10:U11" si="1">E11</f>
        <v>52522567</v>
      </c>
      <c r="F10" s="17">
        <f t="shared" si="1"/>
        <v>53158451</v>
      </c>
      <c r="G10" s="17">
        <f t="shared" si="1"/>
        <v>635884</v>
      </c>
      <c r="H10" s="17">
        <f t="shared" si="1"/>
        <v>0</v>
      </c>
      <c r="I10" s="17">
        <f t="shared" si="1"/>
        <v>635884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35">
        <f t="shared" si="1"/>
        <v>0</v>
      </c>
      <c r="V10" s="335">
        <f t="shared" ref="U10:AI11" si="2">V11</f>
        <v>0</v>
      </c>
      <c r="W10" s="335">
        <f t="shared" si="2"/>
        <v>0</v>
      </c>
      <c r="X10" s="335">
        <f t="shared" si="2"/>
        <v>0</v>
      </c>
      <c r="Y10" s="335">
        <f t="shared" si="2"/>
        <v>0</v>
      </c>
      <c r="Z10" s="335">
        <f t="shared" si="2"/>
        <v>0</v>
      </c>
      <c r="AA10" s="335">
        <f t="shared" si="2"/>
        <v>0</v>
      </c>
      <c r="AB10" s="335">
        <f t="shared" si="2"/>
        <v>0</v>
      </c>
      <c r="AC10" s="335">
        <f t="shared" si="2"/>
        <v>0</v>
      </c>
      <c r="AD10" s="335">
        <f t="shared" si="2"/>
        <v>0</v>
      </c>
      <c r="AE10" s="335">
        <f t="shared" si="2"/>
        <v>0</v>
      </c>
      <c r="AF10" s="335">
        <f t="shared" si="2"/>
        <v>0</v>
      </c>
      <c r="AG10" s="335">
        <f t="shared" si="2"/>
        <v>0</v>
      </c>
      <c r="AH10" s="335">
        <f t="shared" si="2"/>
        <v>0</v>
      </c>
      <c r="AI10" s="335">
        <f t="shared" si="2"/>
        <v>52522567</v>
      </c>
      <c r="AJ10" s="303">
        <f t="shared" ref="AJ10:AJ11" si="3">AJ11</f>
        <v>53158451</v>
      </c>
    </row>
    <row r="11" spans="1:36" s="79" customFormat="1" x14ac:dyDescent="0.2">
      <c r="A11" s="18"/>
      <c r="B11" s="443" t="s">
        <v>26</v>
      </c>
      <c r="C11" s="443"/>
      <c r="D11" s="19" t="s">
        <v>27</v>
      </c>
      <c r="E11" s="124">
        <f t="shared" si="1"/>
        <v>52522567</v>
      </c>
      <c r="F11" s="124">
        <f t="shared" si="1"/>
        <v>53158451</v>
      </c>
      <c r="G11" s="124">
        <f t="shared" si="1"/>
        <v>635884</v>
      </c>
      <c r="H11" s="124">
        <f t="shared" si="1"/>
        <v>0</v>
      </c>
      <c r="I11" s="124">
        <f t="shared" si="1"/>
        <v>635884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36">
        <f t="shared" si="2"/>
        <v>0</v>
      </c>
      <c r="V11" s="336">
        <f t="shared" si="2"/>
        <v>0</v>
      </c>
      <c r="W11" s="336">
        <f t="shared" si="2"/>
        <v>0</v>
      </c>
      <c r="X11" s="336">
        <f t="shared" si="2"/>
        <v>0</v>
      </c>
      <c r="Y11" s="336">
        <f t="shared" si="2"/>
        <v>0</v>
      </c>
      <c r="Z11" s="336">
        <f t="shared" si="2"/>
        <v>0</v>
      </c>
      <c r="AA11" s="336">
        <f t="shared" si="2"/>
        <v>0</v>
      </c>
      <c r="AB11" s="336">
        <f t="shared" si="2"/>
        <v>0</v>
      </c>
      <c r="AC11" s="336">
        <f t="shared" si="2"/>
        <v>0</v>
      </c>
      <c r="AD11" s="336">
        <f t="shared" si="2"/>
        <v>0</v>
      </c>
      <c r="AE11" s="336">
        <f t="shared" si="2"/>
        <v>0</v>
      </c>
      <c r="AF11" s="336">
        <f t="shared" si="2"/>
        <v>0</v>
      </c>
      <c r="AG11" s="336">
        <f t="shared" si="2"/>
        <v>0</v>
      </c>
      <c r="AH11" s="336">
        <f t="shared" si="2"/>
        <v>0</v>
      </c>
      <c r="AI11" s="336">
        <f t="shared" si="2"/>
        <v>52522567</v>
      </c>
      <c r="AJ11" s="304">
        <f t="shared" si="3"/>
        <v>53158451</v>
      </c>
    </row>
    <row r="12" spans="1:36" x14ac:dyDescent="0.2">
      <c r="A12" s="20"/>
      <c r="B12" s="488" t="s">
        <v>28</v>
      </c>
      <c r="C12" s="488"/>
      <c r="D12" s="21" t="s">
        <v>29</v>
      </c>
      <c r="E12" s="238">
        <f t="shared" ref="E12:T12" si="4">SUM(E13:E14)</f>
        <v>52522567</v>
      </c>
      <c r="F12" s="238">
        <f t="shared" si="4"/>
        <v>53158451</v>
      </c>
      <c r="G12" s="238">
        <f t="shared" si="4"/>
        <v>635884</v>
      </c>
      <c r="H12" s="238">
        <f t="shared" ref="H12:R12" si="5">SUM(H13:H14)</f>
        <v>0</v>
      </c>
      <c r="I12" s="238">
        <f t="shared" si="5"/>
        <v>635884</v>
      </c>
      <c r="J12" s="238">
        <f t="shared" si="5"/>
        <v>0</v>
      </c>
      <c r="K12" s="238">
        <f t="shared" si="5"/>
        <v>0</v>
      </c>
      <c r="L12" s="238">
        <f t="shared" si="5"/>
        <v>0</v>
      </c>
      <c r="M12" s="238">
        <f t="shared" si="5"/>
        <v>0</v>
      </c>
      <c r="N12" s="238">
        <f t="shared" si="5"/>
        <v>0</v>
      </c>
      <c r="O12" s="238">
        <f t="shared" si="5"/>
        <v>0</v>
      </c>
      <c r="P12" s="238">
        <f t="shared" si="5"/>
        <v>0</v>
      </c>
      <c r="Q12" s="238">
        <f t="shared" si="5"/>
        <v>0</v>
      </c>
      <c r="R12" s="238">
        <f t="shared" si="5"/>
        <v>0</v>
      </c>
      <c r="S12" s="238">
        <f t="shared" ref="S12:AH12" si="6">SUM(S13:S14)</f>
        <v>0</v>
      </c>
      <c r="T12" s="238">
        <f t="shared" si="4"/>
        <v>0</v>
      </c>
      <c r="U12" s="337">
        <f t="shared" si="6"/>
        <v>0</v>
      </c>
      <c r="V12" s="337">
        <f t="shared" si="6"/>
        <v>0</v>
      </c>
      <c r="W12" s="337">
        <f t="shared" ref="W12:AG12" si="7">SUM(W13:W14)</f>
        <v>0</v>
      </c>
      <c r="X12" s="337">
        <f t="shared" si="7"/>
        <v>0</v>
      </c>
      <c r="Y12" s="337">
        <f t="shared" si="7"/>
        <v>0</v>
      </c>
      <c r="Z12" s="337">
        <f t="shared" si="7"/>
        <v>0</v>
      </c>
      <c r="AA12" s="337">
        <f t="shared" si="7"/>
        <v>0</v>
      </c>
      <c r="AB12" s="337">
        <f t="shared" si="7"/>
        <v>0</v>
      </c>
      <c r="AC12" s="337">
        <f t="shared" si="7"/>
        <v>0</v>
      </c>
      <c r="AD12" s="337">
        <f t="shared" si="7"/>
        <v>0</v>
      </c>
      <c r="AE12" s="337">
        <f t="shared" si="7"/>
        <v>0</v>
      </c>
      <c r="AF12" s="337">
        <f t="shared" si="7"/>
        <v>0</v>
      </c>
      <c r="AG12" s="337">
        <f t="shared" si="7"/>
        <v>0</v>
      </c>
      <c r="AH12" s="337">
        <f t="shared" si="6"/>
        <v>0</v>
      </c>
      <c r="AI12" s="337">
        <f t="shared" ref="AI12" si="8">SUM(AI13:AI14)</f>
        <v>52522567</v>
      </c>
      <c r="AJ12" s="305">
        <f>SUM(AJ13:AJ14)</f>
        <v>53158451</v>
      </c>
    </row>
    <row r="13" spans="1:36" ht="36" x14ac:dyDescent="0.2">
      <c r="A13" s="22"/>
      <c r="B13" s="497" t="s">
        <v>30</v>
      </c>
      <c r="C13" s="497"/>
      <c r="D13" s="174" t="s">
        <v>135</v>
      </c>
      <c r="E13" s="239">
        <v>228732</v>
      </c>
      <c r="F13" s="239">
        <f>E13+G13</f>
        <v>864616</v>
      </c>
      <c r="G13" s="239">
        <f>SUBTOTAL(9,H13:S13)</f>
        <v>635884</v>
      </c>
      <c r="H13" s="239"/>
      <c r="I13" s="239">
        <v>635884</v>
      </c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338">
        <f>T13+V13</f>
        <v>0</v>
      </c>
      <c r="V13" s="338">
        <f>SUBTOTAL(9,W13:AH13)</f>
        <v>0</v>
      </c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>
        <f>E13+T13</f>
        <v>228732</v>
      </c>
      <c r="AJ13" s="306">
        <f>F13+U13</f>
        <v>864616</v>
      </c>
    </row>
    <row r="14" spans="1:36" ht="24" x14ac:dyDescent="0.2">
      <c r="A14" s="28"/>
      <c r="B14" s="489" t="s">
        <v>644</v>
      </c>
      <c r="C14" s="489"/>
      <c r="D14" s="24" t="s">
        <v>645</v>
      </c>
      <c r="E14" s="240">
        <v>52293835</v>
      </c>
      <c r="F14" s="240">
        <f>E14+G14</f>
        <v>52293835</v>
      </c>
      <c r="G14" s="240">
        <f>SUBTOTAL(9,H14:S14)</f>
        <v>0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55">
        <f>T14+V14</f>
        <v>0</v>
      </c>
      <c r="V14" s="255">
        <f>SUBTOTAL(9,W14:AH14)</f>
        <v>0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>
        <f>E14+T14</f>
        <v>52293835</v>
      </c>
      <c r="AJ14" s="306">
        <f>F14+U14</f>
        <v>52293835</v>
      </c>
    </row>
    <row r="15" spans="1:36" s="80" customFormat="1" x14ac:dyDescent="0.2">
      <c r="A15" s="486" t="s">
        <v>31</v>
      </c>
      <c r="B15" s="487"/>
      <c r="C15" s="487"/>
      <c r="D15" s="16" t="s">
        <v>32</v>
      </c>
      <c r="E15" s="17">
        <f t="shared" ref="E15:AI15" si="9">SUM(E16)</f>
        <v>9167213</v>
      </c>
      <c r="F15" s="17">
        <f t="shared" si="9"/>
        <v>9167213</v>
      </c>
      <c r="G15" s="17">
        <f t="shared" si="9"/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35">
        <f t="shared" si="9"/>
        <v>0</v>
      </c>
      <c r="V15" s="335">
        <f t="shared" si="9"/>
        <v>0</v>
      </c>
      <c r="W15" s="335">
        <f t="shared" si="9"/>
        <v>0</v>
      </c>
      <c r="X15" s="335">
        <f t="shared" si="9"/>
        <v>0</v>
      </c>
      <c r="Y15" s="335">
        <f t="shared" si="9"/>
        <v>0</v>
      </c>
      <c r="Z15" s="335">
        <f t="shared" si="9"/>
        <v>0</v>
      </c>
      <c r="AA15" s="335">
        <f t="shared" si="9"/>
        <v>0</v>
      </c>
      <c r="AB15" s="335">
        <f t="shared" si="9"/>
        <v>0</v>
      </c>
      <c r="AC15" s="335">
        <f t="shared" si="9"/>
        <v>0</v>
      </c>
      <c r="AD15" s="335">
        <f t="shared" si="9"/>
        <v>0</v>
      </c>
      <c r="AE15" s="335">
        <f t="shared" si="9"/>
        <v>0</v>
      </c>
      <c r="AF15" s="335">
        <f t="shared" si="9"/>
        <v>0</v>
      </c>
      <c r="AG15" s="335">
        <f t="shared" si="9"/>
        <v>0</v>
      </c>
      <c r="AH15" s="335">
        <f t="shared" si="9"/>
        <v>0</v>
      </c>
      <c r="AI15" s="335">
        <f t="shared" si="9"/>
        <v>9167213</v>
      </c>
      <c r="AJ15" s="307">
        <f t="shared" ref="AJ15" si="10">SUM(AJ16)</f>
        <v>9167213</v>
      </c>
    </row>
    <row r="16" spans="1:36" s="79" customFormat="1" x14ac:dyDescent="0.2">
      <c r="A16" s="18"/>
      <c r="B16" s="443" t="s">
        <v>33</v>
      </c>
      <c r="C16" s="443"/>
      <c r="D16" s="19" t="s">
        <v>34</v>
      </c>
      <c r="E16" s="124">
        <f t="shared" ref="E16:G16" si="11">SUM(E17,E20,E23)</f>
        <v>9167213</v>
      </c>
      <c r="F16" s="124">
        <f t="shared" si="11"/>
        <v>9167213</v>
      </c>
      <c r="G16" s="124">
        <f t="shared" si="11"/>
        <v>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0</v>
      </c>
      <c r="O16" s="124">
        <f t="shared" si="12"/>
        <v>0</v>
      </c>
      <c r="P16" s="124">
        <f t="shared" si="12"/>
        <v>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36">
        <f t="shared" ref="U16:AH16" si="14">SUM(U17,U20,U23)</f>
        <v>0</v>
      </c>
      <c r="V16" s="336">
        <f t="shared" si="14"/>
        <v>0</v>
      </c>
      <c r="W16" s="336">
        <f t="shared" ref="W16:AG16" si="15">SUM(W17,W20,W23)</f>
        <v>0</v>
      </c>
      <c r="X16" s="336">
        <f t="shared" si="15"/>
        <v>0</v>
      </c>
      <c r="Y16" s="336">
        <f t="shared" si="15"/>
        <v>0</v>
      </c>
      <c r="Z16" s="336">
        <f t="shared" si="15"/>
        <v>0</v>
      </c>
      <c r="AA16" s="336">
        <f t="shared" si="15"/>
        <v>0</v>
      </c>
      <c r="AB16" s="336">
        <f t="shared" si="15"/>
        <v>0</v>
      </c>
      <c r="AC16" s="336">
        <f t="shared" si="15"/>
        <v>0</v>
      </c>
      <c r="AD16" s="336">
        <f t="shared" si="15"/>
        <v>0</v>
      </c>
      <c r="AE16" s="336">
        <f t="shared" si="15"/>
        <v>0</v>
      </c>
      <c r="AF16" s="336">
        <f t="shared" si="15"/>
        <v>0</v>
      </c>
      <c r="AG16" s="336">
        <f t="shared" si="15"/>
        <v>0</v>
      </c>
      <c r="AH16" s="336">
        <f t="shared" si="14"/>
        <v>0</v>
      </c>
      <c r="AI16" s="336">
        <f t="shared" ref="AI16" si="16">SUM(AI17,AI20,AI23)</f>
        <v>9167213</v>
      </c>
      <c r="AJ16" s="308">
        <f t="shared" ref="AJ16" si="17">SUM(AJ17,AJ20,AJ23)</f>
        <v>9167213</v>
      </c>
    </row>
    <row r="17" spans="1:36" x14ac:dyDescent="0.2">
      <c r="A17" s="25"/>
      <c r="B17" s="445" t="s">
        <v>166</v>
      </c>
      <c r="C17" s="445"/>
      <c r="D17" s="26" t="s">
        <v>165</v>
      </c>
      <c r="E17" s="241">
        <f t="shared" ref="E17:T17" si="18">SUM(E18:E19)</f>
        <v>4108267</v>
      </c>
      <c r="F17" s="241">
        <f t="shared" si="18"/>
        <v>4108267</v>
      </c>
      <c r="G17" s="241">
        <f t="shared" si="18"/>
        <v>0</v>
      </c>
      <c r="H17" s="241">
        <f t="shared" ref="H17:R17" si="19">SUM(H18:H19)</f>
        <v>0</v>
      </c>
      <c r="I17" s="241">
        <f t="shared" si="19"/>
        <v>0</v>
      </c>
      <c r="J17" s="241">
        <f t="shared" si="19"/>
        <v>0</v>
      </c>
      <c r="K17" s="241">
        <f t="shared" si="19"/>
        <v>0</v>
      </c>
      <c r="L17" s="241">
        <f t="shared" si="19"/>
        <v>0</v>
      </c>
      <c r="M17" s="241">
        <f t="shared" si="19"/>
        <v>0</v>
      </c>
      <c r="N17" s="241">
        <f t="shared" si="19"/>
        <v>0</v>
      </c>
      <c r="O17" s="241">
        <f t="shared" si="19"/>
        <v>0</v>
      </c>
      <c r="P17" s="241">
        <f t="shared" si="19"/>
        <v>0</v>
      </c>
      <c r="Q17" s="241">
        <f t="shared" si="19"/>
        <v>0</v>
      </c>
      <c r="R17" s="241">
        <f t="shared" si="19"/>
        <v>0</v>
      </c>
      <c r="S17" s="241">
        <f t="shared" ref="S17:AH17" si="20">SUM(S18:S19)</f>
        <v>0</v>
      </c>
      <c r="T17" s="241">
        <f t="shared" si="18"/>
        <v>0</v>
      </c>
      <c r="U17" s="339">
        <f t="shared" si="20"/>
        <v>0</v>
      </c>
      <c r="V17" s="339">
        <f t="shared" si="20"/>
        <v>0</v>
      </c>
      <c r="W17" s="339">
        <f t="shared" ref="W17:AG17" si="21">SUM(W18:W19)</f>
        <v>0</v>
      </c>
      <c r="X17" s="339">
        <f t="shared" si="21"/>
        <v>0</v>
      </c>
      <c r="Y17" s="339">
        <f t="shared" si="21"/>
        <v>0</v>
      </c>
      <c r="Z17" s="339">
        <f t="shared" si="21"/>
        <v>0</v>
      </c>
      <c r="AA17" s="339">
        <f t="shared" si="21"/>
        <v>0</v>
      </c>
      <c r="AB17" s="339">
        <f t="shared" si="21"/>
        <v>0</v>
      </c>
      <c r="AC17" s="339">
        <f t="shared" si="21"/>
        <v>0</v>
      </c>
      <c r="AD17" s="339">
        <f t="shared" si="21"/>
        <v>0</v>
      </c>
      <c r="AE17" s="339">
        <f t="shared" si="21"/>
        <v>0</v>
      </c>
      <c r="AF17" s="339">
        <f t="shared" si="21"/>
        <v>0</v>
      </c>
      <c r="AG17" s="339">
        <f t="shared" si="21"/>
        <v>0</v>
      </c>
      <c r="AH17" s="339">
        <f t="shared" si="20"/>
        <v>0</v>
      </c>
      <c r="AI17" s="339">
        <f t="shared" ref="AI17" si="22">SUM(AI18:AI19)</f>
        <v>4108267</v>
      </c>
      <c r="AJ17" s="207">
        <f>SUM(AJ18:AJ19)</f>
        <v>4108267</v>
      </c>
    </row>
    <row r="18" spans="1:36" ht="24" x14ac:dyDescent="0.2">
      <c r="A18" s="22"/>
      <c r="B18" s="497" t="s">
        <v>35</v>
      </c>
      <c r="C18" s="497"/>
      <c r="D18" s="174" t="s">
        <v>36</v>
      </c>
      <c r="E18" s="239">
        <v>3632367</v>
      </c>
      <c r="F18" s="239">
        <f t="shared" ref="F18:F19" si="23">E18+G18</f>
        <v>3632367</v>
      </c>
      <c r="G18" s="239">
        <f t="shared" ref="G18:G19" si="24">SUBTOTAL(9,H18:S18)</f>
        <v>0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338">
        <f t="shared" ref="U18:U19" si="25">T18+V18</f>
        <v>0</v>
      </c>
      <c r="V18" s="338">
        <f t="shared" ref="V18:V19" si="26">SUBTOTAL(9,W18:AH18)</f>
        <v>0</v>
      </c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>
        <f t="shared" ref="AI18:AI19" si="27">E18+T18</f>
        <v>3632367</v>
      </c>
      <c r="AJ18" s="306">
        <f t="shared" ref="AJ18:AJ19" si="28">F18+U18</f>
        <v>3632367</v>
      </c>
    </row>
    <row r="19" spans="1:36" ht="24" x14ac:dyDescent="0.2">
      <c r="A19" s="23"/>
      <c r="B19" s="447" t="s">
        <v>37</v>
      </c>
      <c r="C19" s="447"/>
      <c r="D19" s="24" t="s">
        <v>38</v>
      </c>
      <c r="E19" s="242">
        <f>391400+84500</f>
        <v>475900</v>
      </c>
      <c r="F19" s="242">
        <f t="shared" si="23"/>
        <v>475900</v>
      </c>
      <c r="G19" s="242">
        <f t="shared" si="24"/>
        <v>0</v>
      </c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55">
        <f t="shared" si="25"/>
        <v>0</v>
      </c>
      <c r="V19" s="255">
        <f t="shared" si="26"/>
        <v>0</v>
      </c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>
        <f t="shared" si="27"/>
        <v>475900</v>
      </c>
      <c r="AJ19" s="309">
        <f t="shared" si="28"/>
        <v>475900</v>
      </c>
    </row>
    <row r="20" spans="1:36" x14ac:dyDescent="0.2">
      <c r="A20" s="25"/>
      <c r="B20" s="445" t="s">
        <v>39</v>
      </c>
      <c r="C20" s="445"/>
      <c r="D20" s="26" t="s">
        <v>136</v>
      </c>
      <c r="E20" s="241">
        <f t="shared" ref="E20:T20" si="29">SUM(E21:E22)</f>
        <v>3229900</v>
      </c>
      <c r="F20" s="241">
        <f t="shared" ref="F20:G20" si="30">SUM(F21:F22)</f>
        <v>3229900</v>
      </c>
      <c r="G20" s="241">
        <f t="shared" si="30"/>
        <v>0</v>
      </c>
      <c r="H20" s="241">
        <f t="shared" ref="H20:R20" si="31">SUM(H21:H22)</f>
        <v>0</v>
      </c>
      <c r="I20" s="241">
        <f t="shared" si="31"/>
        <v>0</v>
      </c>
      <c r="J20" s="241">
        <f t="shared" si="31"/>
        <v>0</v>
      </c>
      <c r="K20" s="241">
        <f t="shared" si="31"/>
        <v>0</v>
      </c>
      <c r="L20" s="241">
        <f t="shared" si="31"/>
        <v>0</v>
      </c>
      <c r="M20" s="241">
        <f t="shared" si="31"/>
        <v>0</v>
      </c>
      <c r="N20" s="241">
        <f t="shared" si="31"/>
        <v>0</v>
      </c>
      <c r="O20" s="241">
        <f t="shared" si="31"/>
        <v>0</v>
      </c>
      <c r="P20" s="241">
        <f t="shared" si="31"/>
        <v>0</v>
      </c>
      <c r="Q20" s="241">
        <f t="shared" si="31"/>
        <v>0</v>
      </c>
      <c r="R20" s="241">
        <f t="shared" si="31"/>
        <v>0</v>
      </c>
      <c r="S20" s="241">
        <f t="shared" ref="S20:AH20" si="32">SUM(S21:S22)</f>
        <v>0</v>
      </c>
      <c r="T20" s="241">
        <f t="shared" si="29"/>
        <v>0</v>
      </c>
      <c r="U20" s="339">
        <f t="shared" si="32"/>
        <v>0</v>
      </c>
      <c r="V20" s="339">
        <f t="shared" si="32"/>
        <v>0</v>
      </c>
      <c r="W20" s="339">
        <f t="shared" ref="W20:AG20" si="33">SUM(W21:W22)</f>
        <v>0</v>
      </c>
      <c r="X20" s="339">
        <f t="shared" si="33"/>
        <v>0</v>
      </c>
      <c r="Y20" s="339">
        <f t="shared" si="33"/>
        <v>0</v>
      </c>
      <c r="Z20" s="339">
        <f t="shared" si="33"/>
        <v>0</v>
      </c>
      <c r="AA20" s="339">
        <f t="shared" si="33"/>
        <v>0</v>
      </c>
      <c r="AB20" s="339">
        <f t="shared" si="33"/>
        <v>0</v>
      </c>
      <c r="AC20" s="339">
        <f t="shared" si="33"/>
        <v>0</v>
      </c>
      <c r="AD20" s="339">
        <f t="shared" si="33"/>
        <v>0</v>
      </c>
      <c r="AE20" s="339">
        <f t="shared" si="33"/>
        <v>0</v>
      </c>
      <c r="AF20" s="339">
        <f t="shared" si="33"/>
        <v>0</v>
      </c>
      <c r="AG20" s="339">
        <f t="shared" si="33"/>
        <v>0</v>
      </c>
      <c r="AH20" s="339">
        <f t="shared" si="32"/>
        <v>0</v>
      </c>
      <c r="AI20" s="339">
        <f t="shared" ref="AI20" si="34">SUM(AI21:AI22)</f>
        <v>3229900</v>
      </c>
      <c r="AJ20" s="207">
        <f>SUM(AJ21:AJ22)</f>
        <v>3229900</v>
      </c>
    </row>
    <row r="21" spans="1:36" ht="24" x14ac:dyDescent="0.2">
      <c r="A21" s="22"/>
      <c r="B21" s="482" t="s">
        <v>40</v>
      </c>
      <c r="C21" s="482"/>
      <c r="D21" s="174" t="s">
        <v>145</v>
      </c>
      <c r="E21" s="239">
        <v>2866300</v>
      </c>
      <c r="F21" s="239">
        <f t="shared" ref="F21:F22" si="35">E21+G21</f>
        <v>2866300</v>
      </c>
      <c r="G21" s="239">
        <f t="shared" ref="G21:G22" si="36">SUBTOTAL(9,H21:S21)</f>
        <v>0</v>
      </c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338">
        <f t="shared" ref="U21:U22" si="37">T21+V21</f>
        <v>0</v>
      </c>
      <c r="V21" s="338">
        <f t="shared" ref="V21:V22" si="38">SUBTOTAL(9,W21:AH21)</f>
        <v>0</v>
      </c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>
        <f t="shared" ref="AI21:AI22" si="39">E21+T21</f>
        <v>2866300</v>
      </c>
      <c r="AJ21" s="306">
        <f t="shared" ref="AJ21:AJ22" si="40">F21+U21</f>
        <v>2866300</v>
      </c>
    </row>
    <row r="22" spans="1:36" ht="24" x14ac:dyDescent="0.2">
      <c r="A22" s="23"/>
      <c r="B22" s="447" t="s">
        <v>41</v>
      </c>
      <c r="C22" s="447"/>
      <c r="D22" s="24" t="s">
        <v>146</v>
      </c>
      <c r="E22" s="242">
        <v>363600</v>
      </c>
      <c r="F22" s="242">
        <f t="shared" si="35"/>
        <v>363600</v>
      </c>
      <c r="G22" s="242">
        <f t="shared" si="36"/>
        <v>0</v>
      </c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55">
        <f t="shared" si="37"/>
        <v>0</v>
      </c>
      <c r="V22" s="255">
        <f t="shared" si="38"/>
        <v>0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>
        <f t="shared" si="39"/>
        <v>363600</v>
      </c>
      <c r="AJ22" s="309">
        <f t="shared" si="40"/>
        <v>363600</v>
      </c>
    </row>
    <row r="23" spans="1:36" x14ac:dyDescent="0.2">
      <c r="A23" s="28"/>
      <c r="B23" s="445" t="s">
        <v>282</v>
      </c>
      <c r="C23" s="445"/>
      <c r="D23" s="26" t="s">
        <v>285</v>
      </c>
      <c r="E23" s="241">
        <f t="shared" ref="E23:T23" si="41">SUM(E24:E25)</f>
        <v>1829046</v>
      </c>
      <c r="F23" s="241">
        <f t="shared" si="41"/>
        <v>1829046</v>
      </c>
      <c r="G23" s="241">
        <f t="shared" si="41"/>
        <v>0</v>
      </c>
      <c r="H23" s="241">
        <f t="shared" ref="H23:R23" si="42">SUM(H24:H25)</f>
        <v>0</v>
      </c>
      <c r="I23" s="241">
        <f t="shared" si="42"/>
        <v>0</v>
      </c>
      <c r="J23" s="241">
        <f t="shared" si="42"/>
        <v>0</v>
      </c>
      <c r="K23" s="241">
        <f t="shared" si="42"/>
        <v>0</v>
      </c>
      <c r="L23" s="241">
        <f t="shared" si="42"/>
        <v>0</v>
      </c>
      <c r="M23" s="241">
        <f t="shared" si="42"/>
        <v>0</v>
      </c>
      <c r="N23" s="241">
        <f t="shared" si="42"/>
        <v>0</v>
      </c>
      <c r="O23" s="241">
        <f t="shared" si="42"/>
        <v>0</v>
      </c>
      <c r="P23" s="241">
        <f t="shared" si="42"/>
        <v>0</v>
      </c>
      <c r="Q23" s="241">
        <f t="shared" si="42"/>
        <v>0</v>
      </c>
      <c r="R23" s="241">
        <f t="shared" si="42"/>
        <v>0</v>
      </c>
      <c r="S23" s="241">
        <f t="shared" ref="S23:AH23" si="43">SUM(S24:S25)</f>
        <v>0</v>
      </c>
      <c r="T23" s="241">
        <f t="shared" si="41"/>
        <v>0</v>
      </c>
      <c r="U23" s="339">
        <f t="shared" si="43"/>
        <v>0</v>
      </c>
      <c r="V23" s="339">
        <f t="shared" si="43"/>
        <v>0</v>
      </c>
      <c r="W23" s="339">
        <f t="shared" ref="W23:AG23" si="44">SUM(W24:W25)</f>
        <v>0</v>
      </c>
      <c r="X23" s="339">
        <f t="shared" si="44"/>
        <v>0</v>
      </c>
      <c r="Y23" s="339">
        <f t="shared" si="44"/>
        <v>0</v>
      </c>
      <c r="Z23" s="339">
        <f t="shared" si="44"/>
        <v>0</v>
      </c>
      <c r="AA23" s="339">
        <f t="shared" si="44"/>
        <v>0</v>
      </c>
      <c r="AB23" s="339">
        <f t="shared" si="44"/>
        <v>0</v>
      </c>
      <c r="AC23" s="339">
        <f t="shared" si="44"/>
        <v>0</v>
      </c>
      <c r="AD23" s="339">
        <f t="shared" si="44"/>
        <v>0</v>
      </c>
      <c r="AE23" s="339">
        <f t="shared" si="44"/>
        <v>0</v>
      </c>
      <c r="AF23" s="339">
        <f t="shared" si="44"/>
        <v>0</v>
      </c>
      <c r="AG23" s="339">
        <f t="shared" si="44"/>
        <v>0</v>
      </c>
      <c r="AH23" s="339">
        <f t="shared" si="43"/>
        <v>0</v>
      </c>
      <c r="AI23" s="339">
        <f t="shared" ref="AI23" si="45">SUM(AI24:AI25)</f>
        <v>1829046</v>
      </c>
      <c r="AJ23" s="207">
        <f>SUM(AJ24:AJ25)</f>
        <v>1829046</v>
      </c>
    </row>
    <row r="24" spans="1:36" ht="24" x14ac:dyDescent="0.2">
      <c r="A24" s="28"/>
      <c r="B24" s="482" t="s">
        <v>283</v>
      </c>
      <c r="C24" s="482"/>
      <c r="D24" s="174" t="s">
        <v>286</v>
      </c>
      <c r="E24" s="239">
        <v>1660046</v>
      </c>
      <c r="F24" s="239">
        <f t="shared" ref="F24:F25" si="46">E24+G24</f>
        <v>1660046</v>
      </c>
      <c r="G24" s="239">
        <f t="shared" ref="G24:G25" si="47">SUBTOTAL(9,H24:S24)</f>
        <v>0</v>
      </c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338">
        <f t="shared" ref="U24:U25" si="48">T24+V24</f>
        <v>0</v>
      </c>
      <c r="V24" s="338">
        <f t="shared" ref="V24:V25" si="49">SUBTOTAL(9,W24:AH24)</f>
        <v>0</v>
      </c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>
        <f t="shared" ref="AI24:AI25" si="50">E24+T24</f>
        <v>1660046</v>
      </c>
      <c r="AJ24" s="310">
        <f t="shared" ref="AJ24:AJ25" si="51">F24+U24</f>
        <v>1660046</v>
      </c>
    </row>
    <row r="25" spans="1:36" ht="24" x14ac:dyDescent="0.2">
      <c r="A25" s="28"/>
      <c r="B25" s="447" t="s">
        <v>284</v>
      </c>
      <c r="C25" s="447"/>
      <c r="D25" s="24" t="s">
        <v>287</v>
      </c>
      <c r="E25" s="240">
        <f>119000+50000</f>
        <v>169000</v>
      </c>
      <c r="F25" s="240">
        <f t="shared" si="46"/>
        <v>169000</v>
      </c>
      <c r="G25" s="240">
        <f t="shared" si="47"/>
        <v>0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55">
        <f t="shared" si="48"/>
        <v>0</v>
      </c>
      <c r="V25" s="255">
        <f t="shared" si="49"/>
        <v>0</v>
      </c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>
        <f t="shared" si="50"/>
        <v>169000</v>
      </c>
      <c r="AJ25" s="309">
        <f t="shared" si="51"/>
        <v>169000</v>
      </c>
    </row>
    <row r="26" spans="1:36" s="80" customFormat="1" ht="24" x14ac:dyDescent="0.2">
      <c r="A26" s="486" t="s">
        <v>42</v>
      </c>
      <c r="B26" s="487"/>
      <c r="C26" s="487"/>
      <c r="D26" s="16" t="s">
        <v>43</v>
      </c>
      <c r="E26" s="17">
        <f t="shared" ref="E26:G26" si="52">SUM(E27,E29)</f>
        <v>205900</v>
      </c>
      <c r="F26" s="17">
        <f t="shared" si="52"/>
        <v>205900</v>
      </c>
      <c r="G26" s="17">
        <f t="shared" si="52"/>
        <v>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0</v>
      </c>
      <c r="O26" s="17">
        <f t="shared" si="53"/>
        <v>0</v>
      </c>
      <c r="P26" s="17">
        <f t="shared" si="53"/>
        <v>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35">
        <f t="shared" ref="U26:AH26" si="55">SUM(U27,U29)</f>
        <v>0</v>
      </c>
      <c r="V26" s="335">
        <f t="shared" si="55"/>
        <v>0</v>
      </c>
      <c r="W26" s="335">
        <f t="shared" ref="W26:AG26" si="56">SUM(W27,W29)</f>
        <v>0</v>
      </c>
      <c r="X26" s="335">
        <f t="shared" si="56"/>
        <v>0</v>
      </c>
      <c r="Y26" s="335">
        <f t="shared" si="56"/>
        <v>0</v>
      </c>
      <c r="Z26" s="335">
        <f t="shared" si="56"/>
        <v>0</v>
      </c>
      <c r="AA26" s="335">
        <f t="shared" si="56"/>
        <v>0</v>
      </c>
      <c r="AB26" s="335">
        <f t="shared" si="56"/>
        <v>0</v>
      </c>
      <c r="AC26" s="335">
        <f t="shared" si="56"/>
        <v>0</v>
      </c>
      <c r="AD26" s="335">
        <f t="shared" si="56"/>
        <v>0</v>
      </c>
      <c r="AE26" s="335">
        <f t="shared" si="56"/>
        <v>0</v>
      </c>
      <c r="AF26" s="335">
        <f t="shared" si="56"/>
        <v>0</v>
      </c>
      <c r="AG26" s="335">
        <f t="shared" si="56"/>
        <v>0</v>
      </c>
      <c r="AH26" s="335">
        <f t="shared" si="55"/>
        <v>0</v>
      </c>
      <c r="AI26" s="335">
        <f t="shared" ref="AI26" si="57">SUM(AI27,AI29)</f>
        <v>205900</v>
      </c>
      <c r="AJ26" s="307">
        <f t="shared" ref="AJ26" si="58">SUM(AJ27,AJ29)</f>
        <v>205900</v>
      </c>
    </row>
    <row r="27" spans="1:36" s="79" customFormat="1" ht="24" customHeight="1" x14ac:dyDescent="0.2">
      <c r="A27" s="18"/>
      <c r="B27" s="443" t="s">
        <v>44</v>
      </c>
      <c r="C27" s="443"/>
      <c r="D27" s="27" t="s">
        <v>45</v>
      </c>
      <c r="E27" s="124">
        <f t="shared" ref="E27:AI27" si="59">E28</f>
        <v>125000</v>
      </c>
      <c r="F27" s="124">
        <f t="shared" si="59"/>
        <v>125000</v>
      </c>
      <c r="G27" s="124">
        <f t="shared" si="59"/>
        <v>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0</v>
      </c>
      <c r="O27" s="124">
        <f t="shared" si="59"/>
        <v>0</v>
      </c>
      <c r="P27" s="124">
        <f t="shared" si="59"/>
        <v>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36">
        <f t="shared" si="59"/>
        <v>0</v>
      </c>
      <c r="V27" s="336">
        <f t="shared" si="59"/>
        <v>0</v>
      </c>
      <c r="W27" s="336">
        <f t="shared" si="59"/>
        <v>0</v>
      </c>
      <c r="X27" s="336">
        <f t="shared" si="59"/>
        <v>0</v>
      </c>
      <c r="Y27" s="336">
        <f t="shared" si="59"/>
        <v>0</v>
      </c>
      <c r="Z27" s="336">
        <f t="shared" si="59"/>
        <v>0</v>
      </c>
      <c r="AA27" s="336">
        <f t="shared" si="59"/>
        <v>0</v>
      </c>
      <c r="AB27" s="336">
        <f t="shared" si="59"/>
        <v>0</v>
      </c>
      <c r="AC27" s="336">
        <f t="shared" si="59"/>
        <v>0</v>
      </c>
      <c r="AD27" s="336">
        <f t="shared" si="59"/>
        <v>0</v>
      </c>
      <c r="AE27" s="336">
        <f t="shared" si="59"/>
        <v>0</v>
      </c>
      <c r="AF27" s="336">
        <f t="shared" si="59"/>
        <v>0</v>
      </c>
      <c r="AG27" s="336">
        <f t="shared" si="59"/>
        <v>0</v>
      </c>
      <c r="AH27" s="336">
        <f t="shared" si="59"/>
        <v>0</v>
      </c>
      <c r="AI27" s="336">
        <f t="shared" si="59"/>
        <v>125000</v>
      </c>
      <c r="AJ27" s="308">
        <f t="shared" ref="AJ27" si="60">AJ28</f>
        <v>125000</v>
      </c>
    </row>
    <row r="28" spans="1:36" x14ac:dyDescent="0.2">
      <c r="A28" s="28"/>
      <c r="B28" s="498" t="s">
        <v>46</v>
      </c>
      <c r="C28" s="498"/>
      <c r="D28" s="29" t="s">
        <v>47</v>
      </c>
      <c r="E28" s="240">
        <v>125000</v>
      </c>
      <c r="F28" s="240">
        <f>E28+G28</f>
        <v>125000</v>
      </c>
      <c r="G28" s="240">
        <f>SUBTOTAL(9,H28:S28)</f>
        <v>0</v>
      </c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55">
        <f>T28+V28</f>
        <v>0</v>
      </c>
      <c r="V28" s="255">
        <f>SUBTOTAL(9,W28:AH28)</f>
        <v>0</v>
      </c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>
        <f>E28+T28</f>
        <v>125000</v>
      </c>
      <c r="AJ28" s="309">
        <f>F28+U28</f>
        <v>125000</v>
      </c>
    </row>
    <row r="29" spans="1:36" s="79" customFormat="1" ht="24" x14ac:dyDescent="0.2">
      <c r="A29" s="18"/>
      <c r="B29" s="499" t="s">
        <v>48</v>
      </c>
      <c r="C29" s="500"/>
      <c r="D29" s="30" t="s">
        <v>49</v>
      </c>
      <c r="E29" s="249">
        <f t="shared" ref="E29:U30" si="61">SUM(E30)</f>
        <v>80900</v>
      </c>
      <c r="F29" s="249">
        <f t="shared" si="61"/>
        <v>80900</v>
      </c>
      <c r="G29" s="249">
        <f t="shared" si="61"/>
        <v>0</v>
      </c>
      <c r="H29" s="249">
        <f t="shared" si="61"/>
        <v>0</v>
      </c>
      <c r="I29" s="249">
        <f t="shared" si="61"/>
        <v>0</v>
      </c>
      <c r="J29" s="249">
        <f t="shared" si="61"/>
        <v>0</v>
      </c>
      <c r="K29" s="249">
        <f t="shared" si="61"/>
        <v>0</v>
      </c>
      <c r="L29" s="249">
        <f t="shared" si="61"/>
        <v>0</v>
      </c>
      <c r="M29" s="249">
        <f t="shared" si="61"/>
        <v>0</v>
      </c>
      <c r="N29" s="249">
        <f t="shared" si="61"/>
        <v>0</v>
      </c>
      <c r="O29" s="249">
        <f t="shared" si="61"/>
        <v>0</v>
      </c>
      <c r="P29" s="249">
        <f t="shared" si="61"/>
        <v>0</v>
      </c>
      <c r="Q29" s="249">
        <f t="shared" si="61"/>
        <v>0</v>
      </c>
      <c r="R29" s="249">
        <f t="shared" si="61"/>
        <v>0</v>
      </c>
      <c r="S29" s="249">
        <f t="shared" si="61"/>
        <v>0</v>
      </c>
      <c r="T29" s="249">
        <f t="shared" si="61"/>
        <v>0</v>
      </c>
      <c r="U29" s="250">
        <f t="shared" si="61"/>
        <v>0</v>
      </c>
      <c r="V29" s="250">
        <f t="shared" ref="U29:AI30" si="62">SUM(V30)</f>
        <v>0</v>
      </c>
      <c r="W29" s="250">
        <f t="shared" si="62"/>
        <v>0</v>
      </c>
      <c r="X29" s="250">
        <f t="shared" si="62"/>
        <v>0</v>
      </c>
      <c r="Y29" s="250">
        <f t="shared" si="62"/>
        <v>0</v>
      </c>
      <c r="Z29" s="250">
        <f t="shared" si="62"/>
        <v>0</v>
      </c>
      <c r="AA29" s="250">
        <f t="shared" si="62"/>
        <v>0</v>
      </c>
      <c r="AB29" s="250">
        <f t="shared" si="62"/>
        <v>0</v>
      </c>
      <c r="AC29" s="250">
        <f t="shared" si="62"/>
        <v>0</v>
      </c>
      <c r="AD29" s="250">
        <f t="shared" si="62"/>
        <v>0</v>
      </c>
      <c r="AE29" s="250">
        <f t="shared" si="62"/>
        <v>0</v>
      </c>
      <c r="AF29" s="250">
        <f t="shared" si="62"/>
        <v>0</v>
      </c>
      <c r="AG29" s="250">
        <f t="shared" si="62"/>
        <v>0</v>
      </c>
      <c r="AH29" s="250">
        <f t="shared" si="62"/>
        <v>0</v>
      </c>
      <c r="AI29" s="250">
        <f t="shared" si="62"/>
        <v>80900</v>
      </c>
      <c r="AJ29" s="308">
        <f t="shared" ref="AJ29:AJ30" si="63">SUM(AJ30)</f>
        <v>80900</v>
      </c>
    </row>
    <row r="30" spans="1:36" x14ac:dyDescent="0.2">
      <c r="A30" s="28"/>
      <c r="B30" s="456" t="s">
        <v>50</v>
      </c>
      <c r="C30" s="457"/>
      <c r="D30" s="32" t="s">
        <v>51</v>
      </c>
      <c r="E30" s="241">
        <f t="shared" si="61"/>
        <v>80900</v>
      </c>
      <c r="F30" s="241">
        <f t="shared" si="61"/>
        <v>80900</v>
      </c>
      <c r="G30" s="241">
        <f t="shared" si="61"/>
        <v>0</v>
      </c>
      <c r="H30" s="241">
        <f t="shared" si="61"/>
        <v>0</v>
      </c>
      <c r="I30" s="241">
        <f t="shared" si="61"/>
        <v>0</v>
      </c>
      <c r="J30" s="241">
        <f t="shared" si="61"/>
        <v>0</v>
      </c>
      <c r="K30" s="241">
        <f t="shared" si="61"/>
        <v>0</v>
      </c>
      <c r="L30" s="241">
        <f t="shared" si="61"/>
        <v>0</v>
      </c>
      <c r="M30" s="241">
        <f t="shared" si="61"/>
        <v>0</v>
      </c>
      <c r="N30" s="241">
        <f t="shared" si="61"/>
        <v>0</v>
      </c>
      <c r="O30" s="241">
        <f t="shared" si="61"/>
        <v>0</v>
      </c>
      <c r="P30" s="241">
        <f t="shared" si="61"/>
        <v>0</v>
      </c>
      <c r="Q30" s="241">
        <f t="shared" si="61"/>
        <v>0</v>
      </c>
      <c r="R30" s="241">
        <f t="shared" si="61"/>
        <v>0</v>
      </c>
      <c r="S30" s="241">
        <f t="shared" si="61"/>
        <v>0</v>
      </c>
      <c r="T30" s="241">
        <f t="shared" si="61"/>
        <v>0</v>
      </c>
      <c r="U30" s="339">
        <f t="shared" si="62"/>
        <v>0</v>
      </c>
      <c r="V30" s="339">
        <f t="shared" si="62"/>
        <v>0</v>
      </c>
      <c r="W30" s="339">
        <f t="shared" si="62"/>
        <v>0</v>
      </c>
      <c r="X30" s="339">
        <f t="shared" si="62"/>
        <v>0</v>
      </c>
      <c r="Y30" s="339">
        <f t="shared" si="62"/>
        <v>0</v>
      </c>
      <c r="Z30" s="339">
        <f t="shared" si="62"/>
        <v>0</v>
      </c>
      <c r="AA30" s="339">
        <f t="shared" si="62"/>
        <v>0</v>
      </c>
      <c r="AB30" s="339">
        <f t="shared" si="62"/>
        <v>0</v>
      </c>
      <c r="AC30" s="339">
        <f t="shared" si="62"/>
        <v>0</v>
      </c>
      <c r="AD30" s="339">
        <f t="shared" si="62"/>
        <v>0</v>
      </c>
      <c r="AE30" s="339">
        <f t="shared" si="62"/>
        <v>0</v>
      </c>
      <c r="AF30" s="339">
        <f t="shared" si="62"/>
        <v>0</v>
      </c>
      <c r="AG30" s="339">
        <f t="shared" si="62"/>
        <v>0</v>
      </c>
      <c r="AH30" s="339">
        <f t="shared" si="62"/>
        <v>0</v>
      </c>
      <c r="AI30" s="339">
        <f t="shared" si="62"/>
        <v>80900</v>
      </c>
      <c r="AJ30" s="207">
        <f t="shared" si="63"/>
        <v>80900</v>
      </c>
    </row>
    <row r="31" spans="1:36" ht="24" x14ac:dyDescent="0.2">
      <c r="A31" s="28"/>
      <c r="B31" s="291"/>
      <c r="C31" s="293" t="s">
        <v>242</v>
      </c>
      <c r="D31" s="66" t="s">
        <v>243</v>
      </c>
      <c r="E31" s="240">
        <v>80900</v>
      </c>
      <c r="F31" s="240">
        <f>E31+G31</f>
        <v>80900</v>
      </c>
      <c r="G31" s="240">
        <f>SUBTOTAL(9,H31:S31)</f>
        <v>0</v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55">
        <f>T31+V31</f>
        <v>0</v>
      </c>
      <c r="V31" s="255">
        <f>SUBTOTAL(9,W31:AH31)</f>
        <v>0</v>
      </c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>
        <f>E31+T31</f>
        <v>80900</v>
      </c>
      <c r="AJ31" s="309">
        <f>F31+U31</f>
        <v>80900</v>
      </c>
    </row>
    <row r="32" spans="1:36" s="80" customFormat="1" ht="26.25" customHeight="1" x14ac:dyDescent="0.2">
      <c r="A32" s="486" t="s">
        <v>52</v>
      </c>
      <c r="B32" s="487"/>
      <c r="C32" s="487"/>
      <c r="D32" s="33" t="s">
        <v>120</v>
      </c>
      <c r="E32" s="17">
        <f>SUM(E33)</f>
        <v>2000</v>
      </c>
      <c r="F32" s="17">
        <f t="shared" ref="F32:R32" si="64">SUM(F33)</f>
        <v>2000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35">
        <f t="shared" si="65"/>
        <v>0</v>
      </c>
      <c r="V32" s="335">
        <f t="shared" si="65"/>
        <v>0</v>
      </c>
      <c r="W32" s="335">
        <f t="shared" si="65"/>
        <v>0</v>
      </c>
      <c r="X32" s="335">
        <f t="shared" si="65"/>
        <v>0</v>
      </c>
      <c r="Y32" s="335">
        <f t="shared" si="65"/>
        <v>0</v>
      </c>
      <c r="Z32" s="335">
        <f t="shared" si="65"/>
        <v>0</v>
      </c>
      <c r="AA32" s="335">
        <f t="shared" si="65"/>
        <v>0</v>
      </c>
      <c r="AB32" s="335">
        <f t="shared" si="65"/>
        <v>0</v>
      </c>
      <c r="AC32" s="335">
        <f t="shared" si="65"/>
        <v>0</v>
      </c>
      <c r="AD32" s="335">
        <f t="shared" si="65"/>
        <v>0</v>
      </c>
      <c r="AE32" s="335">
        <f t="shared" si="65"/>
        <v>0</v>
      </c>
      <c r="AF32" s="335">
        <f t="shared" si="65"/>
        <v>0</v>
      </c>
      <c r="AG32" s="335">
        <f t="shared" si="65"/>
        <v>0</v>
      </c>
      <c r="AH32" s="335">
        <f t="shared" si="65"/>
        <v>0</v>
      </c>
      <c r="AI32" s="335">
        <f t="shared" si="65"/>
        <v>2000</v>
      </c>
      <c r="AJ32" s="303">
        <f t="shared" si="65"/>
        <v>2000</v>
      </c>
    </row>
    <row r="33" spans="1:36" s="79" customFormat="1" ht="36" x14ac:dyDescent="0.2">
      <c r="A33" s="18"/>
      <c r="B33" s="443" t="s">
        <v>53</v>
      </c>
      <c r="C33" s="443"/>
      <c r="D33" s="19" t="s">
        <v>277</v>
      </c>
      <c r="E33" s="124">
        <f t="shared" ref="E33:AI33" si="66">SUM(E34)</f>
        <v>2000</v>
      </c>
      <c r="F33" s="124">
        <f t="shared" si="66"/>
        <v>2000</v>
      </c>
      <c r="G33" s="124">
        <f t="shared" si="66"/>
        <v>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36">
        <f t="shared" si="66"/>
        <v>0</v>
      </c>
      <c r="V33" s="336">
        <f t="shared" si="66"/>
        <v>0</v>
      </c>
      <c r="W33" s="336">
        <f t="shared" si="66"/>
        <v>0</v>
      </c>
      <c r="X33" s="336">
        <f t="shared" si="66"/>
        <v>0</v>
      </c>
      <c r="Y33" s="336">
        <f t="shared" si="66"/>
        <v>0</v>
      </c>
      <c r="Z33" s="336">
        <f t="shared" si="66"/>
        <v>0</v>
      </c>
      <c r="AA33" s="336">
        <f t="shared" si="66"/>
        <v>0</v>
      </c>
      <c r="AB33" s="336">
        <f t="shared" si="66"/>
        <v>0</v>
      </c>
      <c r="AC33" s="336">
        <f t="shared" si="66"/>
        <v>0</v>
      </c>
      <c r="AD33" s="336">
        <f t="shared" si="66"/>
        <v>0</v>
      </c>
      <c r="AE33" s="336">
        <f t="shared" si="66"/>
        <v>0</v>
      </c>
      <c r="AF33" s="336">
        <f t="shared" si="66"/>
        <v>0</v>
      </c>
      <c r="AG33" s="336">
        <f t="shared" si="66"/>
        <v>0</v>
      </c>
      <c r="AH33" s="336">
        <f t="shared" si="66"/>
        <v>0</v>
      </c>
      <c r="AI33" s="336">
        <f t="shared" si="66"/>
        <v>2000</v>
      </c>
      <c r="AJ33" s="308">
        <f t="shared" ref="AJ33" si="67">SUM(AJ34)</f>
        <v>2000</v>
      </c>
    </row>
    <row r="34" spans="1:36" ht="24" x14ac:dyDescent="0.2">
      <c r="A34" s="25"/>
      <c r="B34" s="445" t="s">
        <v>467</v>
      </c>
      <c r="C34" s="445"/>
      <c r="D34" s="26" t="s">
        <v>499</v>
      </c>
      <c r="E34" s="241">
        <v>2000</v>
      </c>
      <c r="F34" s="241">
        <f>E34+G34</f>
        <v>2000</v>
      </c>
      <c r="G34" s="241">
        <f>SUBTOTAL(9,H34:S34)</f>
        <v>0</v>
      </c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339">
        <f>T34+V34</f>
        <v>0</v>
      </c>
      <c r="V34" s="339">
        <f>SUBTOTAL(9,W34:AH34)</f>
        <v>0</v>
      </c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>
        <f>E34+T34</f>
        <v>2000</v>
      </c>
      <c r="AJ34" s="207">
        <f>F34+U34</f>
        <v>2000</v>
      </c>
    </row>
    <row r="35" spans="1:36" s="80" customFormat="1" ht="24" x14ac:dyDescent="0.2">
      <c r="A35" s="486" t="s">
        <v>54</v>
      </c>
      <c r="B35" s="487"/>
      <c r="C35" s="487"/>
      <c r="D35" s="33" t="s">
        <v>55</v>
      </c>
      <c r="E35" s="17">
        <f>SUM(E36,E39)</f>
        <v>3000900</v>
      </c>
      <c r="F35" s="17">
        <f t="shared" ref="F35" si="68">SUM(F36,F39)</f>
        <v>3000900</v>
      </c>
      <c r="G35" s="17">
        <f t="shared" ref="G35" si="69">SUM(G36,G39)</f>
        <v>0</v>
      </c>
      <c r="H35" s="17">
        <f t="shared" ref="H35:R35" si="70">SUM(H36,H39)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0</v>
      </c>
      <c r="O35" s="17">
        <f t="shared" si="70"/>
        <v>0</v>
      </c>
      <c r="P35" s="17">
        <f t="shared" si="70"/>
        <v>0</v>
      </c>
      <c r="Q35" s="17">
        <f t="shared" si="70"/>
        <v>0</v>
      </c>
      <c r="R35" s="17">
        <f t="shared" si="70"/>
        <v>0</v>
      </c>
      <c r="S35" s="17">
        <f>SUM(S36,S39)</f>
        <v>0</v>
      </c>
      <c r="T35" s="17">
        <f>SUM(T36,T39)</f>
        <v>0</v>
      </c>
      <c r="U35" s="335">
        <f t="shared" ref="U35:AI35" si="71">SUM(U36,U39)</f>
        <v>0</v>
      </c>
      <c r="V35" s="335">
        <f t="shared" si="71"/>
        <v>0</v>
      </c>
      <c r="W35" s="335">
        <f t="shared" ref="W35" si="72">SUM(W36,W39)</f>
        <v>0</v>
      </c>
      <c r="X35" s="335">
        <f t="shared" ref="X35" si="73">SUM(X36,X39)</f>
        <v>0</v>
      </c>
      <c r="Y35" s="335">
        <f t="shared" ref="Y35" si="74">SUM(Y36,Y39)</f>
        <v>0</v>
      </c>
      <c r="Z35" s="335">
        <f t="shared" ref="Z35" si="75">SUM(Z36,Z39)</f>
        <v>0</v>
      </c>
      <c r="AA35" s="335">
        <f t="shared" ref="AA35" si="76">SUM(AA36,AA39)</f>
        <v>0</v>
      </c>
      <c r="AB35" s="335">
        <f t="shared" ref="AB35" si="77">SUM(AB36,AB39)</f>
        <v>0</v>
      </c>
      <c r="AC35" s="335">
        <f t="shared" ref="AC35" si="78">SUM(AC36,AC39)</f>
        <v>0</v>
      </c>
      <c r="AD35" s="335">
        <f t="shared" ref="AD35" si="79">SUM(AD36,AD39)</f>
        <v>0</v>
      </c>
      <c r="AE35" s="335">
        <f t="shared" ref="AE35" si="80">SUM(AE36,AE39)</f>
        <v>0</v>
      </c>
      <c r="AF35" s="335">
        <f t="shared" ref="AF35" si="81">SUM(AF36,AF39)</f>
        <v>0</v>
      </c>
      <c r="AG35" s="335">
        <f t="shared" ref="AG35" si="82">SUM(AG36,AG39)</f>
        <v>0</v>
      </c>
      <c r="AH35" s="335">
        <f t="shared" si="71"/>
        <v>0</v>
      </c>
      <c r="AI35" s="335">
        <f t="shared" si="71"/>
        <v>3000900</v>
      </c>
      <c r="AJ35" s="307">
        <f>SUM(AJ36,AJ39)</f>
        <v>3000900</v>
      </c>
    </row>
    <row r="36" spans="1:36" s="79" customFormat="1" ht="24" x14ac:dyDescent="0.2">
      <c r="A36" s="18"/>
      <c r="B36" s="443" t="s">
        <v>56</v>
      </c>
      <c r="C36" s="443"/>
      <c r="D36" s="19" t="s">
        <v>57</v>
      </c>
      <c r="E36" s="124">
        <f>SUM(E37:E38)</f>
        <v>17900</v>
      </c>
      <c r="F36" s="124">
        <f t="shared" ref="F36" si="83">SUM(F37:F38)</f>
        <v>17900</v>
      </c>
      <c r="G36" s="124">
        <f t="shared" ref="G36" si="84">SUM(G37:G38)</f>
        <v>0</v>
      </c>
      <c r="H36" s="124">
        <f t="shared" ref="H36:R36" si="85">SUM(H37:H38)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SUM(S37:S38)</f>
        <v>0</v>
      </c>
      <c r="T36" s="124">
        <f>SUM(T37:T38)</f>
        <v>0</v>
      </c>
      <c r="U36" s="336">
        <f t="shared" ref="U36:AI36" si="86">SUM(U37:U38)</f>
        <v>0</v>
      </c>
      <c r="V36" s="336">
        <f t="shared" si="86"/>
        <v>0</v>
      </c>
      <c r="W36" s="336">
        <f t="shared" ref="W36" si="87">SUM(W37:W38)</f>
        <v>0</v>
      </c>
      <c r="X36" s="336">
        <f t="shared" ref="X36" si="88">SUM(X37:X38)</f>
        <v>0</v>
      </c>
      <c r="Y36" s="336">
        <f t="shared" ref="Y36" si="89">SUM(Y37:Y38)</f>
        <v>0</v>
      </c>
      <c r="Z36" s="336">
        <f t="shared" ref="Z36" si="90">SUM(Z37:Z38)</f>
        <v>0</v>
      </c>
      <c r="AA36" s="336">
        <f t="shared" ref="AA36" si="91">SUM(AA37:AA38)</f>
        <v>0</v>
      </c>
      <c r="AB36" s="336">
        <f t="shared" ref="AB36" si="92">SUM(AB37:AB38)</f>
        <v>0</v>
      </c>
      <c r="AC36" s="336">
        <f t="shared" ref="AC36" si="93">SUM(AC37:AC38)</f>
        <v>0</v>
      </c>
      <c r="AD36" s="336">
        <f t="shared" ref="AD36" si="94">SUM(AD37:AD38)</f>
        <v>0</v>
      </c>
      <c r="AE36" s="336">
        <f t="shared" ref="AE36" si="95">SUM(AE37:AE38)</f>
        <v>0</v>
      </c>
      <c r="AF36" s="336">
        <f t="shared" ref="AF36" si="96">SUM(AF37:AF38)</f>
        <v>0</v>
      </c>
      <c r="AG36" s="336">
        <f t="shared" ref="AG36" si="97">SUM(AG37:AG38)</f>
        <v>0</v>
      </c>
      <c r="AH36" s="336">
        <f t="shared" si="86"/>
        <v>0</v>
      </c>
      <c r="AI36" s="336">
        <f t="shared" si="86"/>
        <v>17900</v>
      </c>
      <c r="AJ36" s="308">
        <f>SUM(AJ37:AJ38)</f>
        <v>17900</v>
      </c>
    </row>
    <row r="37" spans="1:36" ht="48" x14ac:dyDescent="0.2">
      <c r="A37" s="25"/>
      <c r="B37" s="445" t="s">
        <v>58</v>
      </c>
      <c r="C37" s="445"/>
      <c r="D37" s="26" t="s">
        <v>500</v>
      </c>
      <c r="E37" s="241">
        <v>7900</v>
      </c>
      <c r="F37" s="241">
        <f t="shared" ref="F37:F38" si="98">E37+G37</f>
        <v>7900</v>
      </c>
      <c r="G37" s="241">
        <f t="shared" ref="G37:G38" si="99">SUBTOTAL(9,H37:S37)</f>
        <v>0</v>
      </c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337">
        <f t="shared" ref="U37:U38" si="100">T37+V37</f>
        <v>0</v>
      </c>
      <c r="V37" s="337">
        <f t="shared" ref="V37:V38" si="101">SUBTOTAL(9,W37:AH37)</f>
        <v>0</v>
      </c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>
        <f t="shared" ref="AI37:AI38" si="102">E37+T37</f>
        <v>7900</v>
      </c>
      <c r="AJ37" s="305">
        <f t="shared" ref="AJ37:AJ38" si="103">F37+U37</f>
        <v>7900</v>
      </c>
    </row>
    <row r="38" spans="1:36" ht="24.75" customHeight="1" x14ac:dyDescent="0.2">
      <c r="A38" s="34"/>
      <c r="B38" s="495" t="s">
        <v>59</v>
      </c>
      <c r="C38" s="495"/>
      <c r="D38" s="35" t="s">
        <v>188</v>
      </c>
      <c r="E38" s="243">
        <v>10000</v>
      </c>
      <c r="F38" s="243">
        <f t="shared" si="98"/>
        <v>10000</v>
      </c>
      <c r="G38" s="243">
        <f t="shared" si="99"/>
        <v>0</v>
      </c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340">
        <f t="shared" si="100"/>
        <v>0</v>
      </c>
      <c r="V38" s="340">
        <f t="shared" si="101"/>
        <v>0</v>
      </c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>
        <f t="shared" si="102"/>
        <v>10000</v>
      </c>
      <c r="AJ38" s="208">
        <f t="shared" si="103"/>
        <v>10000</v>
      </c>
    </row>
    <row r="39" spans="1:36" s="79" customFormat="1" x14ac:dyDescent="0.2">
      <c r="A39" s="18"/>
      <c r="B39" s="443" t="s">
        <v>60</v>
      </c>
      <c r="C39" s="443"/>
      <c r="D39" s="19" t="s">
        <v>61</v>
      </c>
      <c r="E39" s="124">
        <f t="shared" ref="E39:AJ39" si="104">SUM(E40:E43)</f>
        <v>2983000</v>
      </c>
      <c r="F39" s="124">
        <f t="shared" si="104"/>
        <v>2983000</v>
      </c>
      <c r="G39" s="124">
        <f t="shared" si="104"/>
        <v>0</v>
      </c>
      <c r="H39" s="124">
        <f t="shared" ref="H39:R39" si="105">SUM(H40:H43)</f>
        <v>0</v>
      </c>
      <c r="I39" s="124">
        <f t="shared" si="105"/>
        <v>0</v>
      </c>
      <c r="J39" s="124">
        <f t="shared" si="105"/>
        <v>0</v>
      </c>
      <c r="K39" s="124">
        <f t="shared" si="105"/>
        <v>0</v>
      </c>
      <c r="L39" s="124">
        <f t="shared" si="105"/>
        <v>0</v>
      </c>
      <c r="M39" s="124">
        <f t="shared" si="105"/>
        <v>0</v>
      </c>
      <c r="N39" s="124">
        <f t="shared" si="105"/>
        <v>0</v>
      </c>
      <c r="O39" s="124">
        <f t="shared" si="105"/>
        <v>0</v>
      </c>
      <c r="P39" s="124">
        <f t="shared" si="105"/>
        <v>0</v>
      </c>
      <c r="Q39" s="124">
        <f t="shared" si="105"/>
        <v>0</v>
      </c>
      <c r="R39" s="124">
        <f t="shared" si="105"/>
        <v>0</v>
      </c>
      <c r="S39" s="124">
        <f t="shared" ref="S39:AH39" si="106">SUM(S40:S43)</f>
        <v>0</v>
      </c>
      <c r="T39" s="124">
        <f t="shared" si="104"/>
        <v>0</v>
      </c>
      <c r="U39" s="336">
        <f t="shared" si="106"/>
        <v>0</v>
      </c>
      <c r="V39" s="336">
        <f t="shared" si="106"/>
        <v>0</v>
      </c>
      <c r="W39" s="336">
        <f t="shared" ref="W39:AG39" si="107">SUM(W40:W43)</f>
        <v>0</v>
      </c>
      <c r="X39" s="336">
        <f t="shared" si="107"/>
        <v>0</v>
      </c>
      <c r="Y39" s="336">
        <f t="shared" si="107"/>
        <v>0</v>
      </c>
      <c r="Z39" s="336">
        <f t="shared" si="107"/>
        <v>0</v>
      </c>
      <c r="AA39" s="336">
        <f t="shared" si="107"/>
        <v>0</v>
      </c>
      <c r="AB39" s="336">
        <f t="shared" si="107"/>
        <v>0</v>
      </c>
      <c r="AC39" s="336">
        <f t="shared" si="107"/>
        <v>0</v>
      </c>
      <c r="AD39" s="336">
        <f t="shared" si="107"/>
        <v>0</v>
      </c>
      <c r="AE39" s="336">
        <f t="shared" si="107"/>
        <v>0</v>
      </c>
      <c r="AF39" s="336">
        <f t="shared" si="107"/>
        <v>0</v>
      </c>
      <c r="AG39" s="336">
        <f t="shared" si="107"/>
        <v>0</v>
      </c>
      <c r="AH39" s="336">
        <f t="shared" si="106"/>
        <v>0</v>
      </c>
      <c r="AI39" s="336">
        <f t="shared" ref="AI39" si="108">SUM(AI40:AI43)</f>
        <v>2983000</v>
      </c>
      <c r="AJ39" s="308">
        <f t="shared" si="104"/>
        <v>2983000</v>
      </c>
    </row>
    <row r="40" spans="1:36" x14ac:dyDescent="0.2">
      <c r="A40" s="36"/>
      <c r="B40" s="451" t="s">
        <v>62</v>
      </c>
      <c r="C40" s="451"/>
      <c r="D40" s="37" t="s">
        <v>137</v>
      </c>
      <c r="E40" s="245">
        <v>41000</v>
      </c>
      <c r="F40" s="245">
        <f t="shared" ref="F40:F43" si="109">E40+G40</f>
        <v>41000</v>
      </c>
      <c r="G40" s="245">
        <f t="shared" ref="G40:G43" si="110">SUBTOTAL(9,H40:S40)</f>
        <v>0</v>
      </c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54">
        <f t="shared" ref="U40:U43" si="111">T40+V40</f>
        <v>0</v>
      </c>
      <c r="V40" s="254">
        <f t="shared" ref="V40:V43" si="112">SUBTOTAL(9,W40:AH40)</f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>
        <f t="shared" ref="AI40:AI43" si="113">E40+T40</f>
        <v>41000</v>
      </c>
      <c r="AJ40" s="311">
        <f t="shared" ref="AJ40:AJ43" si="114">F40+U40</f>
        <v>41000</v>
      </c>
    </row>
    <row r="41" spans="1:36" ht="24" x14ac:dyDescent="0.2">
      <c r="A41" s="36"/>
      <c r="B41" s="451" t="s">
        <v>63</v>
      </c>
      <c r="C41" s="451"/>
      <c r="D41" s="37" t="s">
        <v>138</v>
      </c>
      <c r="E41" s="245">
        <v>2800000</v>
      </c>
      <c r="F41" s="245">
        <f t="shared" si="109"/>
        <v>2800000</v>
      </c>
      <c r="G41" s="245">
        <f t="shared" si="110"/>
        <v>0</v>
      </c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54">
        <f t="shared" si="111"/>
        <v>0</v>
      </c>
      <c r="V41" s="254">
        <f t="shared" si="112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>
        <f t="shared" si="113"/>
        <v>2800000</v>
      </c>
      <c r="AJ41" s="311">
        <f t="shared" si="114"/>
        <v>2800000</v>
      </c>
    </row>
    <row r="42" spans="1:36" ht="24" x14ac:dyDescent="0.2">
      <c r="A42" s="36"/>
      <c r="B42" s="451" t="s">
        <v>64</v>
      </c>
      <c r="C42" s="451"/>
      <c r="D42" s="37" t="s">
        <v>139</v>
      </c>
      <c r="E42" s="245">
        <v>52000</v>
      </c>
      <c r="F42" s="245">
        <f t="shared" si="109"/>
        <v>52000</v>
      </c>
      <c r="G42" s="245">
        <f t="shared" si="110"/>
        <v>0</v>
      </c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54">
        <f t="shared" si="111"/>
        <v>0</v>
      </c>
      <c r="V42" s="254">
        <f t="shared" si="112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>
        <f t="shared" si="113"/>
        <v>52000</v>
      </c>
      <c r="AJ42" s="311">
        <f t="shared" si="114"/>
        <v>52000</v>
      </c>
    </row>
    <row r="43" spans="1:36" ht="24" x14ac:dyDescent="0.2">
      <c r="A43" s="23"/>
      <c r="B43" s="447" t="s">
        <v>127</v>
      </c>
      <c r="C43" s="447"/>
      <c r="D43" s="24" t="s">
        <v>501</v>
      </c>
      <c r="E43" s="242">
        <v>90000</v>
      </c>
      <c r="F43" s="242">
        <f t="shared" si="109"/>
        <v>90000</v>
      </c>
      <c r="G43" s="242">
        <f t="shared" si="110"/>
        <v>0</v>
      </c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55">
        <f t="shared" si="111"/>
        <v>0</v>
      </c>
      <c r="V43" s="255">
        <f t="shared" si="112"/>
        <v>0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>
        <f t="shared" si="113"/>
        <v>90000</v>
      </c>
      <c r="AJ43" s="309">
        <f t="shared" si="114"/>
        <v>90000</v>
      </c>
    </row>
    <row r="44" spans="1:36" s="80" customFormat="1" x14ac:dyDescent="0.2">
      <c r="A44" s="486" t="s">
        <v>65</v>
      </c>
      <c r="B44" s="487"/>
      <c r="C44" s="487"/>
      <c r="D44" s="33" t="s">
        <v>66</v>
      </c>
      <c r="E44" s="17">
        <f t="shared" ref="E44:AI44" si="115">SUM(E45)</f>
        <v>1500000</v>
      </c>
      <c r="F44" s="17">
        <f t="shared" si="115"/>
        <v>1500000</v>
      </c>
      <c r="G44" s="17">
        <f t="shared" si="115"/>
        <v>0</v>
      </c>
      <c r="H44" s="17">
        <f t="shared" si="115"/>
        <v>0</v>
      </c>
      <c r="I44" s="17">
        <f t="shared" si="115"/>
        <v>0</v>
      </c>
      <c r="J44" s="17">
        <f t="shared" si="115"/>
        <v>0</v>
      </c>
      <c r="K44" s="17">
        <f t="shared" si="115"/>
        <v>0</v>
      </c>
      <c r="L44" s="17">
        <f t="shared" si="115"/>
        <v>0</v>
      </c>
      <c r="M44" s="17">
        <f t="shared" si="115"/>
        <v>0</v>
      </c>
      <c r="N44" s="17">
        <f t="shared" si="115"/>
        <v>0</v>
      </c>
      <c r="O44" s="17">
        <f t="shared" si="115"/>
        <v>0</v>
      </c>
      <c r="P44" s="17">
        <f t="shared" si="115"/>
        <v>0</v>
      </c>
      <c r="Q44" s="17">
        <f t="shared" si="115"/>
        <v>0</v>
      </c>
      <c r="R44" s="17">
        <f t="shared" si="115"/>
        <v>0</v>
      </c>
      <c r="S44" s="17">
        <f t="shared" si="115"/>
        <v>0</v>
      </c>
      <c r="T44" s="17">
        <f t="shared" si="115"/>
        <v>0</v>
      </c>
      <c r="U44" s="335">
        <f t="shared" si="115"/>
        <v>0</v>
      </c>
      <c r="V44" s="335">
        <f t="shared" si="115"/>
        <v>0</v>
      </c>
      <c r="W44" s="335">
        <f t="shared" si="115"/>
        <v>0</v>
      </c>
      <c r="X44" s="335">
        <f t="shared" si="115"/>
        <v>0</v>
      </c>
      <c r="Y44" s="335">
        <f t="shared" si="115"/>
        <v>0</v>
      </c>
      <c r="Z44" s="335">
        <f t="shared" si="115"/>
        <v>0</v>
      </c>
      <c r="AA44" s="335">
        <f t="shared" si="115"/>
        <v>0</v>
      </c>
      <c r="AB44" s="335">
        <f t="shared" si="115"/>
        <v>0</v>
      </c>
      <c r="AC44" s="335">
        <f t="shared" si="115"/>
        <v>0</v>
      </c>
      <c r="AD44" s="335">
        <f t="shared" si="115"/>
        <v>0</v>
      </c>
      <c r="AE44" s="335">
        <f t="shared" si="115"/>
        <v>0</v>
      </c>
      <c r="AF44" s="335">
        <f t="shared" si="115"/>
        <v>0</v>
      </c>
      <c r="AG44" s="335">
        <f t="shared" si="115"/>
        <v>0</v>
      </c>
      <c r="AH44" s="335">
        <f t="shared" si="115"/>
        <v>0</v>
      </c>
      <c r="AI44" s="335">
        <f t="shared" si="115"/>
        <v>1500000</v>
      </c>
      <c r="AJ44" s="307">
        <f t="shared" ref="AJ44" si="116">SUM(AJ45)</f>
        <v>1500000</v>
      </c>
    </row>
    <row r="45" spans="1:36" s="79" customFormat="1" x14ac:dyDescent="0.2">
      <c r="A45" s="18"/>
      <c r="B45" s="443" t="s">
        <v>67</v>
      </c>
      <c r="C45" s="443"/>
      <c r="D45" s="19" t="s">
        <v>68</v>
      </c>
      <c r="E45" s="124">
        <f>SUM(E46:E47)</f>
        <v>1500000</v>
      </c>
      <c r="F45" s="124">
        <f>SUM(F46:F47)</f>
        <v>1500000</v>
      </c>
      <c r="G45" s="124">
        <f t="shared" ref="G45:AJ45" si="117">SUM(G46:G47)</f>
        <v>0</v>
      </c>
      <c r="H45" s="124">
        <f t="shared" si="117"/>
        <v>0</v>
      </c>
      <c r="I45" s="124">
        <f t="shared" si="117"/>
        <v>0</v>
      </c>
      <c r="J45" s="124">
        <f t="shared" si="117"/>
        <v>0</v>
      </c>
      <c r="K45" s="124">
        <f t="shared" si="117"/>
        <v>0</v>
      </c>
      <c r="L45" s="124">
        <f t="shared" si="117"/>
        <v>0</v>
      </c>
      <c r="M45" s="124">
        <f t="shared" si="117"/>
        <v>0</v>
      </c>
      <c r="N45" s="124">
        <f t="shared" si="117"/>
        <v>0</v>
      </c>
      <c r="O45" s="124">
        <f t="shared" si="117"/>
        <v>0</v>
      </c>
      <c r="P45" s="124">
        <f t="shared" si="117"/>
        <v>0</v>
      </c>
      <c r="Q45" s="124">
        <f t="shared" si="117"/>
        <v>0</v>
      </c>
      <c r="R45" s="124">
        <f t="shared" si="117"/>
        <v>0</v>
      </c>
      <c r="S45" s="124">
        <f t="shared" si="117"/>
        <v>0</v>
      </c>
      <c r="T45" s="124">
        <f t="shared" si="117"/>
        <v>0</v>
      </c>
      <c r="U45" s="336">
        <f t="shared" si="117"/>
        <v>0</v>
      </c>
      <c r="V45" s="336">
        <f t="shared" si="117"/>
        <v>0</v>
      </c>
      <c r="W45" s="336">
        <f t="shared" si="117"/>
        <v>0</v>
      </c>
      <c r="X45" s="336">
        <f t="shared" si="117"/>
        <v>0</v>
      </c>
      <c r="Y45" s="336">
        <f t="shared" si="117"/>
        <v>0</v>
      </c>
      <c r="Z45" s="336">
        <f t="shared" si="117"/>
        <v>0</v>
      </c>
      <c r="AA45" s="336">
        <f t="shared" si="117"/>
        <v>0</v>
      </c>
      <c r="AB45" s="336">
        <f t="shared" si="117"/>
        <v>0</v>
      </c>
      <c r="AC45" s="336">
        <f t="shared" si="117"/>
        <v>0</v>
      </c>
      <c r="AD45" s="336">
        <f t="shared" si="117"/>
        <v>0</v>
      </c>
      <c r="AE45" s="336">
        <f t="shared" si="117"/>
        <v>0</v>
      </c>
      <c r="AF45" s="336">
        <f t="shared" si="117"/>
        <v>0</v>
      </c>
      <c r="AG45" s="336">
        <f t="shared" si="117"/>
        <v>0</v>
      </c>
      <c r="AH45" s="336">
        <f t="shared" si="117"/>
        <v>0</v>
      </c>
      <c r="AI45" s="336">
        <f t="shared" si="117"/>
        <v>1500000</v>
      </c>
      <c r="AJ45" s="308">
        <f t="shared" si="117"/>
        <v>1500000</v>
      </c>
    </row>
    <row r="46" spans="1:36" x14ac:dyDescent="0.2">
      <c r="A46" s="82"/>
      <c r="B46" s="501" t="s">
        <v>69</v>
      </c>
      <c r="C46" s="501"/>
      <c r="D46" s="175" t="s">
        <v>70</v>
      </c>
      <c r="E46" s="246">
        <v>1500000</v>
      </c>
      <c r="F46" s="246">
        <f>E46+G46</f>
        <v>1394000</v>
      </c>
      <c r="G46" s="246">
        <f>SUBTOTAL(9,H46:S46)</f>
        <v>-106000</v>
      </c>
      <c r="H46" s="246">
        <v>-106000</v>
      </c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340">
        <f>T46+V46</f>
        <v>0</v>
      </c>
      <c r="V46" s="340">
        <f>SUBTOTAL(9,W46:AH46)</f>
        <v>0</v>
      </c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>
        <f>E46+T46</f>
        <v>1500000</v>
      </c>
      <c r="AJ46" s="208">
        <f t="shared" ref="AJ46" si="118">F46+U46</f>
        <v>1394000</v>
      </c>
    </row>
    <row r="47" spans="1:36" ht="24" x14ac:dyDescent="0.2">
      <c r="A47" s="34"/>
      <c r="B47" s="501" t="s">
        <v>796</v>
      </c>
      <c r="C47" s="501"/>
      <c r="D47" s="175" t="s">
        <v>799</v>
      </c>
      <c r="E47" s="243">
        <f>E48</f>
        <v>0</v>
      </c>
      <c r="F47" s="246">
        <f>F48</f>
        <v>106000</v>
      </c>
      <c r="G47" s="246">
        <f>G48</f>
        <v>106000</v>
      </c>
      <c r="H47" s="243">
        <f t="shared" ref="H47:AJ47" si="119">H48</f>
        <v>106000</v>
      </c>
      <c r="I47" s="243">
        <f t="shared" si="119"/>
        <v>0</v>
      </c>
      <c r="J47" s="243">
        <f t="shared" si="119"/>
        <v>0</v>
      </c>
      <c r="K47" s="243">
        <f t="shared" si="119"/>
        <v>0</v>
      </c>
      <c r="L47" s="243">
        <f t="shared" si="119"/>
        <v>0</v>
      </c>
      <c r="M47" s="243">
        <f t="shared" si="119"/>
        <v>0</v>
      </c>
      <c r="N47" s="243">
        <f t="shared" si="119"/>
        <v>0</v>
      </c>
      <c r="O47" s="243">
        <f t="shared" si="119"/>
        <v>0</v>
      </c>
      <c r="P47" s="243">
        <f t="shared" si="119"/>
        <v>0</v>
      </c>
      <c r="Q47" s="243">
        <f t="shared" si="119"/>
        <v>0</v>
      </c>
      <c r="R47" s="243">
        <f t="shared" si="119"/>
        <v>0</v>
      </c>
      <c r="S47" s="243">
        <f t="shared" si="119"/>
        <v>0</v>
      </c>
      <c r="T47" s="243">
        <f t="shared" si="119"/>
        <v>0</v>
      </c>
      <c r="U47" s="340">
        <f t="shared" si="119"/>
        <v>0</v>
      </c>
      <c r="V47" s="340">
        <f t="shared" si="119"/>
        <v>0</v>
      </c>
      <c r="W47" s="340">
        <f t="shared" si="119"/>
        <v>0</v>
      </c>
      <c r="X47" s="340">
        <f t="shared" si="119"/>
        <v>0</v>
      </c>
      <c r="Y47" s="340">
        <f t="shared" si="119"/>
        <v>0</v>
      </c>
      <c r="Z47" s="340">
        <f t="shared" si="119"/>
        <v>0</v>
      </c>
      <c r="AA47" s="340">
        <f t="shared" si="119"/>
        <v>0</v>
      </c>
      <c r="AB47" s="340">
        <f t="shared" si="119"/>
        <v>0</v>
      </c>
      <c r="AC47" s="340">
        <f t="shared" si="119"/>
        <v>0</v>
      </c>
      <c r="AD47" s="340">
        <f t="shared" si="119"/>
        <v>0</v>
      </c>
      <c r="AE47" s="340">
        <f t="shared" si="119"/>
        <v>0</v>
      </c>
      <c r="AF47" s="340">
        <f t="shared" si="119"/>
        <v>0</v>
      </c>
      <c r="AG47" s="340">
        <f t="shared" si="119"/>
        <v>0</v>
      </c>
      <c r="AH47" s="340">
        <f t="shared" si="119"/>
        <v>0</v>
      </c>
      <c r="AI47" s="340">
        <f t="shared" si="119"/>
        <v>0</v>
      </c>
      <c r="AJ47" s="208">
        <f t="shared" si="119"/>
        <v>106000</v>
      </c>
    </row>
    <row r="48" spans="1:36" ht="24" x14ac:dyDescent="0.2">
      <c r="A48" s="34"/>
      <c r="B48" s="367"/>
      <c r="C48" s="367" t="s">
        <v>797</v>
      </c>
      <c r="D48" s="35" t="s">
        <v>798</v>
      </c>
      <c r="E48" s="243"/>
      <c r="F48" s="246">
        <f>E48+G48</f>
        <v>106000</v>
      </c>
      <c r="G48" s="246">
        <f t="shared" ref="G48" si="120">SUBTOTAL(9,H48:S48)</f>
        <v>106000</v>
      </c>
      <c r="H48" s="243">
        <v>106000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>
        <f>E48+T48</f>
        <v>0</v>
      </c>
      <c r="AJ48" s="208">
        <f t="shared" ref="AJ48" si="121">F48+U48</f>
        <v>106000</v>
      </c>
    </row>
    <row r="49" spans="1:36" s="80" customFormat="1" x14ac:dyDescent="0.2">
      <c r="A49" s="486" t="s">
        <v>71</v>
      </c>
      <c r="B49" s="487"/>
      <c r="C49" s="487"/>
      <c r="D49" s="33" t="s">
        <v>72</v>
      </c>
      <c r="E49" s="17">
        <f t="shared" ref="E49:G49" si="122">SUM(E50,E52)</f>
        <v>158066</v>
      </c>
      <c r="F49" s="17">
        <f t="shared" si="122"/>
        <v>158066</v>
      </c>
      <c r="G49" s="17">
        <f t="shared" si="122"/>
        <v>0</v>
      </c>
      <c r="H49" s="17">
        <f t="shared" ref="H49:R49" si="123">SUM(H50,H52)</f>
        <v>0</v>
      </c>
      <c r="I49" s="17">
        <f t="shared" si="123"/>
        <v>0</v>
      </c>
      <c r="J49" s="17">
        <f t="shared" si="123"/>
        <v>0</v>
      </c>
      <c r="K49" s="17">
        <f t="shared" si="123"/>
        <v>0</v>
      </c>
      <c r="L49" s="17">
        <f t="shared" si="123"/>
        <v>0</v>
      </c>
      <c r="M49" s="17">
        <f t="shared" si="123"/>
        <v>0</v>
      </c>
      <c r="N49" s="17">
        <f t="shared" si="123"/>
        <v>0</v>
      </c>
      <c r="O49" s="17">
        <f t="shared" si="123"/>
        <v>0</v>
      </c>
      <c r="P49" s="17">
        <f t="shared" si="123"/>
        <v>0</v>
      </c>
      <c r="Q49" s="17">
        <f t="shared" si="123"/>
        <v>0</v>
      </c>
      <c r="R49" s="17">
        <f t="shared" si="123"/>
        <v>0</v>
      </c>
      <c r="S49" s="17">
        <f t="shared" ref="S49:T49" si="124">SUM(S50,S52)</f>
        <v>0</v>
      </c>
      <c r="T49" s="17">
        <f t="shared" si="124"/>
        <v>0</v>
      </c>
      <c r="U49" s="335">
        <f t="shared" ref="U49:AH49" si="125">SUM(U50,U52)</f>
        <v>0</v>
      </c>
      <c r="V49" s="335">
        <f t="shared" si="125"/>
        <v>0</v>
      </c>
      <c r="W49" s="335">
        <f t="shared" ref="W49:AG49" si="126">SUM(W50,W52)</f>
        <v>0</v>
      </c>
      <c r="X49" s="335">
        <f t="shared" si="126"/>
        <v>0</v>
      </c>
      <c r="Y49" s="335">
        <f t="shared" si="126"/>
        <v>0</v>
      </c>
      <c r="Z49" s="335">
        <f t="shared" si="126"/>
        <v>0</v>
      </c>
      <c r="AA49" s="335">
        <f t="shared" si="126"/>
        <v>0</v>
      </c>
      <c r="AB49" s="335">
        <f t="shared" si="126"/>
        <v>0</v>
      </c>
      <c r="AC49" s="335">
        <f t="shared" si="126"/>
        <v>0</v>
      </c>
      <c r="AD49" s="335">
        <f t="shared" si="126"/>
        <v>0</v>
      </c>
      <c r="AE49" s="335">
        <f t="shared" si="126"/>
        <v>0</v>
      </c>
      <c r="AF49" s="335">
        <f t="shared" si="126"/>
        <v>0</v>
      </c>
      <c r="AG49" s="335">
        <f t="shared" si="126"/>
        <v>0</v>
      </c>
      <c r="AH49" s="335">
        <f t="shared" si="125"/>
        <v>0</v>
      </c>
      <c r="AI49" s="335">
        <f t="shared" ref="AI49" si="127">SUM(AI50,AI52)</f>
        <v>158066</v>
      </c>
      <c r="AJ49" s="307">
        <f t="shared" ref="AJ49" si="128">SUM(AJ50,AJ52)</f>
        <v>158066</v>
      </c>
    </row>
    <row r="50" spans="1:36" s="79" customFormat="1" ht="24" x14ac:dyDescent="0.2">
      <c r="A50" s="18"/>
      <c r="B50" s="491" t="s">
        <v>73</v>
      </c>
      <c r="C50" s="492"/>
      <c r="D50" s="209" t="s">
        <v>74</v>
      </c>
      <c r="E50" s="124">
        <f t="shared" ref="E50:AI50" si="129">SUM(E51)</f>
        <v>28066</v>
      </c>
      <c r="F50" s="124">
        <f t="shared" si="129"/>
        <v>28066</v>
      </c>
      <c r="G50" s="124">
        <f t="shared" si="129"/>
        <v>0</v>
      </c>
      <c r="H50" s="124">
        <f t="shared" si="129"/>
        <v>0</v>
      </c>
      <c r="I50" s="124">
        <f t="shared" si="129"/>
        <v>0</v>
      </c>
      <c r="J50" s="124">
        <f t="shared" si="129"/>
        <v>0</v>
      </c>
      <c r="K50" s="124">
        <f t="shared" si="129"/>
        <v>0</v>
      </c>
      <c r="L50" s="124">
        <f t="shared" si="129"/>
        <v>0</v>
      </c>
      <c r="M50" s="124">
        <f t="shared" si="129"/>
        <v>0</v>
      </c>
      <c r="N50" s="124">
        <f t="shared" si="129"/>
        <v>0</v>
      </c>
      <c r="O50" s="124">
        <f t="shared" si="129"/>
        <v>0</v>
      </c>
      <c r="P50" s="124">
        <f t="shared" si="129"/>
        <v>0</v>
      </c>
      <c r="Q50" s="124">
        <f t="shared" si="129"/>
        <v>0</v>
      </c>
      <c r="R50" s="124">
        <f t="shared" si="129"/>
        <v>0</v>
      </c>
      <c r="S50" s="124">
        <f t="shared" si="129"/>
        <v>0</v>
      </c>
      <c r="T50" s="124">
        <f t="shared" si="129"/>
        <v>0</v>
      </c>
      <c r="U50" s="336">
        <f t="shared" si="129"/>
        <v>0</v>
      </c>
      <c r="V50" s="336">
        <f t="shared" si="129"/>
        <v>0</v>
      </c>
      <c r="W50" s="336">
        <f t="shared" si="129"/>
        <v>0</v>
      </c>
      <c r="X50" s="336">
        <f t="shared" si="129"/>
        <v>0</v>
      </c>
      <c r="Y50" s="336">
        <f t="shared" si="129"/>
        <v>0</v>
      </c>
      <c r="Z50" s="336">
        <f t="shared" si="129"/>
        <v>0</v>
      </c>
      <c r="AA50" s="336">
        <f t="shared" si="129"/>
        <v>0</v>
      </c>
      <c r="AB50" s="336">
        <f t="shared" si="129"/>
        <v>0</v>
      </c>
      <c r="AC50" s="336">
        <f t="shared" si="129"/>
        <v>0</v>
      </c>
      <c r="AD50" s="336">
        <f t="shared" si="129"/>
        <v>0</v>
      </c>
      <c r="AE50" s="336">
        <f t="shared" si="129"/>
        <v>0</v>
      </c>
      <c r="AF50" s="336">
        <f t="shared" si="129"/>
        <v>0</v>
      </c>
      <c r="AG50" s="336">
        <f t="shared" si="129"/>
        <v>0</v>
      </c>
      <c r="AH50" s="336">
        <f t="shared" si="129"/>
        <v>0</v>
      </c>
      <c r="AI50" s="336">
        <f t="shared" si="129"/>
        <v>28066</v>
      </c>
      <c r="AJ50" s="308">
        <f t="shared" ref="AJ50" si="130">SUM(AJ51)</f>
        <v>28066</v>
      </c>
    </row>
    <row r="51" spans="1:36" ht="24" x14ac:dyDescent="0.2">
      <c r="A51" s="20"/>
      <c r="B51" s="493" t="s">
        <v>75</v>
      </c>
      <c r="C51" s="494"/>
      <c r="D51" s="176" t="s">
        <v>76</v>
      </c>
      <c r="E51" s="241">
        <f>28066</f>
        <v>28066</v>
      </c>
      <c r="F51" s="241">
        <f>E51+G51</f>
        <v>28066</v>
      </c>
      <c r="G51" s="241">
        <f>SUBTOTAL(9,H51:S51)</f>
        <v>0</v>
      </c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337">
        <f>T51+V51</f>
        <v>0</v>
      </c>
      <c r="V51" s="337">
        <f>SUBTOTAL(9,W51:AH51)</f>
        <v>0</v>
      </c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>
        <f>E51+T51</f>
        <v>28066</v>
      </c>
      <c r="AJ51" s="305">
        <f>F51+U51</f>
        <v>28066</v>
      </c>
    </row>
    <row r="52" spans="1:36" s="79" customFormat="1" x14ac:dyDescent="0.2">
      <c r="A52" s="18"/>
      <c r="B52" s="443" t="s">
        <v>77</v>
      </c>
      <c r="C52" s="443"/>
      <c r="D52" s="19" t="s">
        <v>113</v>
      </c>
      <c r="E52" s="124">
        <f>SUM(E53)</f>
        <v>130000</v>
      </c>
      <c r="F52" s="124">
        <f t="shared" ref="F52:R52" si="131">SUM(F53)</f>
        <v>130000</v>
      </c>
      <c r="G52" s="124">
        <f t="shared" si="131"/>
        <v>0</v>
      </c>
      <c r="H52" s="124">
        <f t="shared" si="131"/>
        <v>0</v>
      </c>
      <c r="I52" s="124">
        <f t="shared" si="131"/>
        <v>0</v>
      </c>
      <c r="J52" s="124">
        <f t="shared" si="131"/>
        <v>0</v>
      </c>
      <c r="K52" s="124">
        <f t="shared" si="131"/>
        <v>0</v>
      </c>
      <c r="L52" s="124">
        <f t="shared" si="131"/>
        <v>0</v>
      </c>
      <c r="M52" s="124">
        <f t="shared" si="131"/>
        <v>0</v>
      </c>
      <c r="N52" s="124">
        <f t="shared" si="131"/>
        <v>0</v>
      </c>
      <c r="O52" s="124">
        <f t="shared" si="131"/>
        <v>0</v>
      </c>
      <c r="P52" s="124">
        <f t="shared" si="131"/>
        <v>0</v>
      </c>
      <c r="Q52" s="124">
        <f t="shared" si="131"/>
        <v>0</v>
      </c>
      <c r="R52" s="124">
        <f t="shared" si="131"/>
        <v>0</v>
      </c>
      <c r="S52" s="124">
        <f t="shared" ref="S52:AJ52" si="132">SUM(S53)</f>
        <v>0</v>
      </c>
      <c r="T52" s="124">
        <f t="shared" si="132"/>
        <v>0</v>
      </c>
      <c r="U52" s="336">
        <f t="shared" si="132"/>
        <v>0</v>
      </c>
      <c r="V52" s="336">
        <f t="shared" si="132"/>
        <v>0</v>
      </c>
      <c r="W52" s="336">
        <f t="shared" si="132"/>
        <v>0</v>
      </c>
      <c r="X52" s="336">
        <f t="shared" si="132"/>
        <v>0</v>
      </c>
      <c r="Y52" s="336">
        <f t="shared" si="132"/>
        <v>0</v>
      </c>
      <c r="Z52" s="336">
        <f t="shared" si="132"/>
        <v>0</v>
      </c>
      <c r="AA52" s="336">
        <f t="shared" si="132"/>
        <v>0</v>
      </c>
      <c r="AB52" s="336">
        <f t="shared" si="132"/>
        <v>0</v>
      </c>
      <c r="AC52" s="336">
        <f t="shared" si="132"/>
        <v>0</v>
      </c>
      <c r="AD52" s="336">
        <f t="shared" si="132"/>
        <v>0</v>
      </c>
      <c r="AE52" s="336">
        <f t="shared" si="132"/>
        <v>0</v>
      </c>
      <c r="AF52" s="336">
        <f t="shared" si="132"/>
        <v>0</v>
      </c>
      <c r="AG52" s="336">
        <f t="shared" si="132"/>
        <v>0</v>
      </c>
      <c r="AH52" s="336">
        <f t="shared" si="132"/>
        <v>0</v>
      </c>
      <c r="AI52" s="336">
        <f t="shared" si="132"/>
        <v>130000</v>
      </c>
      <c r="AJ52" s="308">
        <f t="shared" si="132"/>
        <v>130000</v>
      </c>
    </row>
    <row r="53" spans="1:36" x14ac:dyDescent="0.2">
      <c r="A53" s="20"/>
      <c r="B53" s="488" t="s">
        <v>114</v>
      </c>
      <c r="C53" s="488"/>
      <c r="D53" s="21" t="s">
        <v>78</v>
      </c>
      <c r="E53" s="238">
        <f t="shared" ref="E53:AI53" si="133">SUM(E54:E54)</f>
        <v>130000</v>
      </c>
      <c r="F53" s="238">
        <f t="shared" si="133"/>
        <v>130000</v>
      </c>
      <c r="G53" s="238">
        <f t="shared" si="133"/>
        <v>0</v>
      </c>
      <c r="H53" s="238">
        <f t="shared" si="133"/>
        <v>0</v>
      </c>
      <c r="I53" s="238">
        <f t="shared" si="133"/>
        <v>0</v>
      </c>
      <c r="J53" s="238">
        <f t="shared" si="133"/>
        <v>0</v>
      </c>
      <c r="K53" s="238">
        <f t="shared" si="133"/>
        <v>0</v>
      </c>
      <c r="L53" s="238">
        <f t="shared" si="133"/>
        <v>0</v>
      </c>
      <c r="M53" s="238">
        <f t="shared" si="133"/>
        <v>0</v>
      </c>
      <c r="N53" s="238">
        <f t="shared" si="133"/>
        <v>0</v>
      </c>
      <c r="O53" s="238">
        <f t="shared" si="133"/>
        <v>0</v>
      </c>
      <c r="P53" s="238">
        <f t="shared" si="133"/>
        <v>0</v>
      </c>
      <c r="Q53" s="238">
        <f t="shared" si="133"/>
        <v>0</v>
      </c>
      <c r="R53" s="238">
        <f t="shared" si="133"/>
        <v>0</v>
      </c>
      <c r="S53" s="238">
        <f t="shared" si="133"/>
        <v>0</v>
      </c>
      <c r="T53" s="238">
        <f t="shared" si="133"/>
        <v>0</v>
      </c>
      <c r="U53" s="337">
        <f t="shared" si="133"/>
        <v>0</v>
      </c>
      <c r="V53" s="337">
        <f t="shared" si="133"/>
        <v>0</v>
      </c>
      <c r="W53" s="337">
        <f t="shared" si="133"/>
        <v>0</v>
      </c>
      <c r="X53" s="337">
        <f t="shared" si="133"/>
        <v>0</v>
      </c>
      <c r="Y53" s="337">
        <f t="shared" si="133"/>
        <v>0</v>
      </c>
      <c r="Z53" s="337">
        <f t="shared" si="133"/>
        <v>0</v>
      </c>
      <c r="AA53" s="337">
        <f t="shared" si="133"/>
        <v>0</v>
      </c>
      <c r="AB53" s="337">
        <f t="shared" si="133"/>
        <v>0</v>
      </c>
      <c r="AC53" s="337">
        <f t="shared" si="133"/>
        <v>0</v>
      </c>
      <c r="AD53" s="337">
        <f t="shared" si="133"/>
        <v>0</v>
      </c>
      <c r="AE53" s="337">
        <f t="shared" si="133"/>
        <v>0</v>
      </c>
      <c r="AF53" s="337">
        <f t="shared" si="133"/>
        <v>0</v>
      </c>
      <c r="AG53" s="337">
        <f t="shared" si="133"/>
        <v>0</v>
      </c>
      <c r="AH53" s="337">
        <f t="shared" si="133"/>
        <v>0</v>
      </c>
      <c r="AI53" s="337">
        <f t="shared" si="133"/>
        <v>130000</v>
      </c>
      <c r="AJ53" s="312">
        <f t="shared" ref="AJ53:AJ54" si="134">F53+U53</f>
        <v>130000</v>
      </c>
    </row>
    <row r="54" spans="1:36" ht="24" x14ac:dyDescent="0.2">
      <c r="A54" s="81"/>
      <c r="B54" s="441" t="s">
        <v>115</v>
      </c>
      <c r="C54" s="442"/>
      <c r="D54" s="177" t="s">
        <v>116</v>
      </c>
      <c r="E54" s="247">
        <v>130000</v>
      </c>
      <c r="F54" s="247">
        <f>E54+G54</f>
        <v>130000</v>
      </c>
      <c r="G54" s="247">
        <f>SUBTOTAL(9,H54:S54)</f>
        <v>0</v>
      </c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341">
        <f>T54+V54</f>
        <v>0</v>
      </c>
      <c r="V54" s="341">
        <f>SUBTOTAL(9,W54:AH54)</f>
        <v>0</v>
      </c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>
        <f>E54+T54</f>
        <v>130000</v>
      </c>
      <c r="AJ54" s="313">
        <f t="shared" si="134"/>
        <v>130000</v>
      </c>
    </row>
    <row r="55" spans="1:36" s="80" customFormat="1" ht="51.75" customHeight="1" x14ac:dyDescent="0.2">
      <c r="A55" s="486" t="s">
        <v>79</v>
      </c>
      <c r="B55" s="487"/>
      <c r="C55" s="487"/>
      <c r="D55" s="33" t="s">
        <v>147</v>
      </c>
      <c r="E55" s="17">
        <f t="shared" ref="E55:AJ55" si="135">SUM(E56,E57,E59,E60)</f>
        <v>2855115</v>
      </c>
      <c r="F55" s="17">
        <f t="shared" si="135"/>
        <v>2855115</v>
      </c>
      <c r="G55" s="17">
        <f t="shared" si="135"/>
        <v>0</v>
      </c>
      <c r="H55" s="17">
        <f t="shared" ref="H55:R55" si="136">SUM(H56,H57,H59,H60)</f>
        <v>0</v>
      </c>
      <c r="I55" s="17">
        <f t="shared" si="136"/>
        <v>0</v>
      </c>
      <c r="J55" s="17">
        <f t="shared" si="136"/>
        <v>0</v>
      </c>
      <c r="K55" s="17">
        <f t="shared" si="136"/>
        <v>0</v>
      </c>
      <c r="L55" s="17">
        <f t="shared" si="136"/>
        <v>0</v>
      </c>
      <c r="M55" s="17">
        <f t="shared" si="136"/>
        <v>0</v>
      </c>
      <c r="N55" s="17">
        <f t="shared" si="136"/>
        <v>0</v>
      </c>
      <c r="O55" s="17">
        <f t="shared" si="136"/>
        <v>0</v>
      </c>
      <c r="P55" s="17">
        <f t="shared" si="136"/>
        <v>0</v>
      </c>
      <c r="Q55" s="17">
        <f t="shared" si="136"/>
        <v>0</v>
      </c>
      <c r="R55" s="17">
        <f t="shared" si="136"/>
        <v>0</v>
      </c>
      <c r="S55" s="17">
        <f t="shared" ref="S55:AH55" si="137">SUM(S56,S57,S59,S60)</f>
        <v>0</v>
      </c>
      <c r="T55" s="17">
        <f t="shared" si="135"/>
        <v>0</v>
      </c>
      <c r="U55" s="335">
        <f t="shared" si="137"/>
        <v>0</v>
      </c>
      <c r="V55" s="335">
        <f t="shared" si="137"/>
        <v>0</v>
      </c>
      <c r="W55" s="335">
        <f t="shared" ref="W55:AG55" si="138">SUM(W56,W57,W59,W60)</f>
        <v>0</v>
      </c>
      <c r="X55" s="335">
        <f t="shared" si="138"/>
        <v>0</v>
      </c>
      <c r="Y55" s="335">
        <f t="shared" si="138"/>
        <v>0</v>
      </c>
      <c r="Z55" s="335">
        <f t="shared" si="138"/>
        <v>0</v>
      </c>
      <c r="AA55" s="335">
        <f t="shared" si="138"/>
        <v>0</v>
      </c>
      <c r="AB55" s="335">
        <f t="shared" si="138"/>
        <v>0</v>
      </c>
      <c r="AC55" s="335">
        <f t="shared" si="138"/>
        <v>0</v>
      </c>
      <c r="AD55" s="335">
        <f t="shared" si="138"/>
        <v>0</v>
      </c>
      <c r="AE55" s="335">
        <f t="shared" si="138"/>
        <v>0</v>
      </c>
      <c r="AF55" s="335">
        <f t="shared" si="138"/>
        <v>0</v>
      </c>
      <c r="AG55" s="335">
        <f t="shared" si="138"/>
        <v>0</v>
      </c>
      <c r="AH55" s="335">
        <f t="shared" si="137"/>
        <v>0</v>
      </c>
      <c r="AI55" s="335">
        <f t="shared" ref="AI55" si="139">SUM(AI56,AI57,AI59,AI60)</f>
        <v>2855115</v>
      </c>
      <c r="AJ55" s="303">
        <f t="shared" si="135"/>
        <v>2855115</v>
      </c>
    </row>
    <row r="56" spans="1:36" s="80" customFormat="1" x14ac:dyDescent="0.2">
      <c r="A56" s="262"/>
      <c r="B56" s="443" t="s">
        <v>709</v>
      </c>
      <c r="C56" s="444"/>
      <c r="D56" s="19" t="s">
        <v>707</v>
      </c>
      <c r="E56" s="124"/>
      <c r="F56" s="124">
        <f>E56+G56</f>
        <v>0</v>
      </c>
      <c r="G56" s="124">
        <f>SUBTOTAL(9,H56:S56)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336">
        <f>T56+V56</f>
        <v>0</v>
      </c>
      <c r="V56" s="336">
        <f>SUBTOTAL(9,W56:AH56)</f>
        <v>0</v>
      </c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>
        <f>E56+T56</f>
        <v>0</v>
      </c>
      <c r="AJ56" s="308">
        <f>F56+U56</f>
        <v>0</v>
      </c>
    </row>
    <row r="57" spans="1:36" s="79" customFormat="1" x14ac:dyDescent="0.2">
      <c r="A57" s="18"/>
      <c r="B57" s="443" t="s">
        <v>208</v>
      </c>
      <c r="C57" s="443"/>
      <c r="D57" s="19" t="s">
        <v>209</v>
      </c>
      <c r="E57" s="124">
        <f t="shared" ref="E57:AI57" si="140">SUM(E58:E58)</f>
        <v>2498506</v>
      </c>
      <c r="F57" s="124">
        <f t="shared" si="140"/>
        <v>2498506</v>
      </c>
      <c r="G57" s="124">
        <f t="shared" si="140"/>
        <v>0</v>
      </c>
      <c r="H57" s="124">
        <f t="shared" si="140"/>
        <v>0</v>
      </c>
      <c r="I57" s="124">
        <f t="shared" si="140"/>
        <v>0</v>
      </c>
      <c r="J57" s="124">
        <f t="shared" si="140"/>
        <v>0</v>
      </c>
      <c r="K57" s="124">
        <f t="shared" si="140"/>
        <v>0</v>
      </c>
      <c r="L57" s="124">
        <f t="shared" si="140"/>
        <v>0</v>
      </c>
      <c r="M57" s="124">
        <f t="shared" si="140"/>
        <v>0</v>
      </c>
      <c r="N57" s="124">
        <f t="shared" si="140"/>
        <v>0</v>
      </c>
      <c r="O57" s="124">
        <f t="shared" si="140"/>
        <v>0</v>
      </c>
      <c r="P57" s="124">
        <f t="shared" si="140"/>
        <v>0</v>
      </c>
      <c r="Q57" s="124">
        <f t="shared" si="140"/>
        <v>0</v>
      </c>
      <c r="R57" s="124">
        <f t="shared" si="140"/>
        <v>0</v>
      </c>
      <c r="S57" s="124">
        <f t="shared" si="140"/>
        <v>0</v>
      </c>
      <c r="T57" s="124">
        <f t="shared" si="140"/>
        <v>0</v>
      </c>
      <c r="U57" s="336">
        <f t="shared" si="140"/>
        <v>0</v>
      </c>
      <c r="V57" s="336">
        <f t="shared" si="140"/>
        <v>0</v>
      </c>
      <c r="W57" s="336">
        <f t="shared" si="140"/>
        <v>0</v>
      </c>
      <c r="X57" s="336">
        <f t="shared" si="140"/>
        <v>0</v>
      </c>
      <c r="Y57" s="336">
        <f t="shared" si="140"/>
        <v>0</v>
      </c>
      <c r="Z57" s="336">
        <f t="shared" si="140"/>
        <v>0</v>
      </c>
      <c r="AA57" s="336">
        <f t="shared" si="140"/>
        <v>0</v>
      </c>
      <c r="AB57" s="336">
        <f t="shared" si="140"/>
        <v>0</v>
      </c>
      <c r="AC57" s="336">
        <f t="shared" si="140"/>
        <v>0</v>
      </c>
      <c r="AD57" s="336">
        <f t="shared" si="140"/>
        <v>0</v>
      </c>
      <c r="AE57" s="336">
        <f t="shared" si="140"/>
        <v>0</v>
      </c>
      <c r="AF57" s="336">
        <f t="shared" si="140"/>
        <v>0</v>
      </c>
      <c r="AG57" s="336">
        <f t="shared" si="140"/>
        <v>0</v>
      </c>
      <c r="AH57" s="336">
        <f t="shared" si="140"/>
        <v>0</v>
      </c>
      <c r="AI57" s="336">
        <f t="shared" si="140"/>
        <v>2498506</v>
      </c>
      <c r="AJ57" s="308">
        <f>SUM(AJ58:AJ58)</f>
        <v>2498506</v>
      </c>
    </row>
    <row r="58" spans="1:36" s="79" customFormat="1" x14ac:dyDescent="0.2">
      <c r="A58" s="18"/>
      <c r="B58" s="488" t="s">
        <v>128</v>
      </c>
      <c r="C58" s="488"/>
      <c r="D58" s="26" t="s">
        <v>129</v>
      </c>
      <c r="E58" s="241">
        <f>1998506+500000</f>
        <v>2498506</v>
      </c>
      <c r="F58" s="241">
        <f t="shared" ref="F58:F59" si="141">E58+G58</f>
        <v>2498506</v>
      </c>
      <c r="G58" s="241">
        <f t="shared" ref="G58:G59" si="142">SUBTOTAL(9,H58:S58)</f>
        <v>0</v>
      </c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>
        <f t="shared" ref="AI58:AI59" si="143">E58+T58</f>
        <v>2498506</v>
      </c>
      <c r="AJ58" s="207">
        <f>F58+U58</f>
        <v>2498506</v>
      </c>
    </row>
    <row r="59" spans="1:36" s="79" customFormat="1" ht="24" x14ac:dyDescent="0.2">
      <c r="A59" s="18"/>
      <c r="B59" s="443" t="s">
        <v>708</v>
      </c>
      <c r="C59" s="444"/>
      <c r="D59" s="19" t="s">
        <v>710</v>
      </c>
      <c r="E59" s="241"/>
      <c r="F59" s="241">
        <f t="shared" si="141"/>
        <v>0</v>
      </c>
      <c r="G59" s="241">
        <f t="shared" si="142"/>
        <v>0</v>
      </c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339">
        <f>T59+V59</f>
        <v>0</v>
      </c>
      <c r="V59" s="339">
        <f>SUBTOTAL(9,W59:AH59)</f>
        <v>0</v>
      </c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>
        <f t="shared" si="143"/>
        <v>0</v>
      </c>
      <c r="AJ59" s="207">
        <f>F59+U59</f>
        <v>0</v>
      </c>
    </row>
    <row r="60" spans="1:36" s="79" customFormat="1" ht="24" x14ac:dyDescent="0.2">
      <c r="A60" s="18"/>
      <c r="B60" s="443" t="s">
        <v>130</v>
      </c>
      <c r="C60" s="443"/>
      <c r="D60" s="19" t="s">
        <v>107</v>
      </c>
      <c r="E60" s="124">
        <f t="shared" ref="E60" si="144">SUM(E61:E63)</f>
        <v>356609</v>
      </c>
      <c r="F60" s="124">
        <f t="shared" ref="F60:G60" si="145">SUM(F61:F63)</f>
        <v>356609</v>
      </c>
      <c r="G60" s="124">
        <f t="shared" si="145"/>
        <v>0</v>
      </c>
      <c r="H60" s="124">
        <f t="shared" ref="H60:R60" si="146">SUM(H61:H63)</f>
        <v>0</v>
      </c>
      <c r="I60" s="124">
        <f t="shared" si="146"/>
        <v>0</v>
      </c>
      <c r="J60" s="124">
        <f t="shared" si="146"/>
        <v>0</v>
      </c>
      <c r="K60" s="124">
        <f t="shared" si="146"/>
        <v>0</v>
      </c>
      <c r="L60" s="124">
        <f t="shared" si="146"/>
        <v>0</v>
      </c>
      <c r="M60" s="124">
        <f t="shared" si="146"/>
        <v>0</v>
      </c>
      <c r="N60" s="124">
        <f t="shared" si="146"/>
        <v>0</v>
      </c>
      <c r="O60" s="124">
        <f t="shared" si="146"/>
        <v>0</v>
      </c>
      <c r="P60" s="124">
        <f t="shared" si="146"/>
        <v>0</v>
      </c>
      <c r="Q60" s="124">
        <f t="shared" si="146"/>
        <v>0</v>
      </c>
      <c r="R60" s="124">
        <f t="shared" si="146"/>
        <v>0</v>
      </c>
      <c r="S60" s="124">
        <f t="shared" ref="S60:T60" si="147">SUM(S61:S63)</f>
        <v>0</v>
      </c>
      <c r="T60" s="124">
        <f t="shared" si="147"/>
        <v>0</v>
      </c>
      <c r="U60" s="336">
        <f t="shared" ref="U60:AH60" si="148">SUM(U61:U63)</f>
        <v>0</v>
      </c>
      <c r="V60" s="336">
        <f t="shared" si="148"/>
        <v>0</v>
      </c>
      <c r="W60" s="336">
        <f t="shared" ref="W60:AG60" si="149">SUM(W61:W63)</f>
        <v>0</v>
      </c>
      <c r="X60" s="336">
        <f t="shared" si="149"/>
        <v>0</v>
      </c>
      <c r="Y60" s="336">
        <f t="shared" si="149"/>
        <v>0</v>
      </c>
      <c r="Z60" s="336">
        <f t="shared" si="149"/>
        <v>0</v>
      </c>
      <c r="AA60" s="336">
        <f t="shared" si="149"/>
        <v>0</v>
      </c>
      <c r="AB60" s="336">
        <f t="shared" si="149"/>
        <v>0</v>
      </c>
      <c r="AC60" s="336">
        <f t="shared" si="149"/>
        <v>0</v>
      </c>
      <c r="AD60" s="336">
        <f t="shared" si="149"/>
        <v>0</v>
      </c>
      <c r="AE60" s="336">
        <f t="shared" si="149"/>
        <v>0</v>
      </c>
      <c r="AF60" s="336">
        <f t="shared" si="149"/>
        <v>0</v>
      </c>
      <c r="AG60" s="336">
        <f t="shared" si="149"/>
        <v>0</v>
      </c>
      <c r="AH60" s="336">
        <f t="shared" si="148"/>
        <v>0</v>
      </c>
      <c r="AI60" s="336">
        <f t="shared" ref="AI60" si="150">SUM(AI61:AI63)</f>
        <v>356609</v>
      </c>
      <c r="AJ60" s="308">
        <f t="shared" ref="AJ60" si="151">SUM(AJ61:AJ63)</f>
        <v>356609</v>
      </c>
    </row>
    <row r="61" spans="1:36" x14ac:dyDescent="0.2">
      <c r="A61" s="20"/>
      <c r="B61" s="488" t="s">
        <v>131</v>
      </c>
      <c r="C61" s="488"/>
      <c r="D61" s="21" t="s">
        <v>108</v>
      </c>
      <c r="E61" s="238">
        <v>145365</v>
      </c>
      <c r="F61" s="238">
        <f t="shared" ref="F61:F63" si="152">E61+G61</f>
        <v>145365</v>
      </c>
      <c r="G61" s="238">
        <f t="shared" ref="G61:G63" si="153">SUBTOTAL(9,H61:S61)</f>
        <v>0</v>
      </c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337">
        <f t="shared" ref="U61:U63" si="154">T61+V61</f>
        <v>0</v>
      </c>
      <c r="V61" s="337">
        <f t="shared" ref="V61:V63" si="155">SUBTOTAL(9,W61:AH61)</f>
        <v>0</v>
      </c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>
        <f t="shared" ref="AI61:AI63" si="156">E61+T61</f>
        <v>145365</v>
      </c>
      <c r="AJ61" s="305">
        <f t="shared" ref="AJ61:AJ63" si="157">F61+U61</f>
        <v>145365</v>
      </c>
    </row>
    <row r="62" spans="1:36" x14ac:dyDescent="0.2">
      <c r="A62" s="25"/>
      <c r="B62" s="445" t="s">
        <v>132</v>
      </c>
      <c r="C62" s="445"/>
      <c r="D62" s="26" t="s">
        <v>109</v>
      </c>
      <c r="E62" s="241">
        <v>40400</v>
      </c>
      <c r="F62" s="241">
        <f t="shared" si="152"/>
        <v>40400</v>
      </c>
      <c r="G62" s="241">
        <f t="shared" si="153"/>
        <v>0</v>
      </c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339">
        <f t="shared" si="154"/>
        <v>0</v>
      </c>
      <c r="V62" s="339">
        <f t="shared" si="155"/>
        <v>0</v>
      </c>
      <c r="W62" s="339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/>
      <c r="AI62" s="339">
        <f t="shared" si="156"/>
        <v>40400</v>
      </c>
      <c r="AJ62" s="207">
        <f t="shared" si="157"/>
        <v>40400</v>
      </c>
    </row>
    <row r="63" spans="1:36" x14ac:dyDescent="0.2">
      <c r="A63" s="25"/>
      <c r="B63" s="445" t="s">
        <v>133</v>
      </c>
      <c r="C63" s="445"/>
      <c r="D63" s="26" t="s">
        <v>110</v>
      </c>
      <c r="E63" s="241">
        <v>170844</v>
      </c>
      <c r="F63" s="241">
        <f t="shared" si="152"/>
        <v>170844</v>
      </c>
      <c r="G63" s="241">
        <f t="shared" si="153"/>
        <v>0</v>
      </c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339">
        <f t="shared" si="154"/>
        <v>0</v>
      </c>
      <c r="V63" s="339">
        <f t="shared" si="155"/>
        <v>0</v>
      </c>
      <c r="W63" s="339"/>
      <c r="X63" s="339"/>
      <c r="Y63" s="339"/>
      <c r="Z63" s="339"/>
      <c r="AA63" s="339"/>
      <c r="AB63" s="339"/>
      <c r="AC63" s="339"/>
      <c r="AD63" s="339"/>
      <c r="AE63" s="339"/>
      <c r="AF63" s="339"/>
      <c r="AG63" s="339"/>
      <c r="AH63" s="339"/>
      <c r="AI63" s="339">
        <f t="shared" si="156"/>
        <v>170844</v>
      </c>
      <c r="AJ63" s="207">
        <f t="shared" si="157"/>
        <v>170844</v>
      </c>
    </row>
    <row r="64" spans="1:36" ht="51.75" customHeight="1" x14ac:dyDescent="0.2">
      <c r="A64" s="486" t="s">
        <v>505</v>
      </c>
      <c r="B64" s="487"/>
      <c r="C64" s="487"/>
      <c r="D64" s="33" t="s">
        <v>506</v>
      </c>
      <c r="E64" s="248">
        <f t="shared" ref="E64:AI64" si="158">SUM(E65)</f>
        <v>234662</v>
      </c>
      <c r="F64" s="248">
        <f t="shared" si="158"/>
        <v>290991</v>
      </c>
      <c r="G64" s="248">
        <f t="shared" si="158"/>
        <v>56329</v>
      </c>
      <c r="H64" s="248">
        <f t="shared" si="158"/>
        <v>56329</v>
      </c>
      <c r="I64" s="248">
        <f t="shared" si="158"/>
        <v>0</v>
      </c>
      <c r="J64" s="248">
        <f t="shared" si="158"/>
        <v>0</v>
      </c>
      <c r="K64" s="248">
        <f t="shared" si="158"/>
        <v>0</v>
      </c>
      <c r="L64" s="248">
        <f t="shared" si="158"/>
        <v>0</v>
      </c>
      <c r="M64" s="248">
        <f t="shared" si="158"/>
        <v>0</v>
      </c>
      <c r="N64" s="248">
        <f t="shared" si="158"/>
        <v>0</v>
      </c>
      <c r="O64" s="248">
        <f t="shared" si="158"/>
        <v>0</v>
      </c>
      <c r="P64" s="248">
        <f t="shared" si="158"/>
        <v>0</v>
      </c>
      <c r="Q64" s="248">
        <f t="shared" si="158"/>
        <v>0</v>
      </c>
      <c r="R64" s="248">
        <f t="shared" si="158"/>
        <v>0</v>
      </c>
      <c r="S64" s="248">
        <f t="shared" si="158"/>
        <v>0</v>
      </c>
      <c r="T64" s="248">
        <f t="shared" si="158"/>
        <v>0</v>
      </c>
      <c r="U64" s="342">
        <f t="shared" si="158"/>
        <v>0</v>
      </c>
      <c r="V64" s="342">
        <f t="shared" si="158"/>
        <v>0</v>
      </c>
      <c r="W64" s="342">
        <f t="shared" si="158"/>
        <v>0</v>
      </c>
      <c r="X64" s="342">
        <f t="shared" si="158"/>
        <v>0</v>
      </c>
      <c r="Y64" s="342">
        <f t="shared" si="158"/>
        <v>0</v>
      </c>
      <c r="Z64" s="342">
        <f t="shared" si="158"/>
        <v>0</v>
      </c>
      <c r="AA64" s="342">
        <f t="shared" si="158"/>
        <v>0</v>
      </c>
      <c r="AB64" s="342">
        <f t="shared" si="158"/>
        <v>0</v>
      </c>
      <c r="AC64" s="342">
        <f t="shared" si="158"/>
        <v>0</v>
      </c>
      <c r="AD64" s="342">
        <f t="shared" si="158"/>
        <v>0</v>
      </c>
      <c r="AE64" s="342">
        <f t="shared" si="158"/>
        <v>0</v>
      </c>
      <c r="AF64" s="342">
        <f t="shared" si="158"/>
        <v>0</v>
      </c>
      <c r="AG64" s="342">
        <f t="shared" si="158"/>
        <v>0</v>
      </c>
      <c r="AH64" s="342">
        <f t="shared" si="158"/>
        <v>0</v>
      </c>
      <c r="AI64" s="342">
        <f t="shared" si="158"/>
        <v>234662</v>
      </c>
      <c r="AJ64" s="314">
        <f>SUM(AJ65)</f>
        <v>290991</v>
      </c>
    </row>
    <row r="65" spans="1:36" ht="39" customHeight="1" x14ac:dyDescent="0.2">
      <c r="A65" s="25"/>
      <c r="B65" s="289" t="s">
        <v>507</v>
      </c>
      <c r="C65" s="289"/>
      <c r="D65" s="19" t="s">
        <v>508</v>
      </c>
      <c r="E65" s="249">
        <v>234662</v>
      </c>
      <c r="F65" s="249">
        <f>E65+G65</f>
        <v>290991</v>
      </c>
      <c r="G65" s="249">
        <f>SUBTOTAL(9,H65:S65)</f>
        <v>56329</v>
      </c>
      <c r="H65" s="249">
        <f>56329</f>
        <v>56329</v>
      </c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50">
        <f>T65+V65</f>
        <v>0</v>
      </c>
      <c r="V65" s="250">
        <f>SUBTOTAL(9,W65:AH65)</f>
        <v>0</v>
      </c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>
        <f>E65+T65</f>
        <v>234662</v>
      </c>
      <c r="AJ65" s="315">
        <f>F65+U65</f>
        <v>290991</v>
      </c>
    </row>
    <row r="66" spans="1:36" s="80" customFormat="1" x14ac:dyDescent="0.2">
      <c r="A66" s="486" t="s">
        <v>80</v>
      </c>
      <c r="B66" s="487"/>
      <c r="C66" s="487"/>
      <c r="D66" s="33" t="s">
        <v>81</v>
      </c>
      <c r="E66" s="17">
        <f t="shared" ref="E66:AI66" si="159">SUM(E67)</f>
        <v>23344730</v>
      </c>
      <c r="F66" s="17">
        <f t="shared" si="159"/>
        <v>24080151</v>
      </c>
      <c r="G66" s="17">
        <f t="shared" si="159"/>
        <v>735421</v>
      </c>
      <c r="H66" s="17">
        <f t="shared" si="159"/>
        <v>731597</v>
      </c>
      <c r="I66" s="17">
        <f t="shared" si="159"/>
        <v>5482</v>
      </c>
      <c r="J66" s="17">
        <f t="shared" si="159"/>
        <v>17358</v>
      </c>
      <c r="K66" s="17">
        <f t="shared" si="159"/>
        <v>-19016</v>
      </c>
      <c r="L66" s="17">
        <f t="shared" si="159"/>
        <v>0</v>
      </c>
      <c r="M66" s="17">
        <f t="shared" si="159"/>
        <v>0</v>
      </c>
      <c r="N66" s="17">
        <f t="shared" si="159"/>
        <v>0</v>
      </c>
      <c r="O66" s="17">
        <f t="shared" si="159"/>
        <v>0</v>
      </c>
      <c r="P66" s="17">
        <f t="shared" si="159"/>
        <v>0</v>
      </c>
      <c r="Q66" s="17">
        <f t="shared" si="159"/>
        <v>0</v>
      </c>
      <c r="R66" s="17">
        <f t="shared" si="159"/>
        <v>0</v>
      </c>
      <c r="S66" s="17">
        <f t="shared" si="159"/>
        <v>0</v>
      </c>
      <c r="T66" s="17">
        <f t="shared" si="159"/>
        <v>0</v>
      </c>
      <c r="U66" s="335">
        <f t="shared" si="159"/>
        <v>0</v>
      </c>
      <c r="V66" s="335">
        <f t="shared" si="159"/>
        <v>0</v>
      </c>
      <c r="W66" s="335">
        <f t="shared" si="159"/>
        <v>0</v>
      </c>
      <c r="X66" s="335">
        <f t="shared" si="159"/>
        <v>0</v>
      </c>
      <c r="Y66" s="335">
        <f t="shared" si="159"/>
        <v>0</v>
      </c>
      <c r="Z66" s="335">
        <f t="shared" si="159"/>
        <v>0</v>
      </c>
      <c r="AA66" s="335">
        <f t="shared" si="159"/>
        <v>0</v>
      </c>
      <c r="AB66" s="335">
        <f t="shared" si="159"/>
        <v>0</v>
      </c>
      <c r="AC66" s="335">
        <f t="shared" si="159"/>
        <v>0</v>
      </c>
      <c r="AD66" s="335">
        <f t="shared" si="159"/>
        <v>0</v>
      </c>
      <c r="AE66" s="335">
        <f t="shared" si="159"/>
        <v>0</v>
      </c>
      <c r="AF66" s="335">
        <f t="shared" si="159"/>
        <v>0</v>
      </c>
      <c r="AG66" s="335">
        <f t="shared" si="159"/>
        <v>0</v>
      </c>
      <c r="AH66" s="335">
        <f t="shared" si="159"/>
        <v>0</v>
      </c>
      <c r="AI66" s="335">
        <f t="shared" si="159"/>
        <v>23344730</v>
      </c>
      <c r="AJ66" s="307">
        <f t="shared" ref="AJ66" si="160">SUM(AJ67)</f>
        <v>24080151</v>
      </c>
    </row>
    <row r="67" spans="1:36" s="79" customFormat="1" ht="15.75" customHeight="1" x14ac:dyDescent="0.2">
      <c r="A67" s="18"/>
      <c r="B67" s="443" t="s">
        <v>82</v>
      </c>
      <c r="C67" s="443"/>
      <c r="D67" s="19" t="s">
        <v>225</v>
      </c>
      <c r="E67" s="124">
        <f t="shared" ref="E67:AJ67" si="161">SUM(E68:E69)</f>
        <v>23344730</v>
      </c>
      <c r="F67" s="124">
        <f t="shared" si="161"/>
        <v>24080151</v>
      </c>
      <c r="G67" s="124">
        <f t="shared" si="161"/>
        <v>735421</v>
      </c>
      <c r="H67" s="124">
        <f t="shared" ref="H67:R67" si="162">SUM(H68:H69)</f>
        <v>731597</v>
      </c>
      <c r="I67" s="124">
        <f t="shared" si="162"/>
        <v>5482</v>
      </c>
      <c r="J67" s="124">
        <f t="shared" si="162"/>
        <v>17358</v>
      </c>
      <c r="K67" s="124">
        <f t="shared" si="162"/>
        <v>-19016</v>
      </c>
      <c r="L67" s="124">
        <f t="shared" si="162"/>
        <v>0</v>
      </c>
      <c r="M67" s="124">
        <f t="shared" si="162"/>
        <v>0</v>
      </c>
      <c r="N67" s="124">
        <f t="shared" si="162"/>
        <v>0</v>
      </c>
      <c r="O67" s="124">
        <f t="shared" si="162"/>
        <v>0</v>
      </c>
      <c r="P67" s="124">
        <f t="shared" si="162"/>
        <v>0</v>
      </c>
      <c r="Q67" s="124">
        <f t="shared" si="162"/>
        <v>0</v>
      </c>
      <c r="R67" s="124">
        <f t="shared" si="162"/>
        <v>0</v>
      </c>
      <c r="S67" s="124">
        <f t="shared" si="161"/>
        <v>0</v>
      </c>
      <c r="T67" s="124">
        <f t="shared" si="161"/>
        <v>0</v>
      </c>
      <c r="U67" s="336">
        <f t="shared" ref="U67:AH67" si="163">SUM(U68:U69)</f>
        <v>0</v>
      </c>
      <c r="V67" s="336">
        <f t="shared" si="163"/>
        <v>0</v>
      </c>
      <c r="W67" s="336">
        <f t="shared" ref="W67:AG67" si="164">SUM(W68:W69)</f>
        <v>0</v>
      </c>
      <c r="X67" s="336">
        <f t="shared" si="164"/>
        <v>0</v>
      </c>
      <c r="Y67" s="336">
        <f t="shared" si="164"/>
        <v>0</v>
      </c>
      <c r="Z67" s="336">
        <f t="shared" si="164"/>
        <v>0</v>
      </c>
      <c r="AA67" s="336">
        <f t="shared" si="164"/>
        <v>0</v>
      </c>
      <c r="AB67" s="336">
        <f t="shared" si="164"/>
        <v>0</v>
      </c>
      <c r="AC67" s="336">
        <f t="shared" si="164"/>
        <v>0</v>
      </c>
      <c r="AD67" s="336">
        <f t="shared" si="164"/>
        <v>0</v>
      </c>
      <c r="AE67" s="336">
        <f t="shared" si="164"/>
        <v>0</v>
      </c>
      <c r="AF67" s="336">
        <f t="shared" si="164"/>
        <v>0</v>
      </c>
      <c r="AG67" s="336">
        <f t="shared" si="164"/>
        <v>0</v>
      </c>
      <c r="AH67" s="336">
        <f t="shared" si="163"/>
        <v>0</v>
      </c>
      <c r="AI67" s="336">
        <f t="shared" ref="AI67" si="165">SUM(AI68:AI69)</f>
        <v>23344730</v>
      </c>
      <c r="AJ67" s="304">
        <f t="shared" si="161"/>
        <v>24080151</v>
      </c>
    </row>
    <row r="68" spans="1:36" x14ac:dyDescent="0.2">
      <c r="A68" s="25"/>
      <c r="B68" s="445" t="s">
        <v>83</v>
      </c>
      <c r="C68" s="445"/>
      <c r="D68" s="26" t="s">
        <v>590</v>
      </c>
      <c r="E68" s="241">
        <v>11380968</v>
      </c>
      <c r="F68" s="241">
        <f t="shared" ref="F68:F69" si="166">E68+G68</f>
        <v>11408448</v>
      </c>
      <c r="G68" s="241">
        <f t="shared" ref="G68:G69" si="167">SUBTOTAL(9,H68:S68)</f>
        <v>27480</v>
      </c>
      <c r="H68" s="241">
        <f>-13877+55504+42906+3261-18458-24126</f>
        <v>45210</v>
      </c>
      <c r="I68" s="241">
        <f>1441+2001+2040</f>
        <v>5482</v>
      </c>
      <c r="J68" s="241"/>
      <c r="K68" s="241">
        <f>1623-3792-887-959-2394-68-4271-1022-1092-4186-2423-809-384-686-1862</f>
        <v>-23212</v>
      </c>
      <c r="L68" s="241"/>
      <c r="M68" s="241"/>
      <c r="N68" s="241"/>
      <c r="O68" s="241"/>
      <c r="P68" s="241"/>
      <c r="Q68" s="241"/>
      <c r="R68" s="241"/>
      <c r="S68" s="241"/>
      <c r="T68" s="241"/>
      <c r="U68" s="337">
        <f t="shared" ref="U68:U69" si="168">T68+V68</f>
        <v>0</v>
      </c>
      <c r="V68" s="337">
        <f t="shared" ref="V68:V69" si="169">SUBTOTAL(9,W68:AH68)</f>
        <v>0</v>
      </c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>
        <f t="shared" ref="AI68:AI69" si="170">E68+T68</f>
        <v>11380968</v>
      </c>
      <c r="AJ68" s="305">
        <f t="shared" ref="AJ68:AJ69" si="171">F68+U68</f>
        <v>11408448</v>
      </c>
    </row>
    <row r="69" spans="1:36" ht="48" x14ac:dyDescent="0.2">
      <c r="A69" s="25"/>
      <c r="B69" s="445" t="s">
        <v>117</v>
      </c>
      <c r="C69" s="445"/>
      <c r="D69" s="26" t="s">
        <v>223</v>
      </c>
      <c r="E69" s="241">
        <v>11963762</v>
      </c>
      <c r="F69" s="241">
        <f t="shared" si="166"/>
        <v>12671703</v>
      </c>
      <c r="G69" s="241">
        <f t="shared" si="167"/>
        <v>707941</v>
      </c>
      <c r="H69" s="241">
        <f>31337+2719+6784+3592+2308+23723-84522+1090278-597289+97046-5156-1574+1574+45119+2498+996+55715+9232+2282-275</f>
        <v>686387</v>
      </c>
      <c r="I69" s="241"/>
      <c r="J69" s="241">
        <f>103+17255</f>
        <v>17358</v>
      </c>
      <c r="K69" s="241">
        <v>4196</v>
      </c>
      <c r="L69" s="241"/>
      <c r="M69" s="241"/>
      <c r="N69" s="241"/>
      <c r="O69" s="241"/>
      <c r="P69" s="241"/>
      <c r="Q69" s="241"/>
      <c r="R69" s="241"/>
      <c r="S69" s="241"/>
      <c r="T69" s="241"/>
      <c r="U69" s="337">
        <f t="shared" si="168"/>
        <v>0</v>
      </c>
      <c r="V69" s="337">
        <f t="shared" si="169"/>
        <v>0</v>
      </c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>
        <f t="shared" si="170"/>
        <v>11963762</v>
      </c>
      <c r="AJ69" s="305">
        <f t="shared" si="171"/>
        <v>12671703</v>
      </c>
    </row>
    <row r="70" spans="1:36" s="80" customFormat="1" x14ac:dyDescent="0.2">
      <c r="A70" s="486" t="s">
        <v>84</v>
      </c>
      <c r="B70" s="487"/>
      <c r="C70" s="487"/>
      <c r="D70" s="33" t="s">
        <v>85</v>
      </c>
      <c r="E70" s="17">
        <f t="shared" ref="E70:AJ70" si="172">SUM(E71:E72)</f>
        <v>2024473</v>
      </c>
      <c r="F70" s="17">
        <f t="shared" si="172"/>
        <v>2172211</v>
      </c>
      <c r="G70" s="17">
        <f t="shared" si="172"/>
        <v>147738</v>
      </c>
      <c r="H70" s="17">
        <f t="shared" ref="H70:R70" si="173">SUM(H71:H72)</f>
        <v>148995</v>
      </c>
      <c r="I70" s="17">
        <f t="shared" si="173"/>
        <v>0</v>
      </c>
      <c r="J70" s="17">
        <f t="shared" si="173"/>
        <v>-2069</v>
      </c>
      <c r="K70" s="17">
        <f t="shared" si="173"/>
        <v>812</v>
      </c>
      <c r="L70" s="17">
        <f t="shared" si="173"/>
        <v>0</v>
      </c>
      <c r="M70" s="17">
        <f t="shared" si="173"/>
        <v>0</v>
      </c>
      <c r="N70" s="17">
        <f t="shared" si="173"/>
        <v>0</v>
      </c>
      <c r="O70" s="17">
        <f t="shared" si="173"/>
        <v>0</v>
      </c>
      <c r="P70" s="17">
        <f t="shared" si="173"/>
        <v>0</v>
      </c>
      <c r="Q70" s="17">
        <f t="shared" si="173"/>
        <v>0</v>
      </c>
      <c r="R70" s="17">
        <f t="shared" si="173"/>
        <v>0</v>
      </c>
      <c r="S70" s="17">
        <f t="shared" ref="S70:AH70" si="174">SUM(S71:S72)</f>
        <v>0</v>
      </c>
      <c r="T70" s="17">
        <f t="shared" si="172"/>
        <v>-1320794</v>
      </c>
      <c r="U70" s="335">
        <f t="shared" si="174"/>
        <v>-1468532</v>
      </c>
      <c r="V70" s="335">
        <f t="shared" si="174"/>
        <v>-147738</v>
      </c>
      <c r="W70" s="335">
        <f t="shared" ref="W70:AG70" si="175">SUM(W71:W72)</f>
        <v>-148995</v>
      </c>
      <c r="X70" s="335">
        <f t="shared" si="175"/>
        <v>0</v>
      </c>
      <c r="Y70" s="335">
        <f t="shared" si="175"/>
        <v>2069</v>
      </c>
      <c r="Z70" s="335">
        <f t="shared" si="175"/>
        <v>-812</v>
      </c>
      <c r="AA70" s="335">
        <f t="shared" si="175"/>
        <v>0</v>
      </c>
      <c r="AB70" s="335">
        <f t="shared" si="175"/>
        <v>0</v>
      </c>
      <c r="AC70" s="335">
        <f t="shared" si="175"/>
        <v>0</v>
      </c>
      <c r="AD70" s="335">
        <f t="shared" si="175"/>
        <v>0</v>
      </c>
      <c r="AE70" s="335">
        <f t="shared" si="175"/>
        <v>0</v>
      </c>
      <c r="AF70" s="335">
        <f t="shared" si="175"/>
        <v>0</v>
      </c>
      <c r="AG70" s="335">
        <f t="shared" si="175"/>
        <v>0</v>
      </c>
      <c r="AH70" s="335">
        <f t="shared" si="174"/>
        <v>0</v>
      </c>
      <c r="AI70" s="335">
        <f t="shared" ref="AI70" si="176">SUM(AI71:AI72)</f>
        <v>703679</v>
      </c>
      <c r="AJ70" s="303">
        <f t="shared" si="172"/>
        <v>703679</v>
      </c>
    </row>
    <row r="71" spans="1:36" s="79" customFormat="1" ht="25.5" customHeight="1" x14ac:dyDescent="0.2">
      <c r="A71" s="18"/>
      <c r="B71" s="443" t="s">
        <v>86</v>
      </c>
      <c r="C71" s="443"/>
      <c r="D71" s="19" t="s">
        <v>224</v>
      </c>
      <c r="E71" s="124">
        <v>703679</v>
      </c>
      <c r="F71" s="124">
        <f t="shared" ref="F71:F72" si="177">E71+G71</f>
        <v>703679</v>
      </c>
      <c r="G71" s="124">
        <f t="shared" ref="G71:G72" si="178">SUBTOTAL(9,H71:S71)</f>
        <v>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336">
        <f t="shared" ref="U71:U72" si="179">T71+V71</f>
        <v>0</v>
      </c>
      <c r="V71" s="336">
        <f t="shared" ref="V71:V72" si="180">SUBTOTAL(9,W71:AH71)</f>
        <v>0</v>
      </c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36"/>
      <c r="AH71" s="336"/>
      <c r="AI71" s="336">
        <f t="shared" ref="AI71:AI72" si="181">E71+T71</f>
        <v>703679</v>
      </c>
      <c r="AJ71" s="308">
        <f t="shared" ref="AJ71:AJ72" si="182">F71+U71</f>
        <v>703679</v>
      </c>
    </row>
    <row r="72" spans="1:36" ht="16.5" customHeight="1" x14ac:dyDescent="0.2">
      <c r="A72" s="34"/>
      <c r="B72" s="289" t="s">
        <v>436</v>
      </c>
      <c r="C72" s="289"/>
      <c r="D72" s="178" t="s">
        <v>456</v>
      </c>
      <c r="E72" s="250">
        <f>1317328+3466</f>
        <v>1320794</v>
      </c>
      <c r="F72" s="250">
        <f t="shared" si="177"/>
        <v>1468532</v>
      </c>
      <c r="G72" s="250">
        <f t="shared" si="178"/>
        <v>147738</v>
      </c>
      <c r="H72" s="250">
        <f>4050+2719+6784+3592+3932-74+19033-77426+77426+1-839590+839590-35892+35892-467+467-200+200+2865-3466+3466+94554+9232+2282-2957+2957-275+300-4028+4028</f>
        <v>148995</v>
      </c>
      <c r="I72" s="250">
        <f>-351+351</f>
        <v>0</v>
      </c>
      <c r="J72" s="250">
        <f>-2653-68029+68029+584-150231+150231</f>
        <v>-2069</v>
      </c>
      <c r="K72" s="250">
        <f>812</f>
        <v>812</v>
      </c>
      <c r="L72" s="250"/>
      <c r="M72" s="250"/>
      <c r="N72" s="250"/>
      <c r="O72" s="250"/>
      <c r="P72" s="250"/>
      <c r="Q72" s="250"/>
      <c r="R72" s="250"/>
      <c r="S72" s="250"/>
      <c r="T72" s="250">
        <f>-1317328-3466</f>
        <v>-1320794</v>
      </c>
      <c r="U72" s="250">
        <f t="shared" si="179"/>
        <v>-1468532</v>
      </c>
      <c r="V72" s="250">
        <f t="shared" si="180"/>
        <v>-147738</v>
      </c>
      <c r="W72" s="250">
        <f>-4050-2719-6784-3592-3932+74-19033+77426-77426-1+839590-839590+35892-35892+467-467+200-200-2865+3466-3466-94554-9232-2282+2957-2957+275-300+4028-4028</f>
        <v>-148995</v>
      </c>
      <c r="X72" s="250">
        <f>351-351</f>
        <v>0</v>
      </c>
      <c r="Y72" s="250">
        <f>2653+68029-68029-584+150231-150231</f>
        <v>2069</v>
      </c>
      <c r="Z72" s="250">
        <f>-812</f>
        <v>-812</v>
      </c>
      <c r="AA72" s="250"/>
      <c r="AB72" s="250"/>
      <c r="AC72" s="250"/>
      <c r="AD72" s="250"/>
      <c r="AE72" s="250"/>
      <c r="AF72" s="250"/>
      <c r="AG72" s="250"/>
      <c r="AH72" s="250"/>
      <c r="AI72" s="250">
        <f t="shared" si="181"/>
        <v>0</v>
      </c>
      <c r="AJ72" s="315">
        <f t="shared" si="182"/>
        <v>0</v>
      </c>
    </row>
    <row r="73" spans="1:36" s="80" customFormat="1" x14ac:dyDescent="0.2">
      <c r="A73" s="486" t="s">
        <v>87</v>
      </c>
      <c r="B73" s="487"/>
      <c r="C73" s="496"/>
      <c r="D73" s="33" t="s">
        <v>278</v>
      </c>
      <c r="E73" s="17">
        <f t="shared" ref="E73:T73" si="183">SUM(E74,E77,E91)</f>
        <v>1784706</v>
      </c>
      <c r="F73" s="17">
        <f t="shared" si="183"/>
        <v>1840837</v>
      </c>
      <c r="G73" s="17">
        <f t="shared" si="183"/>
        <v>56131</v>
      </c>
      <c r="H73" s="17">
        <f t="shared" ref="H73:R73" si="184">SUM(H74,H77,H91)</f>
        <v>42246</v>
      </c>
      <c r="I73" s="17">
        <f t="shared" si="184"/>
        <v>0</v>
      </c>
      <c r="J73" s="17">
        <f t="shared" si="184"/>
        <v>1304</v>
      </c>
      <c r="K73" s="17">
        <f t="shared" si="184"/>
        <v>12581</v>
      </c>
      <c r="L73" s="17">
        <f t="shared" si="184"/>
        <v>0</v>
      </c>
      <c r="M73" s="17">
        <f t="shared" si="184"/>
        <v>0</v>
      </c>
      <c r="N73" s="17">
        <f t="shared" si="184"/>
        <v>0</v>
      </c>
      <c r="O73" s="17">
        <f t="shared" si="184"/>
        <v>0</v>
      </c>
      <c r="P73" s="17">
        <f t="shared" si="184"/>
        <v>0</v>
      </c>
      <c r="Q73" s="17">
        <f t="shared" si="184"/>
        <v>0</v>
      </c>
      <c r="R73" s="17">
        <f t="shared" si="184"/>
        <v>0</v>
      </c>
      <c r="S73" s="17">
        <f t="shared" ref="S73:AH73" si="185">SUM(S74,S77,S91)</f>
        <v>0</v>
      </c>
      <c r="T73" s="17">
        <f t="shared" si="183"/>
        <v>-15473</v>
      </c>
      <c r="U73" s="335">
        <f t="shared" si="185"/>
        <v>-12902</v>
      </c>
      <c r="V73" s="335">
        <f t="shared" si="185"/>
        <v>2571</v>
      </c>
      <c r="W73" s="335">
        <f t="shared" ref="W73:AG73" si="186">SUM(W74,W77,W91)</f>
        <v>3772</v>
      </c>
      <c r="X73" s="335">
        <f t="shared" si="186"/>
        <v>0</v>
      </c>
      <c r="Y73" s="335">
        <f t="shared" si="186"/>
        <v>-1201</v>
      </c>
      <c r="Z73" s="335">
        <f t="shared" si="186"/>
        <v>0</v>
      </c>
      <c r="AA73" s="335">
        <f t="shared" si="186"/>
        <v>0</v>
      </c>
      <c r="AB73" s="335">
        <f t="shared" si="186"/>
        <v>0</v>
      </c>
      <c r="AC73" s="335">
        <f t="shared" si="186"/>
        <v>0</v>
      </c>
      <c r="AD73" s="335">
        <f t="shared" si="186"/>
        <v>0</v>
      </c>
      <c r="AE73" s="335">
        <f t="shared" si="186"/>
        <v>0</v>
      </c>
      <c r="AF73" s="335">
        <f t="shared" si="186"/>
        <v>0</v>
      </c>
      <c r="AG73" s="335">
        <f t="shared" si="186"/>
        <v>0</v>
      </c>
      <c r="AH73" s="335">
        <f t="shared" si="185"/>
        <v>0</v>
      </c>
      <c r="AI73" s="335">
        <f t="shared" ref="AI73" si="187">SUM(AI74,AI77,AI91)</f>
        <v>1769233</v>
      </c>
      <c r="AJ73" s="307">
        <f>SUM(AJ74,AJ77,AJ91)</f>
        <v>1827935</v>
      </c>
    </row>
    <row r="74" spans="1:36" s="79" customFormat="1" ht="24" x14ac:dyDescent="0.2">
      <c r="A74" s="38"/>
      <c r="B74" s="443" t="s">
        <v>88</v>
      </c>
      <c r="C74" s="444"/>
      <c r="D74" s="63" t="s">
        <v>279</v>
      </c>
      <c r="E74" s="251">
        <f t="shared" ref="E74:G74" si="188">SUM(E75:E76)</f>
        <v>92701</v>
      </c>
      <c r="F74" s="251">
        <f t="shared" si="188"/>
        <v>98611</v>
      </c>
      <c r="G74" s="251">
        <f t="shared" si="188"/>
        <v>5910</v>
      </c>
      <c r="H74" s="251">
        <f t="shared" ref="H74:R74" si="189">SUM(H75:H76)</f>
        <v>5910</v>
      </c>
      <c r="I74" s="251">
        <f t="shared" si="189"/>
        <v>0</v>
      </c>
      <c r="J74" s="251">
        <f t="shared" si="189"/>
        <v>0</v>
      </c>
      <c r="K74" s="251">
        <f t="shared" si="189"/>
        <v>0</v>
      </c>
      <c r="L74" s="251">
        <f t="shared" si="189"/>
        <v>0</v>
      </c>
      <c r="M74" s="251">
        <f t="shared" si="189"/>
        <v>0</v>
      </c>
      <c r="N74" s="251">
        <f t="shared" si="189"/>
        <v>0</v>
      </c>
      <c r="O74" s="251">
        <f t="shared" si="189"/>
        <v>0</v>
      </c>
      <c r="P74" s="251">
        <f t="shared" si="189"/>
        <v>0</v>
      </c>
      <c r="Q74" s="251">
        <f t="shared" si="189"/>
        <v>0</v>
      </c>
      <c r="R74" s="251">
        <f t="shared" si="189"/>
        <v>0</v>
      </c>
      <c r="S74" s="251">
        <f t="shared" ref="S74:T74" si="190">SUM(S75:S76)</f>
        <v>0</v>
      </c>
      <c r="T74" s="251">
        <f t="shared" si="190"/>
        <v>0</v>
      </c>
      <c r="U74" s="343">
        <f t="shared" ref="U74:AH74" si="191">SUM(U75:U76)</f>
        <v>0</v>
      </c>
      <c r="V74" s="343">
        <f t="shared" si="191"/>
        <v>0</v>
      </c>
      <c r="W74" s="343">
        <f t="shared" ref="W74:AG74" si="192">SUM(W75:W76)</f>
        <v>0</v>
      </c>
      <c r="X74" s="343">
        <f t="shared" si="192"/>
        <v>0</v>
      </c>
      <c r="Y74" s="343">
        <f t="shared" si="192"/>
        <v>0</v>
      </c>
      <c r="Z74" s="343">
        <f t="shared" si="192"/>
        <v>0</v>
      </c>
      <c r="AA74" s="343">
        <f t="shared" si="192"/>
        <v>0</v>
      </c>
      <c r="AB74" s="343">
        <f t="shared" si="192"/>
        <v>0</v>
      </c>
      <c r="AC74" s="343">
        <f t="shared" si="192"/>
        <v>0</v>
      </c>
      <c r="AD74" s="343">
        <f t="shared" si="192"/>
        <v>0</v>
      </c>
      <c r="AE74" s="343">
        <f t="shared" si="192"/>
        <v>0</v>
      </c>
      <c r="AF74" s="343">
        <f t="shared" si="192"/>
        <v>0</v>
      </c>
      <c r="AG74" s="343">
        <f t="shared" si="192"/>
        <v>0</v>
      </c>
      <c r="AH74" s="343">
        <f t="shared" si="191"/>
        <v>0</v>
      </c>
      <c r="AI74" s="343">
        <f t="shared" ref="AI74" si="193">SUM(AI75:AI76)</f>
        <v>92701</v>
      </c>
      <c r="AJ74" s="308">
        <f t="shared" ref="AJ74" si="194">SUM(AJ75:AJ76)</f>
        <v>98611</v>
      </c>
    </row>
    <row r="75" spans="1:36" ht="24" x14ac:dyDescent="0.2">
      <c r="A75" s="83"/>
      <c r="B75" s="441" t="s">
        <v>215</v>
      </c>
      <c r="C75" s="442"/>
      <c r="D75" s="177" t="s">
        <v>216</v>
      </c>
      <c r="E75" s="247">
        <v>467</v>
      </c>
      <c r="F75" s="247">
        <f t="shared" ref="F75:F76" si="195">E75+G75</f>
        <v>4399</v>
      </c>
      <c r="G75" s="247">
        <f t="shared" ref="G75:G76" si="196">SUBTOTAL(9,H75:S75)</f>
        <v>3932</v>
      </c>
      <c r="H75" s="247">
        <v>3932</v>
      </c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341">
        <f t="shared" ref="U75:U76" si="197">T75+V75</f>
        <v>0</v>
      </c>
      <c r="V75" s="341">
        <f t="shared" ref="V75:V76" si="198">SUBTOTAL(9,W75:AH75)</f>
        <v>0</v>
      </c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>
        <f t="shared" ref="AI75:AI76" si="199">E75+T75</f>
        <v>467</v>
      </c>
      <c r="AJ75" s="313">
        <f t="shared" ref="AJ75:AJ76" si="200">F75+U75</f>
        <v>4399</v>
      </c>
    </row>
    <row r="76" spans="1:36" ht="24" x14ac:dyDescent="0.2">
      <c r="A76" s="117"/>
      <c r="B76" s="441" t="s">
        <v>469</v>
      </c>
      <c r="C76" s="442"/>
      <c r="D76" s="177" t="s">
        <v>591</v>
      </c>
      <c r="E76" s="238">
        <v>92234</v>
      </c>
      <c r="F76" s="238">
        <f t="shared" si="195"/>
        <v>94212</v>
      </c>
      <c r="G76" s="238">
        <f t="shared" si="196"/>
        <v>1978</v>
      </c>
      <c r="H76" s="238">
        <f>-1756-1574+5308</f>
        <v>1978</v>
      </c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337">
        <f t="shared" si="197"/>
        <v>0</v>
      </c>
      <c r="V76" s="337">
        <f t="shared" si="198"/>
        <v>0</v>
      </c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>
        <f t="shared" si="199"/>
        <v>92234</v>
      </c>
      <c r="AJ76" s="305">
        <f t="shared" si="200"/>
        <v>94212</v>
      </c>
    </row>
    <row r="77" spans="1:36" s="79" customFormat="1" ht="26.25" customHeight="1" x14ac:dyDescent="0.2">
      <c r="A77" s="18"/>
      <c r="B77" s="443" t="s">
        <v>89</v>
      </c>
      <c r="C77" s="444"/>
      <c r="D77" s="19" t="s">
        <v>280</v>
      </c>
      <c r="E77" s="124">
        <f t="shared" ref="E77:T77" si="201">SUM(E78,E82,E84,E87)</f>
        <v>1629605</v>
      </c>
      <c r="F77" s="124">
        <f t="shared" si="201"/>
        <v>1658836</v>
      </c>
      <c r="G77" s="124">
        <f t="shared" si="201"/>
        <v>29231</v>
      </c>
      <c r="H77" s="124">
        <f t="shared" ref="H77:R77" si="202">SUM(H78,H82,H84,H87)</f>
        <v>16650</v>
      </c>
      <c r="I77" s="124">
        <f t="shared" si="202"/>
        <v>0</v>
      </c>
      <c r="J77" s="124">
        <f t="shared" si="202"/>
        <v>0</v>
      </c>
      <c r="K77" s="124">
        <f t="shared" si="202"/>
        <v>12581</v>
      </c>
      <c r="L77" s="124">
        <f t="shared" si="202"/>
        <v>0</v>
      </c>
      <c r="M77" s="124">
        <f t="shared" si="202"/>
        <v>0</v>
      </c>
      <c r="N77" s="124">
        <f t="shared" si="202"/>
        <v>0</v>
      </c>
      <c r="O77" s="124">
        <f t="shared" si="202"/>
        <v>0</v>
      </c>
      <c r="P77" s="124">
        <f t="shared" si="202"/>
        <v>0</v>
      </c>
      <c r="Q77" s="124">
        <f t="shared" si="202"/>
        <v>0</v>
      </c>
      <c r="R77" s="124">
        <f t="shared" si="202"/>
        <v>0</v>
      </c>
      <c r="S77" s="124">
        <f t="shared" ref="S77:AH77" si="203">SUM(S78,S82,S84,S87)</f>
        <v>0</v>
      </c>
      <c r="T77" s="124">
        <f t="shared" si="201"/>
        <v>0</v>
      </c>
      <c r="U77" s="336">
        <f t="shared" si="203"/>
        <v>0</v>
      </c>
      <c r="V77" s="336">
        <f t="shared" si="203"/>
        <v>0</v>
      </c>
      <c r="W77" s="336">
        <f t="shared" ref="W77:AG77" si="204">SUM(W78,W82,W84,W87)</f>
        <v>0</v>
      </c>
      <c r="X77" s="336">
        <f t="shared" si="204"/>
        <v>0</v>
      </c>
      <c r="Y77" s="336">
        <f t="shared" si="204"/>
        <v>0</v>
      </c>
      <c r="Z77" s="336">
        <f t="shared" si="204"/>
        <v>0</v>
      </c>
      <c r="AA77" s="336">
        <f t="shared" si="204"/>
        <v>0</v>
      </c>
      <c r="AB77" s="336">
        <f t="shared" si="204"/>
        <v>0</v>
      </c>
      <c r="AC77" s="336">
        <f t="shared" si="204"/>
        <v>0</v>
      </c>
      <c r="AD77" s="336">
        <f t="shared" si="204"/>
        <v>0</v>
      </c>
      <c r="AE77" s="336">
        <f t="shared" si="204"/>
        <v>0</v>
      </c>
      <c r="AF77" s="336">
        <f t="shared" si="204"/>
        <v>0</v>
      </c>
      <c r="AG77" s="336">
        <f t="shared" si="204"/>
        <v>0</v>
      </c>
      <c r="AH77" s="336">
        <f t="shared" si="203"/>
        <v>0</v>
      </c>
      <c r="AI77" s="336">
        <f t="shared" ref="AI77" si="205">SUM(AI78,AI82,AI84,AI87)</f>
        <v>1629605</v>
      </c>
      <c r="AJ77" s="308">
        <f>SUM(AJ78,AJ82,AJ84,AJ87)</f>
        <v>1658836</v>
      </c>
    </row>
    <row r="78" spans="1:36" x14ac:dyDescent="0.2">
      <c r="A78" s="20"/>
      <c r="B78" s="445" t="s">
        <v>90</v>
      </c>
      <c r="C78" s="446"/>
      <c r="D78" s="21" t="s">
        <v>91</v>
      </c>
      <c r="E78" s="238">
        <f t="shared" ref="E78:T78" si="206">SUM(E79:E81)</f>
        <v>180164</v>
      </c>
      <c r="F78" s="238">
        <f t="shared" si="206"/>
        <v>180164</v>
      </c>
      <c r="G78" s="238">
        <f t="shared" si="206"/>
        <v>0</v>
      </c>
      <c r="H78" s="238">
        <f t="shared" ref="H78:R78" si="207">SUM(H79:H81)</f>
        <v>0</v>
      </c>
      <c r="I78" s="238">
        <f t="shared" si="207"/>
        <v>0</v>
      </c>
      <c r="J78" s="238">
        <f t="shared" si="207"/>
        <v>0</v>
      </c>
      <c r="K78" s="238">
        <f t="shared" si="207"/>
        <v>0</v>
      </c>
      <c r="L78" s="238">
        <f t="shared" si="207"/>
        <v>0</v>
      </c>
      <c r="M78" s="238">
        <f t="shared" si="207"/>
        <v>0</v>
      </c>
      <c r="N78" s="238">
        <f t="shared" si="207"/>
        <v>0</v>
      </c>
      <c r="O78" s="238">
        <f t="shared" si="207"/>
        <v>0</v>
      </c>
      <c r="P78" s="238">
        <f t="shared" si="207"/>
        <v>0</v>
      </c>
      <c r="Q78" s="238">
        <f t="shared" si="207"/>
        <v>0</v>
      </c>
      <c r="R78" s="238">
        <f t="shared" si="207"/>
        <v>0</v>
      </c>
      <c r="S78" s="238">
        <f t="shared" ref="S78:AH78" si="208">SUM(S79:S81)</f>
        <v>0</v>
      </c>
      <c r="T78" s="238">
        <f t="shared" si="206"/>
        <v>0</v>
      </c>
      <c r="U78" s="337">
        <f t="shared" si="208"/>
        <v>0</v>
      </c>
      <c r="V78" s="337">
        <f t="shared" si="208"/>
        <v>0</v>
      </c>
      <c r="W78" s="337">
        <f t="shared" ref="W78:AG78" si="209">SUM(W79:W81)</f>
        <v>0</v>
      </c>
      <c r="X78" s="337">
        <f t="shared" si="209"/>
        <v>0</v>
      </c>
      <c r="Y78" s="337">
        <f t="shared" si="209"/>
        <v>0</v>
      </c>
      <c r="Z78" s="337">
        <f t="shared" si="209"/>
        <v>0</v>
      </c>
      <c r="AA78" s="337">
        <f t="shared" si="209"/>
        <v>0</v>
      </c>
      <c r="AB78" s="337">
        <f t="shared" si="209"/>
        <v>0</v>
      </c>
      <c r="AC78" s="337">
        <f t="shared" si="209"/>
        <v>0</v>
      </c>
      <c r="AD78" s="337">
        <f t="shared" si="209"/>
        <v>0</v>
      </c>
      <c r="AE78" s="337">
        <f t="shared" si="209"/>
        <v>0</v>
      </c>
      <c r="AF78" s="337">
        <f t="shared" si="209"/>
        <v>0</v>
      </c>
      <c r="AG78" s="337">
        <f t="shared" si="209"/>
        <v>0</v>
      </c>
      <c r="AH78" s="337">
        <f t="shared" si="208"/>
        <v>0</v>
      </c>
      <c r="AI78" s="337">
        <f t="shared" ref="AI78" si="210">SUM(AI79:AI81)</f>
        <v>180164</v>
      </c>
      <c r="AJ78" s="305">
        <f>F78+U78</f>
        <v>180164</v>
      </c>
    </row>
    <row r="79" spans="1:36" x14ac:dyDescent="0.2">
      <c r="A79" s="22"/>
      <c r="B79" s="473" t="s">
        <v>92</v>
      </c>
      <c r="C79" s="474"/>
      <c r="D79" s="24" t="s">
        <v>167</v>
      </c>
      <c r="E79" s="246">
        <v>13515</v>
      </c>
      <c r="F79" s="246">
        <f t="shared" ref="F79:F81" si="211">E79+G79</f>
        <v>13515</v>
      </c>
      <c r="G79" s="246">
        <f t="shared" ref="G79:G81" si="212">SUBTOTAL(9,H79:S79)</f>
        <v>0</v>
      </c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344">
        <f t="shared" ref="U79:U81" si="213">T79+V79</f>
        <v>0</v>
      </c>
      <c r="V79" s="344">
        <f t="shared" ref="V79:V81" si="214">SUBTOTAL(9,W79:AH79)</f>
        <v>0</v>
      </c>
      <c r="W79" s="344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>
        <f t="shared" ref="AI79:AI81" si="215">E79+T79</f>
        <v>13515</v>
      </c>
      <c r="AJ79" s="310">
        <f t="shared" ref="AJ79:AJ81" si="216">F79+U79</f>
        <v>13515</v>
      </c>
    </row>
    <row r="80" spans="1:36" x14ac:dyDescent="0.2">
      <c r="A80" s="28"/>
      <c r="B80" s="441" t="s">
        <v>685</v>
      </c>
      <c r="C80" s="442"/>
      <c r="D80" s="37" t="s">
        <v>684</v>
      </c>
      <c r="E80" s="245">
        <v>0</v>
      </c>
      <c r="F80" s="245">
        <f t="shared" si="211"/>
        <v>0</v>
      </c>
      <c r="G80" s="245">
        <f t="shared" si="212"/>
        <v>0</v>
      </c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338">
        <f t="shared" si="213"/>
        <v>0</v>
      </c>
      <c r="V80" s="338">
        <f t="shared" si="214"/>
        <v>0</v>
      </c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>
        <f t="shared" si="215"/>
        <v>0</v>
      </c>
      <c r="AJ80" s="311">
        <f t="shared" si="216"/>
        <v>0</v>
      </c>
    </row>
    <row r="81" spans="1:36" x14ac:dyDescent="0.2">
      <c r="A81" s="23"/>
      <c r="B81" s="441" t="s">
        <v>93</v>
      </c>
      <c r="C81" s="442"/>
      <c r="D81" s="24" t="s">
        <v>168</v>
      </c>
      <c r="E81" s="247">
        <v>166649</v>
      </c>
      <c r="F81" s="247">
        <f t="shared" si="211"/>
        <v>166649</v>
      </c>
      <c r="G81" s="247">
        <f t="shared" si="212"/>
        <v>0</v>
      </c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341">
        <f t="shared" si="213"/>
        <v>0</v>
      </c>
      <c r="V81" s="341">
        <f t="shared" si="214"/>
        <v>0</v>
      </c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>
        <f t="shared" si="215"/>
        <v>166649</v>
      </c>
      <c r="AJ81" s="313">
        <f t="shared" si="216"/>
        <v>166649</v>
      </c>
    </row>
    <row r="82" spans="1:36" ht="24" x14ac:dyDescent="0.2">
      <c r="A82" s="25"/>
      <c r="B82" s="445" t="s">
        <v>94</v>
      </c>
      <c r="C82" s="446"/>
      <c r="D82" s="26" t="s">
        <v>95</v>
      </c>
      <c r="E82" s="241">
        <f t="shared" ref="E82:AI82" si="217">SUM(E83:E83)</f>
        <v>125049</v>
      </c>
      <c r="F82" s="241">
        <f t="shared" si="217"/>
        <v>125049</v>
      </c>
      <c r="G82" s="241">
        <f t="shared" si="217"/>
        <v>0</v>
      </c>
      <c r="H82" s="241">
        <f t="shared" si="217"/>
        <v>0</v>
      </c>
      <c r="I82" s="241">
        <f t="shared" si="217"/>
        <v>0</v>
      </c>
      <c r="J82" s="241">
        <f t="shared" si="217"/>
        <v>0</v>
      </c>
      <c r="K82" s="241">
        <f t="shared" si="217"/>
        <v>0</v>
      </c>
      <c r="L82" s="241">
        <f t="shared" si="217"/>
        <v>0</v>
      </c>
      <c r="M82" s="241">
        <f t="shared" si="217"/>
        <v>0</v>
      </c>
      <c r="N82" s="241">
        <f t="shared" si="217"/>
        <v>0</v>
      </c>
      <c r="O82" s="241">
        <f t="shared" si="217"/>
        <v>0</v>
      </c>
      <c r="P82" s="241">
        <f t="shared" si="217"/>
        <v>0</v>
      </c>
      <c r="Q82" s="241">
        <f t="shared" si="217"/>
        <v>0</v>
      </c>
      <c r="R82" s="241">
        <f t="shared" si="217"/>
        <v>0</v>
      </c>
      <c r="S82" s="241">
        <f t="shared" si="217"/>
        <v>0</v>
      </c>
      <c r="T82" s="241">
        <f t="shared" si="217"/>
        <v>0</v>
      </c>
      <c r="U82" s="339">
        <f t="shared" si="217"/>
        <v>0</v>
      </c>
      <c r="V82" s="339">
        <f t="shared" si="217"/>
        <v>0</v>
      </c>
      <c r="W82" s="339">
        <f t="shared" si="217"/>
        <v>0</v>
      </c>
      <c r="X82" s="339">
        <f t="shared" si="217"/>
        <v>0</v>
      </c>
      <c r="Y82" s="339">
        <f t="shared" si="217"/>
        <v>0</v>
      </c>
      <c r="Z82" s="339">
        <f t="shared" si="217"/>
        <v>0</v>
      </c>
      <c r="AA82" s="339">
        <f t="shared" si="217"/>
        <v>0</v>
      </c>
      <c r="AB82" s="339">
        <f t="shared" si="217"/>
        <v>0</v>
      </c>
      <c r="AC82" s="339">
        <f t="shared" si="217"/>
        <v>0</v>
      </c>
      <c r="AD82" s="339">
        <f t="shared" si="217"/>
        <v>0</v>
      </c>
      <c r="AE82" s="339">
        <f t="shared" si="217"/>
        <v>0</v>
      </c>
      <c r="AF82" s="339">
        <f t="shared" si="217"/>
        <v>0</v>
      </c>
      <c r="AG82" s="339">
        <f t="shared" si="217"/>
        <v>0</v>
      </c>
      <c r="AH82" s="339">
        <f t="shared" si="217"/>
        <v>0</v>
      </c>
      <c r="AI82" s="339">
        <f t="shared" si="217"/>
        <v>125049</v>
      </c>
      <c r="AJ82" s="207">
        <f>F82+U82</f>
        <v>125049</v>
      </c>
    </row>
    <row r="83" spans="1:36" ht="24" x14ac:dyDescent="0.2">
      <c r="A83" s="28"/>
      <c r="B83" s="475" t="s">
        <v>96</v>
      </c>
      <c r="C83" s="476"/>
      <c r="D83" s="37" t="s">
        <v>169</v>
      </c>
      <c r="E83" s="239">
        <v>125049</v>
      </c>
      <c r="F83" s="239">
        <f>E83+G83</f>
        <v>125049</v>
      </c>
      <c r="G83" s="239">
        <f>SUBTOTAL(9,H83:S83)</f>
        <v>0</v>
      </c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55">
        <f>T83+V83</f>
        <v>0</v>
      </c>
      <c r="V83" s="255">
        <f>SUBTOTAL(9,W83:AH83)</f>
        <v>0</v>
      </c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>
        <f>E83+T83</f>
        <v>125049</v>
      </c>
      <c r="AJ83" s="309">
        <f>F83+U83</f>
        <v>125049</v>
      </c>
    </row>
    <row r="84" spans="1:36" x14ac:dyDescent="0.2">
      <c r="A84" s="25"/>
      <c r="B84" s="445" t="s">
        <v>97</v>
      </c>
      <c r="C84" s="446"/>
      <c r="D84" s="26" t="s">
        <v>171</v>
      </c>
      <c r="E84" s="241">
        <f t="shared" ref="E84:G84" si="218">SUM(E85:E86)</f>
        <v>253138</v>
      </c>
      <c r="F84" s="241">
        <f t="shared" si="218"/>
        <v>247716</v>
      </c>
      <c r="G84" s="241">
        <f t="shared" si="218"/>
        <v>-5422</v>
      </c>
      <c r="H84" s="241">
        <f t="shared" ref="H84:R84" si="219">SUM(H85:H86)</f>
        <v>748</v>
      </c>
      <c r="I84" s="241">
        <f t="shared" si="219"/>
        <v>0</v>
      </c>
      <c r="J84" s="241">
        <f t="shared" si="219"/>
        <v>0</v>
      </c>
      <c r="K84" s="241">
        <f t="shared" si="219"/>
        <v>-6170</v>
      </c>
      <c r="L84" s="241">
        <f t="shared" si="219"/>
        <v>0</v>
      </c>
      <c r="M84" s="241">
        <f t="shared" si="219"/>
        <v>0</v>
      </c>
      <c r="N84" s="241">
        <f t="shared" si="219"/>
        <v>0</v>
      </c>
      <c r="O84" s="241">
        <f t="shared" si="219"/>
        <v>0</v>
      </c>
      <c r="P84" s="241">
        <f t="shared" si="219"/>
        <v>0</v>
      </c>
      <c r="Q84" s="241">
        <f t="shared" si="219"/>
        <v>0</v>
      </c>
      <c r="R84" s="241">
        <f t="shared" si="219"/>
        <v>0</v>
      </c>
      <c r="S84" s="241">
        <f t="shared" ref="S84:T84" si="220">SUM(S85:S86)</f>
        <v>0</v>
      </c>
      <c r="T84" s="241">
        <f t="shared" si="220"/>
        <v>0</v>
      </c>
      <c r="U84" s="339">
        <f t="shared" ref="U84:AH84" si="221">SUM(U85:U86)</f>
        <v>0</v>
      </c>
      <c r="V84" s="339">
        <f t="shared" si="221"/>
        <v>0</v>
      </c>
      <c r="W84" s="339">
        <f t="shared" ref="W84:AG84" si="222">SUM(W85:W86)</f>
        <v>0</v>
      </c>
      <c r="X84" s="339">
        <f t="shared" si="222"/>
        <v>0</v>
      </c>
      <c r="Y84" s="339">
        <f t="shared" si="222"/>
        <v>0</v>
      </c>
      <c r="Z84" s="339">
        <f t="shared" si="222"/>
        <v>0</v>
      </c>
      <c r="AA84" s="339">
        <f t="shared" si="222"/>
        <v>0</v>
      </c>
      <c r="AB84" s="339">
        <f t="shared" si="222"/>
        <v>0</v>
      </c>
      <c r="AC84" s="339">
        <f t="shared" si="222"/>
        <v>0</v>
      </c>
      <c r="AD84" s="339">
        <f t="shared" si="222"/>
        <v>0</v>
      </c>
      <c r="AE84" s="339">
        <f t="shared" si="222"/>
        <v>0</v>
      </c>
      <c r="AF84" s="339">
        <f t="shared" si="222"/>
        <v>0</v>
      </c>
      <c r="AG84" s="339">
        <f t="shared" si="222"/>
        <v>0</v>
      </c>
      <c r="AH84" s="339">
        <f t="shared" si="221"/>
        <v>0</v>
      </c>
      <c r="AI84" s="339">
        <f t="shared" ref="AI84" si="223">SUM(AI85:AI86)</f>
        <v>253138</v>
      </c>
      <c r="AJ84" s="207">
        <f>F84+U84</f>
        <v>247716</v>
      </c>
    </row>
    <row r="85" spans="1:36" x14ac:dyDescent="0.2">
      <c r="A85" s="22"/>
      <c r="B85" s="473" t="s">
        <v>98</v>
      </c>
      <c r="C85" s="474"/>
      <c r="D85" s="174" t="s">
        <v>141</v>
      </c>
      <c r="E85" s="239">
        <v>233772</v>
      </c>
      <c r="F85" s="239">
        <f t="shared" ref="F85:F86" si="224">E85+G85</f>
        <v>228350</v>
      </c>
      <c r="G85" s="239">
        <f t="shared" ref="G85:G86" si="225">SUBTOTAL(9,H85:S85)</f>
        <v>-5422</v>
      </c>
      <c r="H85" s="239">
        <f>748</f>
        <v>748</v>
      </c>
      <c r="I85" s="239"/>
      <c r="J85" s="239"/>
      <c r="K85" s="239">
        <f>-408-1826-2436-1500</f>
        <v>-6170</v>
      </c>
      <c r="L85" s="239"/>
      <c r="M85" s="239"/>
      <c r="N85" s="239"/>
      <c r="O85" s="239"/>
      <c r="P85" s="239"/>
      <c r="Q85" s="239"/>
      <c r="R85" s="239"/>
      <c r="S85" s="239"/>
      <c r="T85" s="239"/>
      <c r="U85" s="338">
        <f t="shared" ref="U85:U86" si="226">T85+V85</f>
        <v>0</v>
      </c>
      <c r="V85" s="338">
        <f t="shared" ref="V85:V86" si="227">SUBTOTAL(9,W85:AH85)</f>
        <v>0</v>
      </c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>
        <f t="shared" ref="AI85:AI86" si="228">E85+T85</f>
        <v>233772</v>
      </c>
      <c r="AJ85" s="306">
        <f t="shared" ref="AJ85:AJ86" si="229">F85+U85</f>
        <v>228350</v>
      </c>
    </row>
    <row r="86" spans="1:36" x14ac:dyDescent="0.2">
      <c r="A86" s="36"/>
      <c r="B86" s="451" t="s">
        <v>99</v>
      </c>
      <c r="C86" s="452"/>
      <c r="D86" s="37" t="s">
        <v>170</v>
      </c>
      <c r="E86" s="239">
        <v>19366</v>
      </c>
      <c r="F86" s="239">
        <f t="shared" si="224"/>
        <v>19366</v>
      </c>
      <c r="G86" s="239">
        <f t="shared" si="225"/>
        <v>0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338">
        <f t="shared" si="226"/>
        <v>0</v>
      </c>
      <c r="V86" s="338">
        <f t="shared" si="227"/>
        <v>0</v>
      </c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8"/>
      <c r="AH86" s="338"/>
      <c r="AI86" s="338">
        <f t="shared" si="228"/>
        <v>19366</v>
      </c>
      <c r="AJ86" s="306">
        <f t="shared" si="229"/>
        <v>19366</v>
      </c>
    </row>
    <row r="87" spans="1:36" ht="24" x14ac:dyDescent="0.2">
      <c r="A87" s="25"/>
      <c r="B87" s="445" t="s">
        <v>100</v>
      </c>
      <c r="C87" s="446"/>
      <c r="D87" s="26" t="s">
        <v>502</v>
      </c>
      <c r="E87" s="241">
        <f t="shared" ref="E87:G87" si="230">SUM(E88:E90)</f>
        <v>1071254</v>
      </c>
      <c r="F87" s="241">
        <f t="shared" si="230"/>
        <v>1105907</v>
      </c>
      <c r="G87" s="241">
        <f t="shared" si="230"/>
        <v>34653</v>
      </c>
      <c r="H87" s="241">
        <f t="shared" ref="H87:R87" si="231">SUM(H88:H90)</f>
        <v>15902</v>
      </c>
      <c r="I87" s="241">
        <f t="shared" si="231"/>
        <v>0</v>
      </c>
      <c r="J87" s="241">
        <f t="shared" si="231"/>
        <v>0</v>
      </c>
      <c r="K87" s="241">
        <f t="shared" si="231"/>
        <v>18751</v>
      </c>
      <c r="L87" s="241">
        <f t="shared" si="231"/>
        <v>0</v>
      </c>
      <c r="M87" s="241">
        <f t="shared" si="231"/>
        <v>0</v>
      </c>
      <c r="N87" s="241">
        <f t="shared" si="231"/>
        <v>0</v>
      </c>
      <c r="O87" s="241">
        <f t="shared" si="231"/>
        <v>0</v>
      </c>
      <c r="P87" s="241">
        <f t="shared" si="231"/>
        <v>0</v>
      </c>
      <c r="Q87" s="241">
        <f t="shared" si="231"/>
        <v>0</v>
      </c>
      <c r="R87" s="241">
        <f t="shared" si="231"/>
        <v>0</v>
      </c>
      <c r="S87" s="241">
        <f t="shared" ref="S87:T87" si="232">SUM(S88:S90)</f>
        <v>0</v>
      </c>
      <c r="T87" s="241">
        <f t="shared" si="232"/>
        <v>0</v>
      </c>
      <c r="U87" s="339">
        <f t="shared" ref="U87:AH87" si="233">SUM(U88:U90)</f>
        <v>0</v>
      </c>
      <c r="V87" s="339">
        <f t="shared" si="233"/>
        <v>0</v>
      </c>
      <c r="W87" s="339">
        <f t="shared" ref="W87:AG87" si="234">SUM(W88:W90)</f>
        <v>0</v>
      </c>
      <c r="X87" s="339">
        <f t="shared" si="234"/>
        <v>0</v>
      </c>
      <c r="Y87" s="339">
        <f t="shared" si="234"/>
        <v>0</v>
      </c>
      <c r="Z87" s="339">
        <f t="shared" si="234"/>
        <v>0</v>
      </c>
      <c r="AA87" s="339">
        <f t="shared" si="234"/>
        <v>0</v>
      </c>
      <c r="AB87" s="339">
        <f t="shared" si="234"/>
        <v>0</v>
      </c>
      <c r="AC87" s="339">
        <f t="shared" si="234"/>
        <v>0</v>
      </c>
      <c r="AD87" s="339">
        <f t="shared" si="234"/>
        <v>0</v>
      </c>
      <c r="AE87" s="339">
        <f t="shared" si="234"/>
        <v>0</v>
      </c>
      <c r="AF87" s="339">
        <f t="shared" si="234"/>
        <v>0</v>
      </c>
      <c r="AG87" s="339">
        <f t="shared" si="234"/>
        <v>0</v>
      </c>
      <c r="AH87" s="339">
        <f t="shared" si="233"/>
        <v>0</v>
      </c>
      <c r="AI87" s="339">
        <f t="shared" ref="AI87" si="235">SUM(AI88:AI90)</f>
        <v>1071254</v>
      </c>
      <c r="AJ87" s="207">
        <f>F87+U87</f>
        <v>1105907</v>
      </c>
    </row>
    <row r="88" spans="1:36" ht="22.5" customHeight="1" x14ac:dyDescent="0.2">
      <c r="A88" s="22"/>
      <c r="B88" s="473" t="s">
        <v>101</v>
      </c>
      <c r="C88" s="474"/>
      <c r="D88" s="24" t="s">
        <v>172</v>
      </c>
      <c r="E88" s="246">
        <v>542917</v>
      </c>
      <c r="F88" s="246">
        <f t="shared" ref="F88:F90" si="236">E88+G88</f>
        <v>546967</v>
      </c>
      <c r="G88" s="246">
        <f t="shared" ref="G88:G90" si="237">SUBTOTAL(9,H88:S88)</f>
        <v>4050</v>
      </c>
      <c r="H88" s="246">
        <v>4050</v>
      </c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338">
        <f t="shared" ref="U88:U90" si="238">T88+V88</f>
        <v>0</v>
      </c>
      <c r="V88" s="338">
        <f t="shared" ref="V88:V90" si="239">SUBTOTAL(9,W88:AH88)</f>
        <v>0</v>
      </c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>
        <f t="shared" ref="AI88:AI90" si="240">E88+T88</f>
        <v>542917</v>
      </c>
      <c r="AJ88" s="306">
        <f>F88+U88</f>
        <v>546967</v>
      </c>
    </row>
    <row r="89" spans="1:36" x14ac:dyDescent="0.2">
      <c r="A89" s="36"/>
      <c r="B89" s="451" t="s">
        <v>102</v>
      </c>
      <c r="C89" s="452"/>
      <c r="D89" s="24" t="s">
        <v>189</v>
      </c>
      <c r="E89" s="245">
        <v>23466</v>
      </c>
      <c r="F89" s="245">
        <f t="shared" si="236"/>
        <v>23466</v>
      </c>
      <c r="G89" s="245">
        <f t="shared" si="237"/>
        <v>0</v>
      </c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338">
        <f t="shared" si="238"/>
        <v>0</v>
      </c>
      <c r="V89" s="338">
        <f t="shared" si="239"/>
        <v>0</v>
      </c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>
        <f t="shared" si="240"/>
        <v>23466</v>
      </c>
      <c r="AJ89" s="306">
        <f t="shared" ref="AJ89:AJ90" si="241">F89+U89</f>
        <v>23466</v>
      </c>
    </row>
    <row r="90" spans="1:36" x14ac:dyDescent="0.2">
      <c r="A90" s="23"/>
      <c r="B90" s="441" t="s">
        <v>103</v>
      </c>
      <c r="C90" s="442"/>
      <c r="D90" s="24" t="s">
        <v>173</v>
      </c>
      <c r="E90" s="247">
        <v>504871</v>
      </c>
      <c r="F90" s="247">
        <f t="shared" si="236"/>
        <v>535474</v>
      </c>
      <c r="G90" s="247">
        <f t="shared" si="237"/>
        <v>30603</v>
      </c>
      <c r="H90" s="247">
        <f>-748+12600</f>
        <v>11852</v>
      </c>
      <c r="I90" s="247"/>
      <c r="J90" s="247"/>
      <c r="K90" s="247">
        <f>3276+2641+13828-584-445+35</f>
        <v>18751</v>
      </c>
      <c r="L90" s="247"/>
      <c r="M90" s="247"/>
      <c r="N90" s="247"/>
      <c r="O90" s="247"/>
      <c r="P90" s="247"/>
      <c r="Q90" s="247"/>
      <c r="R90" s="247"/>
      <c r="S90" s="247"/>
      <c r="T90" s="247"/>
      <c r="U90" s="341">
        <f t="shared" si="238"/>
        <v>0</v>
      </c>
      <c r="V90" s="341">
        <f t="shared" si="239"/>
        <v>0</v>
      </c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>
        <f t="shared" si="240"/>
        <v>504871</v>
      </c>
      <c r="AJ90" s="313">
        <f t="shared" si="241"/>
        <v>535474</v>
      </c>
    </row>
    <row r="91" spans="1:36" ht="38.450000000000003" customHeight="1" x14ac:dyDescent="0.2">
      <c r="A91" s="25"/>
      <c r="B91" s="443" t="s">
        <v>229</v>
      </c>
      <c r="C91" s="444"/>
      <c r="D91" s="382" t="s">
        <v>281</v>
      </c>
      <c r="E91" s="321">
        <f t="shared" ref="E91:G91" si="242">SUM(E92,E94)</f>
        <v>62400</v>
      </c>
      <c r="F91" s="321">
        <f t="shared" si="242"/>
        <v>83390</v>
      </c>
      <c r="G91" s="321">
        <f t="shared" si="242"/>
        <v>20990</v>
      </c>
      <c r="H91" s="321">
        <f t="shared" ref="H91:R91" si="243">SUM(H92,H94)</f>
        <v>19686</v>
      </c>
      <c r="I91" s="321">
        <f t="shared" si="243"/>
        <v>0</v>
      </c>
      <c r="J91" s="321">
        <f t="shared" si="243"/>
        <v>1304</v>
      </c>
      <c r="K91" s="321">
        <f t="shared" si="243"/>
        <v>0</v>
      </c>
      <c r="L91" s="321">
        <f t="shared" si="243"/>
        <v>0</v>
      </c>
      <c r="M91" s="321">
        <f t="shared" si="243"/>
        <v>0</v>
      </c>
      <c r="N91" s="321">
        <f t="shared" si="243"/>
        <v>0</v>
      </c>
      <c r="O91" s="321">
        <f t="shared" si="243"/>
        <v>0</v>
      </c>
      <c r="P91" s="321">
        <f t="shared" si="243"/>
        <v>0</v>
      </c>
      <c r="Q91" s="321">
        <f t="shared" si="243"/>
        <v>0</v>
      </c>
      <c r="R91" s="321">
        <f t="shared" si="243"/>
        <v>0</v>
      </c>
      <c r="S91" s="321">
        <f t="shared" ref="S91:T91" si="244">SUM(S92,S94)</f>
        <v>0</v>
      </c>
      <c r="T91" s="321">
        <f t="shared" si="244"/>
        <v>-15473</v>
      </c>
      <c r="U91" s="345">
        <f t="shared" ref="U91:AH91" si="245">SUM(U92,U94)</f>
        <v>-12902</v>
      </c>
      <c r="V91" s="345">
        <f t="shared" si="245"/>
        <v>2571</v>
      </c>
      <c r="W91" s="345">
        <f t="shared" ref="W91:AG91" si="246">SUM(W92,W94)</f>
        <v>3772</v>
      </c>
      <c r="X91" s="345">
        <f t="shared" si="246"/>
        <v>0</v>
      </c>
      <c r="Y91" s="345">
        <f t="shared" si="246"/>
        <v>-1201</v>
      </c>
      <c r="Z91" s="345">
        <f t="shared" si="246"/>
        <v>0</v>
      </c>
      <c r="AA91" s="345">
        <f t="shared" si="246"/>
        <v>0</v>
      </c>
      <c r="AB91" s="345">
        <f t="shared" si="246"/>
        <v>0</v>
      </c>
      <c r="AC91" s="345">
        <f t="shared" si="246"/>
        <v>0</v>
      </c>
      <c r="AD91" s="345">
        <f t="shared" si="246"/>
        <v>0</v>
      </c>
      <c r="AE91" s="345">
        <f t="shared" si="246"/>
        <v>0</v>
      </c>
      <c r="AF91" s="345">
        <f t="shared" si="246"/>
        <v>0</v>
      </c>
      <c r="AG91" s="345">
        <f t="shared" si="246"/>
        <v>0</v>
      </c>
      <c r="AH91" s="345">
        <f t="shared" si="245"/>
        <v>0</v>
      </c>
      <c r="AI91" s="345">
        <f t="shared" ref="AI91" si="247">SUM(AI92,AI94)</f>
        <v>46927</v>
      </c>
      <c r="AJ91" s="316">
        <f>SUM(AJ92,AJ94)</f>
        <v>70488</v>
      </c>
    </row>
    <row r="92" spans="1:36" s="79" customFormat="1" ht="24" x14ac:dyDescent="0.2">
      <c r="A92" s="18"/>
      <c r="B92" s="445" t="s">
        <v>104</v>
      </c>
      <c r="C92" s="446"/>
      <c r="D92" s="26" t="s">
        <v>503</v>
      </c>
      <c r="E92" s="241">
        <f t="shared" ref="E92:AI92" si="248">SUM(E93:E93)</f>
        <v>0</v>
      </c>
      <c r="F92" s="241">
        <f t="shared" si="248"/>
        <v>19033</v>
      </c>
      <c r="G92" s="241">
        <f t="shared" si="248"/>
        <v>19033</v>
      </c>
      <c r="H92" s="241">
        <f t="shared" si="248"/>
        <v>19033</v>
      </c>
      <c r="I92" s="241">
        <f t="shared" si="248"/>
        <v>0</v>
      </c>
      <c r="J92" s="241">
        <f t="shared" si="248"/>
        <v>0</v>
      </c>
      <c r="K92" s="241">
        <f t="shared" si="248"/>
        <v>0</v>
      </c>
      <c r="L92" s="241">
        <f t="shared" si="248"/>
        <v>0</v>
      </c>
      <c r="M92" s="241">
        <f t="shared" si="248"/>
        <v>0</v>
      </c>
      <c r="N92" s="241">
        <f t="shared" si="248"/>
        <v>0</v>
      </c>
      <c r="O92" s="241">
        <f t="shared" si="248"/>
        <v>0</v>
      </c>
      <c r="P92" s="241">
        <f t="shared" si="248"/>
        <v>0</v>
      </c>
      <c r="Q92" s="241">
        <f t="shared" si="248"/>
        <v>0</v>
      </c>
      <c r="R92" s="241">
        <f t="shared" si="248"/>
        <v>0</v>
      </c>
      <c r="S92" s="241">
        <f t="shared" si="248"/>
        <v>0</v>
      </c>
      <c r="T92" s="241">
        <f t="shared" si="248"/>
        <v>0</v>
      </c>
      <c r="U92" s="339">
        <f t="shared" si="248"/>
        <v>0</v>
      </c>
      <c r="V92" s="339">
        <f t="shared" si="248"/>
        <v>0</v>
      </c>
      <c r="W92" s="339">
        <f t="shared" si="248"/>
        <v>0</v>
      </c>
      <c r="X92" s="339">
        <f t="shared" si="248"/>
        <v>0</v>
      </c>
      <c r="Y92" s="339">
        <f t="shared" si="248"/>
        <v>0</v>
      </c>
      <c r="Z92" s="339">
        <f t="shared" si="248"/>
        <v>0</v>
      </c>
      <c r="AA92" s="339">
        <f t="shared" si="248"/>
        <v>0</v>
      </c>
      <c r="AB92" s="339">
        <f t="shared" si="248"/>
        <v>0</v>
      </c>
      <c r="AC92" s="339">
        <f t="shared" si="248"/>
        <v>0</v>
      </c>
      <c r="AD92" s="339">
        <f t="shared" si="248"/>
        <v>0</v>
      </c>
      <c r="AE92" s="339">
        <f t="shared" si="248"/>
        <v>0</v>
      </c>
      <c r="AF92" s="339">
        <f t="shared" si="248"/>
        <v>0</v>
      </c>
      <c r="AG92" s="339">
        <f t="shared" si="248"/>
        <v>0</v>
      </c>
      <c r="AH92" s="339">
        <f t="shared" si="248"/>
        <v>0</v>
      </c>
      <c r="AI92" s="339">
        <f t="shared" si="248"/>
        <v>0</v>
      </c>
      <c r="AJ92" s="207">
        <f t="shared" ref="AJ92" si="249">SUM(AJ93:AJ93)</f>
        <v>19033</v>
      </c>
    </row>
    <row r="93" spans="1:36" ht="24" x14ac:dyDescent="0.2">
      <c r="A93" s="23"/>
      <c r="B93" s="447" t="s">
        <v>197</v>
      </c>
      <c r="C93" s="448"/>
      <c r="D93" s="24" t="s">
        <v>504</v>
      </c>
      <c r="E93" s="242">
        <v>0</v>
      </c>
      <c r="F93" s="242">
        <f t="shared" ref="F93:F94" si="250">E93+G93</f>
        <v>19033</v>
      </c>
      <c r="G93" s="242">
        <f>SUBTOTAL(9,H93:S93)</f>
        <v>19033</v>
      </c>
      <c r="H93" s="242">
        <v>19033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55">
        <f t="shared" ref="U93:U94" si="251">T93+V93</f>
        <v>0</v>
      </c>
      <c r="V93" s="255">
        <f t="shared" ref="V93:V94" si="252">SUBTOTAL(9,W93:AH93)</f>
        <v>0</v>
      </c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>
        <f>E93+T93</f>
        <v>0</v>
      </c>
      <c r="AJ93" s="309">
        <f t="shared" ref="AJ93:AJ94" si="253">F93+U93</f>
        <v>19033</v>
      </c>
    </row>
    <row r="94" spans="1:36" s="79" customFormat="1" x14ac:dyDescent="0.2">
      <c r="A94" s="39"/>
      <c r="B94" s="456" t="s">
        <v>227</v>
      </c>
      <c r="C94" s="457"/>
      <c r="D94" s="26" t="s">
        <v>228</v>
      </c>
      <c r="E94" s="241">
        <v>62400</v>
      </c>
      <c r="F94" s="241">
        <f t="shared" si="250"/>
        <v>64357</v>
      </c>
      <c r="G94" s="241">
        <f>SUBTOTAL(9,H94:S94)</f>
        <v>1957</v>
      </c>
      <c r="H94" s="241">
        <f>303+278+72</f>
        <v>653</v>
      </c>
      <c r="I94" s="241"/>
      <c r="J94" s="241">
        <v>1304</v>
      </c>
      <c r="K94" s="241"/>
      <c r="L94" s="241"/>
      <c r="M94" s="241"/>
      <c r="N94" s="241"/>
      <c r="O94" s="241"/>
      <c r="P94" s="241"/>
      <c r="Q94" s="241"/>
      <c r="R94" s="241"/>
      <c r="S94" s="241"/>
      <c r="T94" s="241">
        <v>-15473</v>
      </c>
      <c r="U94" s="339">
        <f t="shared" si="251"/>
        <v>-12902</v>
      </c>
      <c r="V94" s="339">
        <f t="shared" si="252"/>
        <v>2571</v>
      </c>
      <c r="W94" s="339">
        <f>4050-278</f>
        <v>3772</v>
      </c>
      <c r="X94" s="339"/>
      <c r="Y94" s="339">
        <v>-1201</v>
      </c>
      <c r="Z94" s="339"/>
      <c r="AA94" s="339"/>
      <c r="AB94" s="339"/>
      <c r="AC94" s="339"/>
      <c r="AD94" s="339"/>
      <c r="AE94" s="339"/>
      <c r="AF94" s="339"/>
      <c r="AG94" s="339"/>
      <c r="AH94" s="339"/>
      <c r="AI94" s="339">
        <f>E94+T94</f>
        <v>46927</v>
      </c>
      <c r="AJ94" s="207">
        <f t="shared" si="253"/>
        <v>51455</v>
      </c>
    </row>
    <row r="95" spans="1:36" s="79" customFormat="1" x14ac:dyDescent="0.2">
      <c r="A95" s="121"/>
      <c r="B95" s="122"/>
      <c r="C95" s="123"/>
      <c r="D95" s="35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40"/>
      <c r="AI95" s="340"/>
      <c r="AJ95" s="208"/>
    </row>
    <row r="96" spans="1:36" s="84" customFormat="1" ht="30" customHeight="1" x14ac:dyDescent="0.2">
      <c r="A96" s="458" t="s">
        <v>119</v>
      </c>
      <c r="B96" s="459"/>
      <c r="C96" s="459"/>
      <c r="D96" s="460"/>
      <c r="E96" s="252">
        <f t="shared" ref="E96:AJ96" si="254">SUM(E10,E15,E26,E32,E35,E44,E55,E49,E64,E66,E70,E73,)</f>
        <v>96800332</v>
      </c>
      <c r="F96" s="252">
        <f t="shared" si="254"/>
        <v>98431835</v>
      </c>
      <c r="G96" s="252">
        <f t="shared" si="254"/>
        <v>1631503</v>
      </c>
      <c r="H96" s="252">
        <f t="shared" si="254"/>
        <v>979167</v>
      </c>
      <c r="I96" s="252">
        <f t="shared" si="254"/>
        <v>641366</v>
      </c>
      <c r="J96" s="252">
        <f t="shared" si="254"/>
        <v>16593</v>
      </c>
      <c r="K96" s="252">
        <f t="shared" si="254"/>
        <v>-5623</v>
      </c>
      <c r="L96" s="252">
        <f t="shared" si="254"/>
        <v>0</v>
      </c>
      <c r="M96" s="252">
        <f t="shared" si="254"/>
        <v>0</v>
      </c>
      <c r="N96" s="252">
        <f t="shared" si="254"/>
        <v>0</v>
      </c>
      <c r="O96" s="252">
        <f t="shared" si="254"/>
        <v>0</v>
      </c>
      <c r="P96" s="252">
        <f t="shared" si="254"/>
        <v>0</v>
      </c>
      <c r="Q96" s="252">
        <f t="shared" si="254"/>
        <v>0</v>
      </c>
      <c r="R96" s="252">
        <f t="shared" si="254"/>
        <v>0</v>
      </c>
      <c r="S96" s="252">
        <f t="shared" si="254"/>
        <v>0</v>
      </c>
      <c r="T96" s="252">
        <f t="shared" si="254"/>
        <v>-1336267</v>
      </c>
      <c r="U96" s="351">
        <f t="shared" si="254"/>
        <v>-1481434</v>
      </c>
      <c r="V96" s="351">
        <f t="shared" si="254"/>
        <v>-145167</v>
      </c>
      <c r="W96" s="351">
        <f t="shared" si="254"/>
        <v>-145223</v>
      </c>
      <c r="X96" s="351">
        <f t="shared" si="254"/>
        <v>0</v>
      </c>
      <c r="Y96" s="351">
        <f t="shared" si="254"/>
        <v>868</v>
      </c>
      <c r="Z96" s="351">
        <f t="shared" si="254"/>
        <v>-812</v>
      </c>
      <c r="AA96" s="351">
        <f t="shared" si="254"/>
        <v>0</v>
      </c>
      <c r="AB96" s="351">
        <f t="shared" si="254"/>
        <v>0</v>
      </c>
      <c r="AC96" s="351">
        <f t="shared" si="254"/>
        <v>0</v>
      </c>
      <c r="AD96" s="351">
        <f t="shared" si="254"/>
        <v>0</v>
      </c>
      <c r="AE96" s="351">
        <f t="shared" si="254"/>
        <v>0</v>
      </c>
      <c r="AF96" s="351">
        <f t="shared" si="254"/>
        <v>0</v>
      </c>
      <c r="AG96" s="351">
        <f t="shared" si="254"/>
        <v>0</v>
      </c>
      <c r="AH96" s="351">
        <f t="shared" si="254"/>
        <v>0</v>
      </c>
      <c r="AI96" s="351">
        <f t="shared" si="254"/>
        <v>95464065</v>
      </c>
      <c r="AJ96" s="317">
        <f t="shared" si="254"/>
        <v>96950401</v>
      </c>
    </row>
    <row r="97" spans="1:36" x14ac:dyDescent="0.2">
      <c r="A97" s="25"/>
      <c r="B97" s="41"/>
      <c r="C97" s="42"/>
      <c r="D97" s="24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07"/>
    </row>
    <row r="98" spans="1:36" x14ac:dyDescent="0.2">
      <c r="A98" s="39"/>
      <c r="B98" s="449" t="s">
        <v>539</v>
      </c>
      <c r="C98" s="450"/>
      <c r="D98" s="19" t="s">
        <v>174</v>
      </c>
      <c r="E98" s="124">
        <f t="shared" ref="E98:AJ98" si="255">SUM(E99:E129)</f>
        <v>15966599</v>
      </c>
      <c r="F98" s="124">
        <f t="shared" si="255"/>
        <v>17188315</v>
      </c>
      <c r="G98" s="124">
        <f t="shared" si="255"/>
        <v>1221716</v>
      </c>
      <c r="H98" s="124">
        <f t="shared" si="255"/>
        <v>1221716</v>
      </c>
      <c r="I98" s="124">
        <f t="shared" si="255"/>
        <v>0</v>
      </c>
      <c r="J98" s="124">
        <f t="shared" si="255"/>
        <v>0</v>
      </c>
      <c r="K98" s="124">
        <f t="shared" si="255"/>
        <v>0</v>
      </c>
      <c r="L98" s="124">
        <f t="shared" si="255"/>
        <v>0</v>
      </c>
      <c r="M98" s="124">
        <f t="shared" si="255"/>
        <v>0</v>
      </c>
      <c r="N98" s="124">
        <f t="shared" si="255"/>
        <v>0</v>
      </c>
      <c r="O98" s="124">
        <f t="shared" si="255"/>
        <v>0</v>
      </c>
      <c r="P98" s="124">
        <f t="shared" si="255"/>
        <v>0</v>
      </c>
      <c r="Q98" s="124">
        <f t="shared" si="255"/>
        <v>0</v>
      </c>
      <c r="R98" s="124">
        <f t="shared" si="255"/>
        <v>0</v>
      </c>
      <c r="S98" s="124">
        <f t="shared" si="255"/>
        <v>0</v>
      </c>
      <c r="T98" s="124">
        <f t="shared" si="255"/>
        <v>0</v>
      </c>
      <c r="U98" s="336">
        <f t="shared" si="255"/>
        <v>0</v>
      </c>
      <c r="V98" s="336">
        <f t="shared" si="255"/>
        <v>0</v>
      </c>
      <c r="W98" s="336">
        <f t="shared" si="255"/>
        <v>0</v>
      </c>
      <c r="X98" s="336">
        <f t="shared" si="255"/>
        <v>0</v>
      </c>
      <c r="Y98" s="336">
        <f t="shared" si="255"/>
        <v>0</v>
      </c>
      <c r="Z98" s="336">
        <f t="shared" si="255"/>
        <v>0</v>
      </c>
      <c r="AA98" s="336">
        <f t="shared" si="255"/>
        <v>0</v>
      </c>
      <c r="AB98" s="336">
        <f t="shared" si="255"/>
        <v>0</v>
      </c>
      <c r="AC98" s="336">
        <f t="shared" si="255"/>
        <v>0</v>
      </c>
      <c r="AD98" s="336">
        <f t="shared" si="255"/>
        <v>0</v>
      </c>
      <c r="AE98" s="336">
        <f t="shared" si="255"/>
        <v>0</v>
      </c>
      <c r="AF98" s="336">
        <f t="shared" si="255"/>
        <v>0</v>
      </c>
      <c r="AG98" s="336">
        <f t="shared" si="255"/>
        <v>0</v>
      </c>
      <c r="AH98" s="336">
        <f t="shared" si="255"/>
        <v>0</v>
      </c>
      <c r="AI98" s="336">
        <f t="shared" si="255"/>
        <v>15966599</v>
      </c>
      <c r="AJ98" s="308">
        <f t="shared" si="255"/>
        <v>17188315</v>
      </c>
    </row>
    <row r="99" spans="1:36" hidden="1" outlineLevel="1" x14ac:dyDescent="0.2">
      <c r="A99" s="31"/>
      <c r="B99" s="43"/>
      <c r="C99" s="44"/>
      <c r="D99" s="169" t="s">
        <v>175</v>
      </c>
      <c r="E99" s="241">
        <f>13000000-120584-500000-310562+672457+15473-20000+88515-17923-4050</f>
        <v>12803326</v>
      </c>
      <c r="F99" s="241">
        <f t="shared" ref="F99:F128" si="256">E99+G99</f>
        <v>13361454</v>
      </c>
      <c r="G99" s="241">
        <f t="shared" ref="G99:G128" si="257">SUBTOTAL(9,H99:S99)</f>
        <v>558128</v>
      </c>
      <c r="H99" s="241">
        <f>558214-86</f>
        <v>558128</v>
      </c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339">
        <f t="shared" ref="U99:U128" si="258">T99+V99</f>
        <v>0</v>
      </c>
      <c r="V99" s="339">
        <f t="shared" ref="V99:V128" si="259">SUBTOTAL(9,W99:AH99)</f>
        <v>0</v>
      </c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  <c r="AG99" s="339"/>
      <c r="AH99" s="339"/>
      <c r="AI99" s="339">
        <f t="shared" ref="AI99:AI128" si="260">E99+T99</f>
        <v>12803326</v>
      </c>
      <c r="AJ99" s="207">
        <f t="shared" ref="AJ99:AJ128" si="261">F99+U99</f>
        <v>13361454</v>
      </c>
    </row>
    <row r="100" spans="1:36" hidden="1" outlineLevel="1" x14ac:dyDescent="0.2">
      <c r="A100" s="31"/>
      <c r="B100" s="43"/>
      <c r="C100" s="44"/>
      <c r="D100" s="26" t="s">
        <v>543</v>
      </c>
      <c r="E100" s="241">
        <f>48065+17923</f>
        <v>65988</v>
      </c>
      <c r="F100" s="241">
        <f t="shared" si="256"/>
        <v>77120</v>
      </c>
      <c r="G100" s="241">
        <f t="shared" si="257"/>
        <v>11132</v>
      </c>
      <c r="H100" s="241">
        <f>-696-809-882+17-9698+23197+3</f>
        <v>11132</v>
      </c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339">
        <f t="shared" si="258"/>
        <v>0</v>
      </c>
      <c r="V100" s="339">
        <f t="shared" si="259"/>
        <v>0</v>
      </c>
      <c r="W100" s="339"/>
      <c r="X100" s="339"/>
      <c r="Y100" s="339"/>
      <c r="Z100" s="339"/>
      <c r="AA100" s="339"/>
      <c r="AB100" s="339"/>
      <c r="AC100" s="339"/>
      <c r="AD100" s="339"/>
      <c r="AE100" s="339"/>
      <c r="AF100" s="339"/>
      <c r="AG100" s="339"/>
      <c r="AH100" s="339"/>
      <c r="AI100" s="339">
        <f t="shared" si="260"/>
        <v>65988</v>
      </c>
      <c r="AJ100" s="207">
        <f t="shared" si="261"/>
        <v>77120</v>
      </c>
    </row>
    <row r="101" spans="1:36" hidden="1" outlineLevel="1" x14ac:dyDescent="0.2">
      <c r="A101" s="31"/>
      <c r="B101" s="43"/>
      <c r="C101" s="44"/>
      <c r="D101" s="169" t="s">
        <v>573</v>
      </c>
      <c r="E101" s="241">
        <f>68272+4050</f>
        <v>72322</v>
      </c>
      <c r="F101" s="241">
        <f t="shared" si="256"/>
        <v>224904</v>
      </c>
      <c r="G101" s="241">
        <f t="shared" si="257"/>
        <v>152582</v>
      </c>
      <c r="H101" s="241">
        <f>22+2+10+282+1962+236+818+768+629+12707+3236+51761-4050+543+9646+6874+447+860+2381+1028+4992-405+43+1454-302+8703+2336+90+1228+100+1845+2646+4265+1293+5170+5679+6328+1592+7847+2244+2861+2258+153</f>
        <v>152582</v>
      </c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339">
        <f t="shared" si="258"/>
        <v>0</v>
      </c>
      <c r="V101" s="339">
        <f t="shared" si="259"/>
        <v>0</v>
      </c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  <c r="AG101" s="339"/>
      <c r="AH101" s="339"/>
      <c r="AI101" s="339">
        <f t="shared" si="260"/>
        <v>72322</v>
      </c>
      <c r="AJ101" s="207">
        <f t="shared" si="261"/>
        <v>224904</v>
      </c>
    </row>
    <row r="102" spans="1:36" hidden="1" outlineLevel="1" x14ac:dyDescent="0.2">
      <c r="A102" s="31"/>
      <c r="B102" s="43"/>
      <c r="C102" s="44"/>
      <c r="D102" s="24" t="s">
        <v>574</v>
      </c>
      <c r="E102" s="240">
        <f>2562044-88515</f>
        <v>2473529</v>
      </c>
      <c r="F102" s="240">
        <f t="shared" si="256"/>
        <v>2877113</v>
      </c>
      <c r="G102" s="240">
        <f t="shared" si="257"/>
        <v>403584</v>
      </c>
      <c r="H102" s="240">
        <f>-1678-545+5864-74475+84522-185947+597289-93489-552+274+157+11402+20161+1212+38839+550</f>
        <v>403584</v>
      </c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55">
        <f t="shared" si="258"/>
        <v>0</v>
      </c>
      <c r="V102" s="255">
        <f t="shared" si="259"/>
        <v>0</v>
      </c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>
        <f t="shared" si="260"/>
        <v>2473529</v>
      </c>
      <c r="AJ102" s="207">
        <f t="shared" si="261"/>
        <v>2877113</v>
      </c>
    </row>
    <row r="103" spans="1:36" hidden="1" outlineLevel="1" x14ac:dyDescent="0.2">
      <c r="A103" s="31"/>
      <c r="B103" s="43"/>
      <c r="C103" s="44"/>
      <c r="D103" s="169" t="s">
        <v>575</v>
      </c>
      <c r="E103" s="241">
        <v>108515</v>
      </c>
      <c r="F103" s="241">
        <f t="shared" si="256"/>
        <v>88749</v>
      </c>
      <c r="G103" s="241">
        <f t="shared" si="257"/>
        <v>-19766</v>
      </c>
      <c r="H103" s="241">
        <f>1+9-20995+363+14096-22223+1-5203+753+6274+1858+4013+193+1094</f>
        <v>-19766</v>
      </c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339">
        <f t="shared" si="258"/>
        <v>0</v>
      </c>
      <c r="V103" s="339">
        <f t="shared" si="259"/>
        <v>0</v>
      </c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39"/>
      <c r="AH103" s="339"/>
      <c r="AI103" s="339">
        <f t="shared" si="260"/>
        <v>108515</v>
      </c>
      <c r="AJ103" s="207">
        <f t="shared" si="261"/>
        <v>88749</v>
      </c>
    </row>
    <row r="104" spans="1:36" ht="24" hidden="1" outlineLevel="1" x14ac:dyDescent="0.2">
      <c r="A104" s="31"/>
      <c r="B104" s="43"/>
      <c r="C104" s="44"/>
      <c r="D104" s="169" t="s">
        <v>809</v>
      </c>
      <c r="E104" s="241"/>
      <c r="F104" s="241">
        <f t="shared" ref="F104" si="262">E104+G104</f>
        <v>2</v>
      </c>
      <c r="G104" s="241">
        <f t="shared" ref="G104" si="263">SUBTOTAL(9,H104:S104)</f>
        <v>2</v>
      </c>
      <c r="H104" s="241">
        <v>2</v>
      </c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339">
        <f t="shared" ref="U104" si="264">T104+V104</f>
        <v>0</v>
      </c>
      <c r="V104" s="339">
        <f t="shared" ref="V104" si="265">SUBTOTAL(9,W104:AH104)</f>
        <v>0</v>
      </c>
      <c r="W104" s="339"/>
      <c r="X104" s="339"/>
      <c r="Y104" s="339"/>
      <c r="Z104" s="339"/>
      <c r="AA104" s="339"/>
      <c r="AB104" s="339"/>
      <c r="AC104" s="339"/>
      <c r="AD104" s="339"/>
      <c r="AE104" s="339"/>
      <c r="AF104" s="339"/>
      <c r="AG104" s="339"/>
      <c r="AH104" s="339"/>
      <c r="AI104" s="339">
        <f t="shared" ref="AI104" si="266">E104+T104</f>
        <v>0</v>
      </c>
      <c r="AJ104" s="207">
        <f t="shared" ref="AJ104" si="267">F104+U104</f>
        <v>2</v>
      </c>
    </row>
    <row r="105" spans="1:36" hidden="1" outlineLevel="1" x14ac:dyDescent="0.2">
      <c r="A105" s="31"/>
      <c r="B105" s="43"/>
      <c r="C105" s="44"/>
      <c r="D105" s="169" t="s">
        <v>78</v>
      </c>
      <c r="E105" s="241"/>
      <c r="F105" s="241">
        <f t="shared" si="256"/>
        <v>5559</v>
      </c>
      <c r="G105" s="241">
        <f t="shared" si="257"/>
        <v>5559</v>
      </c>
      <c r="H105" s="241">
        <v>5559</v>
      </c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339">
        <f t="shared" si="258"/>
        <v>0</v>
      </c>
      <c r="V105" s="339">
        <f t="shared" si="259"/>
        <v>0</v>
      </c>
      <c r="W105" s="339"/>
      <c r="X105" s="339"/>
      <c r="Y105" s="339"/>
      <c r="Z105" s="339"/>
      <c r="AA105" s="339"/>
      <c r="AB105" s="339"/>
      <c r="AC105" s="339"/>
      <c r="AD105" s="339"/>
      <c r="AE105" s="339"/>
      <c r="AF105" s="339"/>
      <c r="AG105" s="339"/>
      <c r="AH105" s="339"/>
      <c r="AI105" s="339">
        <f t="shared" si="260"/>
        <v>0</v>
      </c>
      <c r="AJ105" s="207">
        <f t="shared" si="261"/>
        <v>5559</v>
      </c>
    </row>
    <row r="106" spans="1:36" hidden="1" outlineLevel="1" x14ac:dyDescent="0.2">
      <c r="A106" s="31"/>
      <c r="B106" s="43"/>
      <c r="C106" s="44"/>
      <c r="D106" s="169" t="s">
        <v>124</v>
      </c>
      <c r="E106" s="241">
        <v>6772</v>
      </c>
      <c r="F106" s="241">
        <f t="shared" si="256"/>
        <v>51843</v>
      </c>
      <c r="G106" s="241">
        <f t="shared" si="257"/>
        <v>45071</v>
      </c>
      <c r="H106" s="241">
        <f>45071</f>
        <v>45071</v>
      </c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339">
        <f t="shared" si="258"/>
        <v>0</v>
      </c>
      <c r="V106" s="339">
        <f t="shared" si="259"/>
        <v>0</v>
      </c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339"/>
      <c r="AG106" s="339"/>
      <c r="AH106" s="339"/>
      <c r="AI106" s="339">
        <f t="shared" si="260"/>
        <v>6772</v>
      </c>
      <c r="AJ106" s="207">
        <f t="shared" si="261"/>
        <v>51843</v>
      </c>
    </row>
    <row r="107" spans="1:36" hidden="1" outlineLevel="1" x14ac:dyDescent="0.2">
      <c r="A107" s="31"/>
      <c r="B107" s="43"/>
      <c r="C107" s="44"/>
      <c r="D107" s="169" t="s">
        <v>535</v>
      </c>
      <c r="E107" s="241">
        <v>1844</v>
      </c>
      <c r="F107" s="241">
        <f t="shared" si="256"/>
        <v>5821</v>
      </c>
      <c r="G107" s="241">
        <f t="shared" si="257"/>
        <v>3977</v>
      </c>
      <c r="H107" s="241">
        <f>3977</f>
        <v>3977</v>
      </c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339">
        <f t="shared" si="258"/>
        <v>0</v>
      </c>
      <c r="V107" s="339">
        <f t="shared" si="259"/>
        <v>0</v>
      </c>
      <c r="W107" s="339"/>
      <c r="X107" s="339"/>
      <c r="Y107" s="339"/>
      <c r="Z107" s="339"/>
      <c r="AA107" s="339"/>
      <c r="AB107" s="339"/>
      <c r="AC107" s="339"/>
      <c r="AD107" s="339"/>
      <c r="AE107" s="339"/>
      <c r="AF107" s="339"/>
      <c r="AG107" s="339"/>
      <c r="AH107" s="339"/>
      <c r="AI107" s="339">
        <f t="shared" si="260"/>
        <v>1844</v>
      </c>
      <c r="AJ107" s="207">
        <f t="shared" si="261"/>
        <v>5821</v>
      </c>
    </row>
    <row r="108" spans="1:36" ht="36" hidden="1" outlineLevel="1" x14ac:dyDescent="0.2">
      <c r="A108" s="31"/>
      <c r="B108" s="43"/>
      <c r="C108" s="44"/>
      <c r="D108" s="169" t="s">
        <v>576</v>
      </c>
      <c r="E108" s="241"/>
      <c r="F108" s="241">
        <f t="shared" si="256"/>
        <v>4344</v>
      </c>
      <c r="G108" s="241">
        <f t="shared" si="257"/>
        <v>4344</v>
      </c>
      <c r="H108" s="241">
        <v>4344</v>
      </c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339">
        <f t="shared" si="258"/>
        <v>0</v>
      </c>
      <c r="V108" s="339">
        <f t="shared" si="259"/>
        <v>0</v>
      </c>
      <c r="W108" s="339"/>
      <c r="X108" s="339"/>
      <c r="Y108" s="339"/>
      <c r="Z108" s="339"/>
      <c r="AA108" s="339"/>
      <c r="AB108" s="339"/>
      <c r="AC108" s="339"/>
      <c r="AD108" s="339"/>
      <c r="AE108" s="339"/>
      <c r="AF108" s="339"/>
      <c r="AG108" s="339"/>
      <c r="AH108" s="339"/>
      <c r="AI108" s="339">
        <f t="shared" si="260"/>
        <v>0</v>
      </c>
      <c r="AJ108" s="207">
        <f t="shared" si="261"/>
        <v>4344</v>
      </c>
    </row>
    <row r="109" spans="1:36" ht="36" hidden="1" outlineLevel="1" x14ac:dyDescent="0.2">
      <c r="A109" s="31"/>
      <c r="B109" s="43"/>
      <c r="C109" s="44"/>
      <c r="D109" s="169" t="s">
        <v>577</v>
      </c>
      <c r="E109" s="241"/>
      <c r="F109" s="241">
        <f t="shared" si="256"/>
        <v>6209</v>
      </c>
      <c r="G109" s="241">
        <f t="shared" si="257"/>
        <v>6209</v>
      </c>
      <c r="H109" s="241">
        <f>206+6003</f>
        <v>6209</v>
      </c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339">
        <f t="shared" si="258"/>
        <v>0</v>
      </c>
      <c r="V109" s="339">
        <f t="shared" si="259"/>
        <v>0</v>
      </c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9"/>
      <c r="AI109" s="339">
        <f t="shared" si="260"/>
        <v>0</v>
      </c>
      <c r="AJ109" s="207">
        <f t="shared" si="261"/>
        <v>6209</v>
      </c>
    </row>
    <row r="110" spans="1:36" ht="24" hidden="1" outlineLevel="1" x14ac:dyDescent="0.2">
      <c r="A110" s="31"/>
      <c r="B110" s="43"/>
      <c r="C110" s="44"/>
      <c r="D110" s="169" t="s">
        <v>536</v>
      </c>
      <c r="E110" s="241"/>
      <c r="F110" s="241">
        <f t="shared" si="256"/>
        <v>24195</v>
      </c>
      <c r="G110" s="241">
        <f t="shared" si="257"/>
        <v>24195</v>
      </c>
      <c r="H110" s="241">
        <f>24195</f>
        <v>24195</v>
      </c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339">
        <f t="shared" si="258"/>
        <v>0</v>
      </c>
      <c r="V110" s="339">
        <f t="shared" si="259"/>
        <v>0</v>
      </c>
      <c r="W110" s="339"/>
      <c r="X110" s="339"/>
      <c r="Y110" s="339"/>
      <c r="Z110" s="339"/>
      <c r="AA110" s="339"/>
      <c r="AB110" s="339"/>
      <c r="AC110" s="339"/>
      <c r="AD110" s="339"/>
      <c r="AE110" s="339"/>
      <c r="AF110" s="339"/>
      <c r="AG110" s="339"/>
      <c r="AH110" s="339"/>
      <c r="AI110" s="339">
        <f t="shared" si="260"/>
        <v>0</v>
      </c>
      <c r="AJ110" s="207">
        <f t="shared" si="261"/>
        <v>24195</v>
      </c>
    </row>
    <row r="111" spans="1:36" hidden="1" outlineLevel="1" x14ac:dyDescent="0.2">
      <c r="A111" s="31"/>
      <c r="B111" s="43"/>
      <c r="C111" s="44"/>
      <c r="D111" s="169" t="s">
        <v>509</v>
      </c>
      <c r="E111" s="241"/>
      <c r="F111" s="241">
        <f t="shared" si="256"/>
        <v>21</v>
      </c>
      <c r="G111" s="241">
        <f t="shared" si="257"/>
        <v>21</v>
      </c>
      <c r="H111" s="241">
        <f>21</f>
        <v>21</v>
      </c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339">
        <f t="shared" si="258"/>
        <v>0</v>
      </c>
      <c r="V111" s="339">
        <f t="shared" si="259"/>
        <v>0</v>
      </c>
      <c r="W111" s="339"/>
      <c r="X111" s="339"/>
      <c r="Y111" s="339"/>
      <c r="Z111" s="339"/>
      <c r="AA111" s="339"/>
      <c r="AB111" s="339"/>
      <c r="AC111" s="339"/>
      <c r="AD111" s="339"/>
      <c r="AE111" s="339"/>
      <c r="AF111" s="339"/>
      <c r="AG111" s="339"/>
      <c r="AH111" s="339"/>
      <c r="AI111" s="339">
        <f t="shared" si="260"/>
        <v>0</v>
      </c>
      <c r="AJ111" s="207">
        <f t="shared" si="261"/>
        <v>21</v>
      </c>
    </row>
    <row r="112" spans="1:36" hidden="1" outlineLevel="1" x14ac:dyDescent="0.2">
      <c r="A112" s="31"/>
      <c r="B112" s="43"/>
      <c r="C112" s="44"/>
      <c r="D112" s="169" t="s">
        <v>630</v>
      </c>
      <c r="E112" s="241"/>
      <c r="F112" s="241">
        <f t="shared" si="256"/>
        <v>35</v>
      </c>
      <c r="G112" s="241">
        <f t="shared" si="257"/>
        <v>35</v>
      </c>
      <c r="H112" s="241">
        <v>35</v>
      </c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339">
        <f t="shared" si="258"/>
        <v>0</v>
      </c>
      <c r="V112" s="339">
        <f t="shared" si="259"/>
        <v>0</v>
      </c>
      <c r="W112" s="339"/>
      <c r="X112" s="339"/>
      <c r="Y112" s="339"/>
      <c r="Z112" s="339"/>
      <c r="AA112" s="339"/>
      <c r="AB112" s="339"/>
      <c r="AC112" s="339"/>
      <c r="AD112" s="339"/>
      <c r="AE112" s="339"/>
      <c r="AF112" s="339"/>
      <c r="AG112" s="339"/>
      <c r="AH112" s="339"/>
      <c r="AI112" s="339">
        <f t="shared" si="260"/>
        <v>0</v>
      </c>
      <c r="AJ112" s="207">
        <f t="shared" si="261"/>
        <v>35</v>
      </c>
    </row>
    <row r="113" spans="1:36" hidden="1" outlineLevel="1" x14ac:dyDescent="0.2">
      <c r="A113" s="31"/>
      <c r="B113" s="43"/>
      <c r="C113" s="44"/>
      <c r="D113" s="169" t="s">
        <v>650</v>
      </c>
      <c r="E113" s="241"/>
      <c r="F113" s="241">
        <f t="shared" si="256"/>
        <v>0</v>
      </c>
      <c r="G113" s="241">
        <f t="shared" si="257"/>
        <v>0</v>
      </c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339">
        <f t="shared" si="258"/>
        <v>0</v>
      </c>
      <c r="V113" s="339">
        <f t="shared" si="259"/>
        <v>0</v>
      </c>
      <c r="W113" s="339"/>
      <c r="X113" s="339"/>
      <c r="Y113" s="339"/>
      <c r="Z113" s="339"/>
      <c r="AA113" s="339"/>
      <c r="AB113" s="339"/>
      <c r="AC113" s="339"/>
      <c r="AD113" s="339"/>
      <c r="AE113" s="339"/>
      <c r="AF113" s="339"/>
      <c r="AG113" s="339"/>
      <c r="AH113" s="339"/>
      <c r="AI113" s="339">
        <f t="shared" si="260"/>
        <v>0</v>
      </c>
      <c r="AJ113" s="207">
        <f t="shared" si="261"/>
        <v>0</v>
      </c>
    </row>
    <row r="114" spans="1:36" hidden="1" outlineLevel="1" x14ac:dyDescent="0.2">
      <c r="A114" s="31"/>
      <c r="B114" s="43"/>
      <c r="C114" s="44"/>
      <c r="D114" s="169" t="s">
        <v>144</v>
      </c>
      <c r="E114" s="241">
        <v>3157</v>
      </c>
      <c r="F114" s="241">
        <f t="shared" si="256"/>
        <v>32474</v>
      </c>
      <c r="G114" s="241">
        <f t="shared" si="257"/>
        <v>29317</v>
      </c>
      <c r="H114" s="241">
        <f>2+1+1+29313</f>
        <v>29317</v>
      </c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339">
        <f t="shared" si="258"/>
        <v>0</v>
      </c>
      <c r="V114" s="339">
        <f t="shared" si="259"/>
        <v>0</v>
      </c>
      <c r="W114" s="339"/>
      <c r="X114" s="339"/>
      <c r="Y114" s="339"/>
      <c r="Z114" s="339"/>
      <c r="AA114" s="339"/>
      <c r="AB114" s="339"/>
      <c r="AC114" s="339"/>
      <c r="AD114" s="339"/>
      <c r="AE114" s="339"/>
      <c r="AF114" s="339"/>
      <c r="AG114" s="339"/>
      <c r="AH114" s="339"/>
      <c r="AI114" s="339">
        <f t="shared" si="260"/>
        <v>3157</v>
      </c>
      <c r="AJ114" s="207">
        <f t="shared" si="261"/>
        <v>32474</v>
      </c>
    </row>
    <row r="115" spans="1:36" hidden="1" outlineLevel="1" x14ac:dyDescent="0.2">
      <c r="A115" s="31"/>
      <c r="B115" s="43"/>
      <c r="C115" s="44"/>
      <c r="D115" s="169" t="s">
        <v>578</v>
      </c>
      <c r="E115" s="241"/>
      <c r="F115" s="241">
        <f t="shared" si="256"/>
        <v>442</v>
      </c>
      <c r="G115" s="241">
        <f t="shared" si="257"/>
        <v>442</v>
      </c>
      <c r="H115" s="241">
        <v>442</v>
      </c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339">
        <f t="shared" si="258"/>
        <v>0</v>
      </c>
      <c r="V115" s="339">
        <f t="shared" si="259"/>
        <v>0</v>
      </c>
      <c r="W115" s="339"/>
      <c r="X115" s="339"/>
      <c r="Y115" s="339"/>
      <c r="Z115" s="339"/>
      <c r="AA115" s="339"/>
      <c r="AB115" s="339"/>
      <c r="AC115" s="339"/>
      <c r="AD115" s="339"/>
      <c r="AE115" s="339"/>
      <c r="AF115" s="339"/>
      <c r="AG115" s="339"/>
      <c r="AH115" s="339"/>
      <c r="AI115" s="339">
        <f t="shared" si="260"/>
        <v>0</v>
      </c>
      <c r="AJ115" s="207">
        <f t="shared" si="261"/>
        <v>442</v>
      </c>
    </row>
    <row r="116" spans="1:36" ht="24" hidden="1" outlineLevel="1" x14ac:dyDescent="0.2">
      <c r="A116" s="31"/>
      <c r="B116" s="43"/>
      <c r="C116" s="44"/>
      <c r="D116" s="169" t="s">
        <v>275</v>
      </c>
      <c r="E116" s="241"/>
      <c r="F116" s="241">
        <f t="shared" si="256"/>
        <v>8818</v>
      </c>
      <c r="G116" s="241">
        <f t="shared" si="257"/>
        <v>8818</v>
      </c>
      <c r="H116" s="241">
        <v>8818</v>
      </c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339">
        <f t="shared" si="258"/>
        <v>0</v>
      </c>
      <c r="V116" s="339">
        <f t="shared" si="259"/>
        <v>0</v>
      </c>
      <c r="W116" s="339"/>
      <c r="X116" s="339"/>
      <c r="Y116" s="339"/>
      <c r="Z116" s="339"/>
      <c r="AA116" s="339"/>
      <c r="AB116" s="339"/>
      <c r="AC116" s="339"/>
      <c r="AD116" s="339"/>
      <c r="AE116" s="339"/>
      <c r="AF116" s="339"/>
      <c r="AG116" s="339"/>
      <c r="AH116" s="339"/>
      <c r="AI116" s="339">
        <f t="shared" si="260"/>
        <v>0</v>
      </c>
      <c r="AJ116" s="207">
        <f t="shared" si="261"/>
        <v>8818</v>
      </c>
    </row>
    <row r="117" spans="1:36" hidden="1" outlineLevel="1" x14ac:dyDescent="0.2">
      <c r="A117" s="31"/>
      <c r="B117" s="43"/>
      <c r="C117" s="44"/>
      <c r="D117" s="169" t="s">
        <v>579</v>
      </c>
      <c r="E117" s="241"/>
      <c r="F117" s="241">
        <f t="shared" si="256"/>
        <v>5923</v>
      </c>
      <c r="G117" s="241">
        <f t="shared" si="257"/>
        <v>5923</v>
      </c>
      <c r="H117" s="241">
        <f>1997+3926</f>
        <v>5923</v>
      </c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339">
        <f t="shared" si="258"/>
        <v>0</v>
      </c>
      <c r="V117" s="339">
        <f t="shared" si="259"/>
        <v>0</v>
      </c>
      <c r="W117" s="339"/>
      <c r="X117" s="339"/>
      <c r="Y117" s="339"/>
      <c r="Z117" s="339"/>
      <c r="AA117" s="339"/>
      <c r="AB117" s="339"/>
      <c r="AC117" s="339"/>
      <c r="AD117" s="339"/>
      <c r="AE117" s="339"/>
      <c r="AF117" s="339"/>
      <c r="AG117" s="339"/>
      <c r="AH117" s="339"/>
      <c r="AI117" s="339">
        <f t="shared" si="260"/>
        <v>0</v>
      </c>
      <c r="AJ117" s="207">
        <f t="shared" si="261"/>
        <v>5923</v>
      </c>
    </row>
    <row r="118" spans="1:36" ht="24" hidden="1" outlineLevel="1" x14ac:dyDescent="0.2">
      <c r="A118" s="31"/>
      <c r="B118" s="43"/>
      <c r="C118" s="44"/>
      <c r="D118" s="169" t="s">
        <v>598</v>
      </c>
      <c r="E118" s="241"/>
      <c r="F118" s="241">
        <f t="shared" si="256"/>
        <v>0</v>
      </c>
      <c r="G118" s="241">
        <f t="shared" si="257"/>
        <v>0</v>
      </c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339">
        <f t="shared" si="258"/>
        <v>0</v>
      </c>
      <c r="V118" s="339">
        <f t="shared" si="259"/>
        <v>0</v>
      </c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>
        <f t="shared" si="260"/>
        <v>0</v>
      </c>
      <c r="AJ118" s="207">
        <f t="shared" si="261"/>
        <v>0</v>
      </c>
    </row>
    <row r="119" spans="1:36" hidden="1" outlineLevel="1" x14ac:dyDescent="0.2">
      <c r="A119" s="31"/>
      <c r="B119" s="43"/>
      <c r="C119" s="44"/>
      <c r="D119" s="169" t="s">
        <v>649</v>
      </c>
      <c r="E119" s="241"/>
      <c r="F119" s="241">
        <f t="shared" si="256"/>
        <v>0</v>
      </c>
      <c r="G119" s="241">
        <f t="shared" si="257"/>
        <v>0</v>
      </c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339">
        <f t="shared" si="258"/>
        <v>0</v>
      </c>
      <c r="V119" s="339">
        <f t="shared" si="259"/>
        <v>0</v>
      </c>
      <c r="W119" s="339"/>
      <c r="X119" s="339"/>
      <c r="Y119" s="339"/>
      <c r="Z119" s="339"/>
      <c r="AA119" s="339"/>
      <c r="AB119" s="339"/>
      <c r="AC119" s="339"/>
      <c r="AD119" s="339"/>
      <c r="AE119" s="339"/>
      <c r="AF119" s="339"/>
      <c r="AG119" s="339"/>
      <c r="AH119" s="339"/>
      <c r="AI119" s="339">
        <f t="shared" si="260"/>
        <v>0</v>
      </c>
      <c r="AJ119" s="207">
        <f t="shared" si="261"/>
        <v>0</v>
      </c>
    </row>
    <row r="120" spans="1:36" hidden="1" outlineLevel="1" x14ac:dyDescent="0.2">
      <c r="A120" s="31"/>
      <c r="B120" s="43"/>
      <c r="C120" s="44"/>
      <c r="D120" s="32" t="s">
        <v>51</v>
      </c>
      <c r="E120" s="241"/>
      <c r="F120" s="241">
        <f t="shared" si="256"/>
        <v>1</v>
      </c>
      <c r="G120" s="241">
        <f t="shared" si="257"/>
        <v>1</v>
      </c>
      <c r="H120" s="241">
        <v>1</v>
      </c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339">
        <f t="shared" si="258"/>
        <v>0</v>
      </c>
      <c r="V120" s="339">
        <f t="shared" si="259"/>
        <v>0</v>
      </c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>
        <f t="shared" si="260"/>
        <v>0</v>
      </c>
      <c r="AJ120" s="207">
        <f t="shared" si="261"/>
        <v>1</v>
      </c>
    </row>
    <row r="121" spans="1:36" ht="24" hidden="1" outlineLevel="1" x14ac:dyDescent="0.2">
      <c r="A121" s="31"/>
      <c r="B121" s="43"/>
      <c r="C121" s="44"/>
      <c r="D121" s="32" t="s">
        <v>810</v>
      </c>
      <c r="E121" s="241"/>
      <c r="F121" s="241">
        <f t="shared" si="256"/>
        <v>22890</v>
      </c>
      <c r="G121" s="241">
        <f t="shared" si="257"/>
        <v>22890</v>
      </c>
      <c r="H121" s="241">
        <v>22890</v>
      </c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339">
        <f t="shared" si="258"/>
        <v>0</v>
      </c>
      <c r="V121" s="339">
        <f t="shared" si="259"/>
        <v>0</v>
      </c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>
        <f t="shared" si="260"/>
        <v>0</v>
      </c>
      <c r="AJ121" s="207">
        <f t="shared" si="261"/>
        <v>22890</v>
      </c>
    </row>
    <row r="122" spans="1:36" hidden="1" outlineLevel="1" x14ac:dyDescent="0.2">
      <c r="A122" s="31"/>
      <c r="B122" s="43"/>
      <c r="C122" s="44"/>
      <c r="D122" s="32" t="s">
        <v>811</v>
      </c>
      <c r="E122" s="241"/>
      <c r="F122" s="241">
        <f t="shared" ref="F122" si="268">E122+G122</f>
        <v>159028</v>
      </c>
      <c r="G122" s="241">
        <f t="shared" ref="G122" si="269">SUBTOTAL(9,H122:S122)</f>
        <v>159028</v>
      </c>
      <c r="H122" s="241">
        <v>159028</v>
      </c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339">
        <f t="shared" ref="U122" si="270">T122+V122</f>
        <v>0</v>
      </c>
      <c r="V122" s="339">
        <f t="shared" ref="V122" si="271">SUBTOTAL(9,W122:AH122)</f>
        <v>0</v>
      </c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39"/>
      <c r="AG122" s="339"/>
      <c r="AH122" s="339"/>
      <c r="AI122" s="339">
        <f t="shared" ref="AI122" si="272">E122+T122</f>
        <v>0</v>
      </c>
      <c r="AJ122" s="207">
        <f t="shared" ref="AJ122" si="273">F122+U122</f>
        <v>159028</v>
      </c>
    </row>
    <row r="123" spans="1:36" hidden="1" outlineLevel="1" x14ac:dyDescent="0.2">
      <c r="A123" s="31"/>
      <c r="B123" s="43"/>
      <c r="C123" s="44"/>
      <c r="D123" s="32" t="s">
        <v>164</v>
      </c>
      <c r="E123" s="241"/>
      <c r="F123" s="241">
        <f t="shared" si="256"/>
        <v>9512</v>
      </c>
      <c r="G123" s="241">
        <f t="shared" si="257"/>
        <v>9512</v>
      </c>
      <c r="H123" s="241">
        <v>9512</v>
      </c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339">
        <f t="shared" si="258"/>
        <v>0</v>
      </c>
      <c r="V123" s="339">
        <f t="shared" si="259"/>
        <v>0</v>
      </c>
      <c r="W123" s="339"/>
      <c r="X123" s="339"/>
      <c r="Y123" s="339"/>
      <c r="Z123" s="339"/>
      <c r="AA123" s="339"/>
      <c r="AB123" s="339"/>
      <c r="AC123" s="339"/>
      <c r="AD123" s="339"/>
      <c r="AE123" s="339"/>
      <c r="AF123" s="339"/>
      <c r="AG123" s="339"/>
      <c r="AH123" s="339"/>
      <c r="AI123" s="339">
        <f t="shared" si="260"/>
        <v>0</v>
      </c>
      <c r="AJ123" s="207">
        <f t="shared" si="261"/>
        <v>9512</v>
      </c>
    </row>
    <row r="124" spans="1:36" hidden="1" outlineLevel="1" x14ac:dyDescent="0.2">
      <c r="A124" s="31"/>
      <c r="B124" s="43"/>
      <c r="C124" s="44"/>
      <c r="D124" s="32" t="s">
        <v>118</v>
      </c>
      <c r="E124" s="241">
        <v>120584</v>
      </c>
      <c r="F124" s="241">
        <f t="shared" si="256"/>
        <v>98905</v>
      </c>
      <c r="G124" s="241">
        <f t="shared" si="257"/>
        <v>-21679</v>
      </c>
      <c r="H124" s="241">
        <v>-21679</v>
      </c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339">
        <f t="shared" si="258"/>
        <v>0</v>
      </c>
      <c r="V124" s="339">
        <f t="shared" si="259"/>
        <v>0</v>
      </c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>
        <f t="shared" si="260"/>
        <v>120584</v>
      </c>
      <c r="AJ124" s="207">
        <f t="shared" si="261"/>
        <v>98905</v>
      </c>
    </row>
    <row r="125" spans="1:36" ht="24" hidden="1" outlineLevel="1" x14ac:dyDescent="0.2">
      <c r="A125" s="31"/>
      <c r="B125" s="43"/>
      <c r="C125" s="44"/>
      <c r="D125" s="32" t="s">
        <v>140</v>
      </c>
      <c r="E125" s="241"/>
      <c r="F125" s="241">
        <f t="shared" si="256"/>
        <v>0</v>
      </c>
      <c r="G125" s="241">
        <f t="shared" si="257"/>
        <v>0</v>
      </c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339">
        <f t="shared" si="258"/>
        <v>0</v>
      </c>
      <c r="V125" s="339">
        <f t="shared" si="259"/>
        <v>0</v>
      </c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339"/>
      <c r="AG125" s="339"/>
      <c r="AH125" s="339"/>
      <c r="AI125" s="339">
        <f t="shared" si="260"/>
        <v>0</v>
      </c>
      <c r="AJ125" s="207">
        <f t="shared" si="261"/>
        <v>0</v>
      </c>
    </row>
    <row r="126" spans="1:36" hidden="1" outlineLevel="1" x14ac:dyDescent="0.2">
      <c r="A126" s="31"/>
      <c r="B126" s="43"/>
      <c r="C126" s="44"/>
      <c r="D126" s="32" t="s">
        <v>641</v>
      </c>
      <c r="E126" s="241"/>
      <c r="F126" s="241">
        <f t="shared" si="256"/>
        <v>0</v>
      </c>
      <c r="G126" s="241">
        <f t="shared" si="257"/>
        <v>0</v>
      </c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339">
        <f t="shared" si="258"/>
        <v>0</v>
      </c>
      <c r="V126" s="339">
        <f t="shared" si="259"/>
        <v>0</v>
      </c>
      <c r="W126" s="339"/>
      <c r="X126" s="339"/>
      <c r="Y126" s="339"/>
      <c r="Z126" s="339"/>
      <c r="AA126" s="339"/>
      <c r="AB126" s="339"/>
      <c r="AC126" s="339"/>
      <c r="AD126" s="339"/>
      <c r="AE126" s="339"/>
      <c r="AF126" s="339"/>
      <c r="AG126" s="339"/>
      <c r="AH126" s="339"/>
      <c r="AI126" s="339">
        <f t="shared" si="260"/>
        <v>0</v>
      </c>
      <c r="AJ126" s="207">
        <f t="shared" si="261"/>
        <v>0</v>
      </c>
    </row>
    <row r="127" spans="1:36" ht="12.75" hidden="1" customHeight="1" outlineLevel="1" x14ac:dyDescent="0.2">
      <c r="A127" s="25"/>
      <c r="B127" s="41"/>
      <c r="C127" s="42"/>
      <c r="D127" s="26" t="s">
        <v>638</v>
      </c>
      <c r="E127" s="241">
        <v>310562</v>
      </c>
      <c r="F127" s="241">
        <f t="shared" si="256"/>
        <v>122953</v>
      </c>
      <c r="G127" s="241">
        <f t="shared" si="257"/>
        <v>-187609</v>
      </c>
      <c r="H127" s="241">
        <v>-187609</v>
      </c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339">
        <f t="shared" si="258"/>
        <v>0</v>
      </c>
      <c r="V127" s="339">
        <f t="shared" si="259"/>
        <v>0</v>
      </c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>
        <f t="shared" si="260"/>
        <v>310562</v>
      </c>
      <c r="AJ127" s="207">
        <f t="shared" si="261"/>
        <v>122953</v>
      </c>
    </row>
    <row r="128" spans="1:36" hidden="1" outlineLevel="1" x14ac:dyDescent="0.2">
      <c r="A128" s="25"/>
      <c r="B128" s="41"/>
      <c r="C128" s="42"/>
      <c r="D128" s="26" t="s">
        <v>646</v>
      </c>
      <c r="E128" s="241"/>
      <c r="F128" s="241">
        <f t="shared" si="256"/>
        <v>0</v>
      </c>
      <c r="G128" s="241">
        <f t="shared" si="257"/>
        <v>0</v>
      </c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339">
        <f t="shared" si="258"/>
        <v>0</v>
      </c>
      <c r="V128" s="339">
        <f t="shared" si="259"/>
        <v>0</v>
      </c>
      <c r="W128" s="339"/>
      <c r="X128" s="339"/>
      <c r="Y128" s="339"/>
      <c r="Z128" s="339"/>
      <c r="AA128" s="339"/>
      <c r="AB128" s="339"/>
      <c r="AC128" s="339"/>
      <c r="AD128" s="339"/>
      <c r="AE128" s="339"/>
      <c r="AF128" s="339"/>
      <c r="AG128" s="339"/>
      <c r="AH128" s="339"/>
      <c r="AI128" s="339">
        <f t="shared" si="260"/>
        <v>0</v>
      </c>
      <c r="AJ128" s="207">
        <f t="shared" si="261"/>
        <v>0</v>
      </c>
    </row>
    <row r="129" spans="1:36" ht="13.5" customHeight="1" collapsed="1" x14ac:dyDescent="0.2">
      <c r="A129" s="25"/>
      <c r="B129" s="41"/>
      <c r="C129" s="42"/>
      <c r="D129" s="29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07"/>
    </row>
    <row r="130" spans="1:36" s="79" customFormat="1" x14ac:dyDescent="0.2">
      <c r="A130" s="18"/>
      <c r="B130" s="461" t="s">
        <v>276</v>
      </c>
      <c r="C130" s="462"/>
      <c r="D130" s="19" t="s">
        <v>126</v>
      </c>
      <c r="E130" s="124">
        <f t="shared" ref="E130:AI130" si="274">SUM(E131)</f>
        <v>4462301</v>
      </c>
      <c r="F130" s="124">
        <f t="shared" si="274"/>
        <v>4510554</v>
      </c>
      <c r="G130" s="124">
        <f t="shared" si="274"/>
        <v>48253</v>
      </c>
      <c r="H130" s="124">
        <f t="shared" si="274"/>
        <v>88959</v>
      </c>
      <c r="I130" s="124">
        <f t="shared" si="274"/>
        <v>0</v>
      </c>
      <c r="J130" s="124">
        <f t="shared" si="274"/>
        <v>-48429</v>
      </c>
      <c r="K130" s="124">
        <f t="shared" si="274"/>
        <v>7723</v>
      </c>
      <c r="L130" s="124">
        <f t="shared" si="274"/>
        <v>0</v>
      </c>
      <c r="M130" s="124">
        <f t="shared" si="274"/>
        <v>0</v>
      </c>
      <c r="N130" s="124">
        <f t="shared" si="274"/>
        <v>0</v>
      </c>
      <c r="O130" s="124">
        <f t="shared" si="274"/>
        <v>0</v>
      </c>
      <c r="P130" s="124">
        <f t="shared" si="274"/>
        <v>0</v>
      </c>
      <c r="Q130" s="124">
        <f t="shared" si="274"/>
        <v>0</v>
      </c>
      <c r="R130" s="124">
        <f t="shared" si="274"/>
        <v>0</v>
      </c>
      <c r="S130" s="124">
        <f t="shared" si="274"/>
        <v>0</v>
      </c>
      <c r="T130" s="124">
        <f t="shared" si="274"/>
        <v>0</v>
      </c>
      <c r="U130" s="336">
        <f t="shared" si="274"/>
        <v>0</v>
      </c>
      <c r="V130" s="336">
        <f t="shared" si="274"/>
        <v>0</v>
      </c>
      <c r="W130" s="336">
        <f t="shared" si="274"/>
        <v>0</v>
      </c>
      <c r="X130" s="336">
        <f t="shared" si="274"/>
        <v>0</v>
      </c>
      <c r="Y130" s="336">
        <f t="shared" si="274"/>
        <v>0</v>
      </c>
      <c r="Z130" s="336">
        <f t="shared" si="274"/>
        <v>0</v>
      </c>
      <c r="AA130" s="336">
        <f t="shared" si="274"/>
        <v>0</v>
      </c>
      <c r="AB130" s="336">
        <f t="shared" si="274"/>
        <v>0</v>
      </c>
      <c r="AC130" s="336">
        <f t="shared" si="274"/>
        <v>0</v>
      </c>
      <c r="AD130" s="336">
        <f t="shared" si="274"/>
        <v>0</v>
      </c>
      <c r="AE130" s="336">
        <f t="shared" si="274"/>
        <v>0</v>
      </c>
      <c r="AF130" s="336">
        <f t="shared" si="274"/>
        <v>0</v>
      </c>
      <c r="AG130" s="336">
        <f t="shared" si="274"/>
        <v>0</v>
      </c>
      <c r="AH130" s="336">
        <f t="shared" si="274"/>
        <v>0</v>
      </c>
      <c r="AI130" s="336">
        <f t="shared" si="274"/>
        <v>4462301</v>
      </c>
      <c r="AJ130" s="308">
        <f t="shared" ref="AJ130" si="275">SUM(AJ131)</f>
        <v>4510554</v>
      </c>
    </row>
    <row r="131" spans="1:36" s="79" customFormat="1" x14ac:dyDescent="0.2">
      <c r="A131" s="18"/>
      <c r="B131" s="294"/>
      <c r="C131" s="294"/>
      <c r="D131" s="19" t="s">
        <v>226</v>
      </c>
      <c r="E131" s="124">
        <f>SUM(E132,E137)</f>
        <v>4462301</v>
      </c>
      <c r="F131" s="124">
        <f t="shared" ref="F131" si="276">SUM(F132,F137)</f>
        <v>4510554</v>
      </c>
      <c r="G131" s="124">
        <f t="shared" ref="G131" si="277">SUM(G132,G137)</f>
        <v>48253</v>
      </c>
      <c r="H131" s="124">
        <f t="shared" ref="H131:R131" si="278">SUM(H132,H137)</f>
        <v>88959</v>
      </c>
      <c r="I131" s="124">
        <f t="shared" si="278"/>
        <v>0</v>
      </c>
      <c r="J131" s="124">
        <f t="shared" si="278"/>
        <v>-48429</v>
      </c>
      <c r="K131" s="124">
        <f t="shared" si="278"/>
        <v>7723</v>
      </c>
      <c r="L131" s="124">
        <f t="shared" si="278"/>
        <v>0</v>
      </c>
      <c r="M131" s="124">
        <f t="shared" si="278"/>
        <v>0</v>
      </c>
      <c r="N131" s="124">
        <f t="shared" si="278"/>
        <v>0</v>
      </c>
      <c r="O131" s="124">
        <f t="shared" si="278"/>
        <v>0</v>
      </c>
      <c r="P131" s="124">
        <f t="shared" si="278"/>
        <v>0</v>
      </c>
      <c r="Q131" s="124">
        <f t="shared" si="278"/>
        <v>0</v>
      </c>
      <c r="R131" s="124">
        <f t="shared" si="278"/>
        <v>0</v>
      </c>
      <c r="S131" s="124">
        <f>SUM(S132,S137)</f>
        <v>0</v>
      </c>
      <c r="T131" s="124">
        <f>SUM(T132,T137)</f>
        <v>0</v>
      </c>
      <c r="U131" s="336">
        <f t="shared" ref="U131:AI131" si="279">SUM(U132,U137)</f>
        <v>0</v>
      </c>
      <c r="V131" s="336">
        <f t="shared" si="279"/>
        <v>0</v>
      </c>
      <c r="W131" s="336">
        <f t="shared" ref="W131" si="280">SUM(W132,W137)</f>
        <v>0</v>
      </c>
      <c r="X131" s="336">
        <f t="shared" ref="X131" si="281">SUM(X132,X137)</f>
        <v>0</v>
      </c>
      <c r="Y131" s="336">
        <f t="shared" ref="Y131" si="282">SUM(Y132,Y137)</f>
        <v>0</v>
      </c>
      <c r="Z131" s="336">
        <f t="shared" ref="Z131" si="283">SUM(Z132,Z137)</f>
        <v>0</v>
      </c>
      <c r="AA131" s="336">
        <f t="shared" ref="AA131" si="284">SUM(AA132,AA137)</f>
        <v>0</v>
      </c>
      <c r="AB131" s="336">
        <f t="shared" ref="AB131" si="285">SUM(AB132,AB137)</f>
        <v>0</v>
      </c>
      <c r="AC131" s="336">
        <f t="shared" ref="AC131" si="286">SUM(AC132,AC137)</f>
        <v>0</v>
      </c>
      <c r="AD131" s="336">
        <f t="shared" ref="AD131" si="287">SUM(AD132,AD137)</f>
        <v>0</v>
      </c>
      <c r="AE131" s="336">
        <f t="shared" ref="AE131" si="288">SUM(AE132,AE137)</f>
        <v>0</v>
      </c>
      <c r="AF131" s="336">
        <f t="shared" ref="AF131" si="289">SUM(AF132,AF137)</f>
        <v>0</v>
      </c>
      <c r="AG131" s="336">
        <f t="shared" ref="AG131" si="290">SUM(AG132,AG137)</f>
        <v>0</v>
      </c>
      <c r="AH131" s="336">
        <f t="shared" si="279"/>
        <v>0</v>
      </c>
      <c r="AI131" s="336">
        <f t="shared" si="279"/>
        <v>4462301</v>
      </c>
      <c r="AJ131" s="308">
        <f>SUM(AJ132,AJ137)</f>
        <v>4510554</v>
      </c>
    </row>
    <row r="132" spans="1:36" s="79" customFormat="1" x14ac:dyDescent="0.2">
      <c r="A132" s="18"/>
      <c r="B132" s="294"/>
      <c r="C132" s="294" t="s">
        <v>661</v>
      </c>
      <c r="D132" s="19" t="s">
        <v>662</v>
      </c>
      <c r="E132" s="124">
        <f>SUM(E133:E136)</f>
        <v>1246537</v>
      </c>
      <c r="F132" s="124">
        <f t="shared" ref="F132" si="291">SUM(F133:F136)</f>
        <v>1246537</v>
      </c>
      <c r="G132" s="124">
        <f t="shared" ref="G132" si="292">SUM(G133:G136)</f>
        <v>0</v>
      </c>
      <c r="H132" s="124">
        <f t="shared" ref="H132:R132" si="293">SUM(H133:H136)</f>
        <v>0</v>
      </c>
      <c r="I132" s="124">
        <f t="shared" si="293"/>
        <v>0</v>
      </c>
      <c r="J132" s="124">
        <f t="shared" si="293"/>
        <v>0</v>
      </c>
      <c r="K132" s="124">
        <f t="shared" si="293"/>
        <v>0</v>
      </c>
      <c r="L132" s="124">
        <f t="shared" si="293"/>
        <v>0</v>
      </c>
      <c r="M132" s="124">
        <f t="shared" si="293"/>
        <v>0</v>
      </c>
      <c r="N132" s="124">
        <f t="shared" si="293"/>
        <v>0</v>
      </c>
      <c r="O132" s="124">
        <f t="shared" si="293"/>
        <v>0</v>
      </c>
      <c r="P132" s="124">
        <f t="shared" si="293"/>
        <v>0</v>
      </c>
      <c r="Q132" s="124">
        <f t="shared" si="293"/>
        <v>0</v>
      </c>
      <c r="R132" s="124">
        <f t="shared" si="293"/>
        <v>0</v>
      </c>
      <c r="S132" s="124">
        <f>SUM(S133:S136)</f>
        <v>0</v>
      </c>
      <c r="T132" s="124">
        <f>SUM(T133:T136)</f>
        <v>0</v>
      </c>
      <c r="U132" s="336">
        <f t="shared" ref="U132:AI132" si="294">SUM(U133:U136)</f>
        <v>0</v>
      </c>
      <c r="V132" s="336">
        <f t="shared" si="294"/>
        <v>0</v>
      </c>
      <c r="W132" s="336">
        <f t="shared" ref="W132" si="295">SUM(W133:W136)</f>
        <v>0</v>
      </c>
      <c r="X132" s="336">
        <f t="shared" ref="X132" si="296">SUM(X133:X136)</f>
        <v>0</v>
      </c>
      <c r="Y132" s="336">
        <f t="shared" ref="Y132" si="297">SUM(Y133:Y136)</f>
        <v>0</v>
      </c>
      <c r="Z132" s="336">
        <f t="shared" ref="Z132" si="298">SUM(Z133:Z136)</f>
        <v>0</v>
      </c>
      <c r="AA132" s="336">
        <f t="shared" ref="AA132" si="299">SUM(AA133:AA136)</f>
        <v>0</v>
      </c>
      <c r="AB132" s="336">
        <f t="shared" ref="AB132" si="300">SUM(AB133:AB136)</f>
        <v>0</v>
      </c>
      <c r="AC132" s="336">
        <f t="shared" ref="AC132" si="301">SUM(AC133:AC136)</f>
        <v>0</v>
      </c>
      <c r="AD132" s="336">
        <f t="shared" ref="AD132" si="302">SUM(AD133:AD136)</f>
        <v>0</v>
      </c>
      <c r="AE132" s="336">
        <f t="shared" ref="AE132" si="303">SUM(AE133:AE136)</f>
        <v>0</v>
      </c>
      <c r="AF132" s="336">
        <f t="shared" ref="AF132" si="304">SUM(AF133:AF136)</f>
        <v>0</v>
      </c>
      <c r="AG132" s="336">
        <f t="shared" ref="AG132" si="305">SUM(AG133:AG136)</f>
        <v>0</v>
      </c>
      <c r="AH132" s="336">
        <f t="shared" si="294"/>
        <v>0</v>
      </c>
      <c r="AI132" s="336">
        <f t="shared" si="294"/>
        <v>1246537</v>
      </c>
      <c r="AJ132" s="308">
        <f>SUM(AJ133:AJ136)</f>
        <v>1246537</v>
      </c>
    </row>
    <row r="133" spans="1:36" s="79" customFormat="1" x14ac:dyDescent="0.2">
      <c r="A133" s="195"/>
      <c r="B133" s="196"/>
      <c r="C133" s="196"/>
      <c r="D133" s="19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346"/>
      <c r="V133" s="346"/>
      <c r="W133" s="346"/>
      <c r="X133" s="346"/>
      <c r="Y133" s="346"/>
      <c r="Z133" s="346"/>
      <c r="AA133" s="346"/>
      <c r="AB133" s="346"/>
      <c r="AC133" s="346"/>
      <c r="AD133" s="346"/>
      <c r="AE133" s="346"/>
      <c r="AF133" s="346"/>
      <c r="AG133" s="346"/>
      <c r="AH133" s="346"/>
      <c r="AI133" s="346"/>
      <c r="AJ133" s="316"/>
    </row>
    <row r="134" spans="1:36" ht="31.15" customHeight="1" x14ac:dyDescent="0.2">
      <c r="A134" s="36"/>
      <c r="B134" s="290"/>
      <c r="C134" s="292"/>
      <c r="D134" s="170" t="s">
        <v>652</v>
      </c>
      <c r="E134" s="253">
        <v>617040</v>
      </c>
      <c r="F134" s="253">
        <f t="shared" ref="F134:F135" si="306">E134+G134</f>
        <v>617040</v>
      </c>
      <c r="G134" s="253">
        <f t="shared" ref="G134:G135" si="307">SUBTOTAL(9,H134:S134)</f>
        <v>0</v>
      </c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>
        <f t="shared" ref="U134:U135" si="308">T134+V134</f>
        <v>0</v>
      </c>
      <c r="V134" s="253">
        <f t="shared" ref="V134:V135" si="309">SUBTOTAL(9,W134:AH134)</f>
        <v>0</v>
      </c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>
        <f t="shared" ref="AI134:AI135" si="310">E134+T134</f>
        <v>617040</v>
      </c>
      <c r="AJ134" s="311">
        <f t="shared" ref="AJ134:AJ135" si="311">F134+U134</f>
        <v>617040</v>
      </c>
    </row>
    <row r="135" spans="1:36" ht="31.15" customHeight="1" x14ac:dyDescent="0.2">
      <c r="A135" s="36"/>
      <c r="B135" s="290"/>
      <c r="C135" s="292"/>
      <c r="D135" s="203" t="s">
        <v>675</v>
      </c>
      <c r="E135" s="254">
        <v>629497</v>
      </c>
      <c r="F135" s="254">
        <f t="shared" si="306"/>
        <v>629497</v>
      </c>
      <c r="G135" s="254">
        <f t="shared" si="307"/>
        <v>0</v>
      </c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>
        <f t="shared" si="308"/>
        <v>0</v>
      </c>
      <c r="V135" s="254">
        <f t="shared" si="309"/>
        <v>0</v>
      </c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>
        <f t="shared" si="310"/>
        <v>629497</v>
      </c>
      <c r="AJ135" s="311">
        <f t="shared" si="311"/>
        <v>629497</v>
      </c>
    </row>
    <row r="136" spans="1:36" ht="12.75" customHeight="1" x14ac:dyDescent="0.2">
      <c r="A136" s="81"/>
      <c r="B136" s="371"/>
      <c r="C136" s="371"/>
      <c r="D136" s="372"/>
      <c r="E136" s="341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R136" s="341"/>
      <c r="S136" s="341"/>
      <c r="T136" s="341"/>
      <c r="U136" s="341"/>
      <c r="V136" s="341"/>
      <c r="W136" s="341"/>
      <c r="X136" s="341"/>
      <c r="Y136" s="341"/>
      <c r="Z136" s="341"/>
      <c r="AA136" s="341"/>
      <c r="AB136" s="341"/>
      <c r="AC136" s="341"/>
      <c r="AD136" s="341"/>
      <c r="AE136" s="341"/>
      <c r="AF136" s="341"/>
      <c r="AG136" s="341"/>
      <c r="AH136" s="341"/>
      <c r="AI136" s="341"/>
      <c r="AJ136" s="313"/>
    </row>
    <row r="137" spans="1:36" s="79" customFormat="1" x14ac:dyDescent="0.2">
      <c r="A137" s="39"/>
      <c r="B137" s="45"/>
      <c r="C137" s="295" t="s">
        <v>274</v>
      </c>
      <c r="D137" s="40" t="s">
        <v>230</v>
      </c>
      <c r="E137" s="124">
        <f>SUM(E138:E144)</f>
        <v>3215764</v>
      </c>
      <c r="F137" s="124">
        <f t="shared" ref="F137" si="312">SUM(F138:F144)</f>
        <v>3264017</v>
      </c>
      <c r="G137" s="124">
        <f t="shared" ref="G137" si="313">SUM(G138:G144)</f>
        <v>48253</v>
      </c>
      <c r="H137" s="124">
        <f t="shared" ref="H137:R137" si="314">SUM(H138:H144)</f>
        <v>88959</v>
      </c>
      <c r="I137" s="124">
        <f t="shared" si="314"/>
        <v>0</v>
      </c>
      <c r="J137" s="124">
        <f t="shared" si="314"/>
        <v>-48429</v>
      </c>
      <c r="K137" s="124">
        <f t="shared" si="314"/>
        <v>7723</v>
      </c>
      <c r="L137" s="124">
        <f t="shared" si="314"/>
        <v>0</v>
      </c>
      <c r="M137" s="124">
        <f t="shared" si="314"/>
        <v>0</v>
      </c>
      <c r="N137" s="124">
        <f t="shared" si="314"/>
        <v>0</v>
      </c>
      <c r="O137" s="124">
        <f t="shared" si="314"/>
        <v>0</v>
      </c>
      <c r="P137" s="124">
        <f t="shared" si="314"/>
        <v>0</v>
      </c>
      <c r="Q137" s="124">
        <f t="shared" si="314"/>
        <v>0</v>
      </c>
      <c r="R137" s="124">
        <f t="shared" si="314"/>
        <v>0</v>
      </c>
      <c r="S137" s="124">
        <f>SUM(S138:S144)</f>
        <v>0</v>
      </c>
      <c r="T137" s="124">
        <f>SUM(T138:T144)</f>
        <v>0</v>
      </c>
      <c r="U137" s="336">
        <f t="shared" ref="U137:AI137" si="315">SUM(U138:U144)</f>
        <v>0</v>
      </c>
      <c r="V137" s="336">
        <f t="shared" si="315"/>
        <v>0</v>
      </c>
      <c r="W137" s="336">
        <f t="shared" ref="W137" si="316">SUM(W138:W144)</f>
        <v>0</v>
      </c>
      <c r="X137" s="336">
        <f t="shared" ref="X137" si="317">SUM(X138:X144)</f>
        <v>0</v>
      </c>
      <c r="Y137" s="336">
        <f t="shared" ref="Y137" si="318">SUM(Y138:Y144)</f>
        <v>0</v>
      </c>
      <c r="Z137" s="336">
        <f t="shared" ref="Z137" si="319">SUM(Z138:Z144)</f>
        <v>0</v>
      </c>
      <c r="AA137" s="336">
        <f t="shared" ref="AA137" si="320">SUM(AA138:AA144)</f>
        <v>0</v>
      </c>
      <c r="AB137" s="336">
        <f t="shared" ref="AB137" si="321">SUM(AB138:AB144)</f>
        <v>0</v>
      </c>
      <c r="AC137" s="336">
        <f t="shared" ref="AC137" si="322">SUM(AC138:AC144)</f>
        <v>0</v>
      </c>
      <c r="AD137" s="336">
        <f t="shared" ref="AD137" si="323">SUM(AD138:AD144)</f>
        <v>0</v>
      </c>
      <c r="AE137" s="336">
        <f t="shared" ref="AE137" si="324">SUM(AE138:AE144)</f>
        <v>0</v>
      </c>
      <c r="AF137" s="336">
        <f t="shared" ref="AF137" si="325">SUM(AF138:AF144)</f>
        <v>0</v>
      </c>
      <c r="AG137" s="336">
        <f t="shared" ref="AG137" si="326">SUM(AG138:AG144)</f>
        <v>0</v>
      </c>
      <c r="AH137" s="336">
        <f t="shared" si="315"/>
        <v>0</v>
      </c>
      <c r="AI137" s="336">
        <f t="shared" si="315"/>
        <v>3215764</v>
      </c>
      <c r="AJ137" s="308">
        <f>SUM(AJ138:AJ144)</f>
        <v>3264017</v>
      </c>
    </row>
    <row r="138" spans="1:36" ht="11.25" customHeight="1" x14ac:dyDescent="0.2">
      <c r="A138" s="36"/>
      <c r="B138" s="451"/>
      <c r="C138" s="452"/>
      <c r="D138" s="24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311"/>
    </row>
    <row r="139" spans="1:36" ht="36" x14ac:dyDescent="0.2">
      <c r="A139" s="36"/>
      <c r="B139" s="290"/>
      <c r="C139" s="292"/>
      <c r="D139" s="170" t="s">
        <v>632</v>
      </c>
      <c r="E139" s="253">
        <v>425359</v>
      </c>
      <c r="F139" s="253">
        <f t="shared" ref="F139:F143" si="327">E139+G139</f>
        <v>406350</v>
      </c>
      <c r="G139" s="253">
        <f t="shared" ref="G139:G143" si="328">SUBTOTAL(9,H139:S139)</f>
        <v>-19009</v>
      </c>
      <c r="H139" s="253">
        <v>-19009</v>
      </c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>
        <f t="shared" ref="U139:U143" si="329">T139+V139</f>
        <v>0</v>
      </c>
      <c r="V139" s="253">
        <f t="shared" ref="V139:V143" si="330">SUBTOTAL(9,W139:AH139)</f>
        <v>0</v>
      </c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>
        <f t="shared" ref="AI139:AI143" si="331">E139+T139</f>
        <v>425359</v>
      </c>
      <c r="AJ139" s="311">
        <f t="shared" ref="AJ139:AJ143" si="332">F139+U139</f>
        <v>406350</v>
      </c>
    </row>
    <row r="140" spans="1:36" ht="36" x14ac:dyDescent="0.2">
      <c r="A140" s="36"/>
      <c r="B140" s="290"/>
      <c r="C140" s="292"/>
      <c r="D140" s="203" t="s">
        <v>595</v>
      </c>
      <c r="E140" s="254">
        <v>278666</v>
      </c>
      <c r="F140" s="254">
        <f t="shared" si="327"/>
        <v>345928</v>
      </c>
      <c r="G140" s="254">
        <f t="shared" si="328"/>
        <v>67262</v>
      </c>
      <c r="H140" s="254">
        <v>107968</v>
      </c>
      <c r="I140" s="254"/>
      <c r="J140" s="254">
        <f>-48429</f>
        <v>-48429</v>
      </c>
      <c r="K140" s="254">
        <v>7723</v>
      </c>
      <c r="L140" s="254"/>
      <c r="M140" s="254"/>
      <c r="N140" s="254"/>
      <c r="O140" s="254"/>
      <c r="P140" s="254"/>
      <c r="Q140" s="254"/>
      <c r="R140" s="254"/>
      <c r="S140" s="254"/>
      <c r="T140" s="254"/>
      <c r="U140" s="245">
        <f t="shared" si="329"/>
        <v>0</v>
      </c>
      <c r="V140" s="253">
        <f t="shared" si="330"/>
        <v>0</v>
      </c>
      <c r="W140" s="253"/>
      <c r="X140" s="253"/>
      <c r="Y140" s="253"/>
      <c r="Z140" s="253"/>
      <c r="AA140" s="253"/>
      <c r="AB140" s="253"/>
      <c r="AC140" s="253"/>
      <c r="AD140" s="253"/>
      <c r="AE140" s="253"/>
      <c r="AF140" s="253"/>
      <c r="AG140" s="253"/>
      <c r="AH140" s="253"/>
      <c r="AI140" s="253">
        <f t="shared" si="331"/>
        <v>278666</v>
      </c>
      <c r="AJ140" s="311">
        <f t="shared" si="332"/>
        <v>345928</v>
      </c>
    </row>
    <row r="141" spans="1:36" ht="24.75" customHeight="1" x14ac:dyDescent="0.2">
      <c r="A141" s="36"/>
      <c r="B141" s="290"/>
      <c r="C141" s="292"/>
      <c r="D141" s="170" t="s">
        <v>657</v>
      </c>
      <c r="E141" s="253">
        <v>223526</v>
      </c>
      <c r="F141" s="253">
        <f t="shared" si="327"/>
        <v>223526</v>
      </c>
      <c r="G141" s="253">
        <f t="shared" si="328"/>
        <v>0</v>
      </c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>
        <f t="shared" si="329"/>
        <v>0</v>
      </c>
      <c r="V141" s="253">
        <f t="shared" si="330"/>
        <v>0</v>
      </c>
      <c r="W141" s="253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  <c r="AI141" s="253">
        <f t="shared" si="331"/>
        <v>223526</v>
      </c>
      <c r="AJ141" s="311">
        <f t="shared" si="332"/>
        <v>223526</v>
      </c>
    </row>
    <row r="142" spans="1:36" ht="29.25" customHeight="1" x14ac:dyDescent="0.2">
      <c r="A142" s="36"/>
      <c r="B142" s="451"/>
      <c r="C142" s="452"/>
      <c r="D142" s="37" t="s">
        <v>655</v>
      </c>
      <c r="E142" s="245">
        <v>682068</v>
      </c>
      <c r="F142" s="245">
        <f t="shared" si="327"/>
        <v>682068</v>
      </c>
      <c r="G142" s="245">
        <f t="shared" si="328"/>
        <v>0</v>
      </c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54">
        <f t="shared" si="329"/>
        <v>0</v>
      </c>
      <c r="V142" s="254">
        <f t="shared" si="330"/>
        <v>0</v>
      </c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>
        <f t="shared" si="331"/>
        <v>682068</v>
      </c>
      <c r="AJ142" s="311">
        <f t="shared" si="332"/>
        <v>682068</v>
      </c>
    </row>
    <row r="143" spans="1:36" ht="18" customHeight="1" x14ac:dyDescent="0.2">
      <c r="A143" s="28"/>
      <c r="B143" s="197"/>
      <c r="C143" s="202"/>
      <c r="D143" s="29" t="s">
        <v>673</v>
      </c>
      <c r="E143" s="240">
        <v>1606145</v>
      </c>
      <c r="F143" s="240">
        <f t="shared" si="327"/>
        <v>1606145</v>
      </c>
      <c r="G143" s="240">
        <f t="shared" si="328"/>
        <v>0</v>
      </c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55">
        <f t="shared" si="329"/>
        <v>0</v>
      </c>
      <c r="V143" s="255">
        <f t="shared" si="330"/>
        <v>0</v>
      </c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>
        <f t="shared" si="331"/>
        <v>1606145</v>
      </c>
      <c r="AJ143" s="306">
        <f t="shared" si="332"/>
        <v>1606145</v>
      </c>
    </row>
    <row r="144" spans="1:36" ht="11.25" customHeight="1" x14ac:dyDescent="0.2">
      <c r="A144" s="46"/>
      <c r="B144" s="47"/>
      <c r="C144" s="48"/>
      <c r="D144" s="32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340"/>
      <c r="V144" s="340"/>
      <c r="W144" s="340"/>
      <c r="X144" s="340"/>
      <c r="Y144" s="340"/>
      <c r="Z144" s="340"/>
      <c r="AA144" s="340"/>
      <c r="AB144" s="340"/>
      <c r="AC144" s="340"/>
      <c r="AD144" s="340"/>
      <c r="AE144" s="340"/>
      <c r="AF144" s="340"/>
      <c r="AG144" s="340"/>
      <c r="AH144" s="340"/>
      <c r="AI144" s="340"/>
      <c r="AJ144" s="208"/>
    </row>
    <row r="145" spans="1:36" x14ac:dyDescent="0.2">
      <c r="A145" s="453" t="s">
        <v>152</v>
      </c>
      <c r="B145" s="454"/>
      <c r="C145" s="454"/>
      <c r="D145" s="455"/>
      <c r="E145" s="352">
        <f t="shared" ref="E145:G145" si="333">SUM(E147,E151)</f>
        <v>1091</v>
      </c>
      <c r="F145" s="352">
        <f t="shared" si="333"/>
        <v>1838</v>
      </c>
      <c r="G145" s="352">
        <f t="shared" si="333"/>
        <v>747</v>
      </c>
      <c r="H145" s="352">
        <f t="shared" ref="H145:R145" si="334">SUM(H147,H151)</f>
        <v>747</v>
      </c>
      <c r="I145" s="352">
        <f t="shared" si="334"/>
        <v>0</v>
      </c>
      <c r="J145" s="352">
        <f t="shared" si="334"/>
        <v>0</v>
      </c>
      <c r="K145" s="352">
        <f t="shared" si="334"/>
        <v>0</v>
      </c>
      <c r="L145" s="352">
        <f t="shared" si="334"/>
        <v>0</v>
      </c>
      <c r="M145" s="352">
        <f t="shared" si="334"/>
        <v>0</v>
      </c>
      <c r="N145" s="352">
        <f t="shared" si="334"/>
        <v>0</v>
      </c>
      <c r="O145" s="352">
        <f t="shared" si="334"/>
        <v>0</v>
      </c>
      <c r="P145" s="352">
        <f t="shared" si="334"/>
        <v>0</v>
      </c>
      <c r="Q145" s="352">
        <f t="shared" si="334"/>
        <v>0</v>
      </c>
      <c r="R145" s="352">
        <f t="shared" si="334"/>
        <v>0</v>
      </c>
      <c r="S145" s="352">
        <f t="shared" ref="S145:T145" si="335">SUM(S147,S151)</f>
        <v>0</v>
      </c>
      <c r="T145" s="352">
        <f t="shared" si="335"/>
        <v>0</v>
      </c>
      <c r="U145" s="353">
        <f t="shared" ref="U145:AH145" si="336">SUM(U147,U151)</f>
        <v>0</v>
      </c>
      <c r="V145" s="353">
        <f t="shared" si="336"/>
        <v>0</v>
      </c>
      <c r="W145" s="353">
        <f t="shared" ref="W145:AG145" si="337">SUM(W147,W151)</f>
        <v>0</v>
      </c>
      <c r="X145" s="353">
        <f t="shared" si="337"/>
        <v>0</v>
      </c>
      <c r="Y145" s="353">
        <f t="shared" si="337"/>
        <v>0</v>
      </c>
      <c r="Z145" s="353">
        <f t="shared" si="337"/>
        <v>0</v>
      </c>
      <c r="AA145" s="353">
        <f t="shared" si="337"/>
        <v>0</v>
      </c>
      <c r="AB145" s="353">
        <f t="shared" si="337"/>
        <v>0</v>
      </c>
      <c r="AC145" s="353">
        <f t="shared" si="337"/>
        <v>0</v>
      </c>
      <c r="AD145" s="353">
        <f t="shared" si="337"/>
        <v>0</v>
      </c>
      <c r="AE145" s="353">
        <f t="shared" si="337"/>
        <v>0</v>
      </c>
      <c r="AF145" s="353">
        <f t="shared" si="337"/>
        <v>0</v>
      </c>
      <c r="AG145" s="353">
        <f t="shared" si="337"/>
        <v>0</v>
      </c>
      <c r="AH145" s="353">
        <f t="shared" si="336"/>
        <v>0</v>
      </c>
      <c r="AI145" s="353">
        <f t="shared" ref="AI145" si="338">SUM(AI147,AI151)</f>
        <v>1091</v>
      </c>
      <c r="AJ145" s="318">
        <f t="shared" ref="AJ145" si="339">SUM(AJ147,AJ151)</f>
        <v>1838</v>
      </c>
    </row>
    <row r="146" spans="1:36" ht="11.25" customHeight="1" x14ac:dyDescent="0.2">
      <c r="A146" s="46"/>
      <c r="B146" s="47"/>
      <c r="C146" s="48"/>
      <c r="D146" s="32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340"/>
      <c r="V146" s="340"/>
      <c r="W146" s="340"/>
      <c r="X146" s="340"/>
      <c r="Y146" s="340"/>
      <c r="Z146" s="340"/>
      <c r="AA146" s="340"/>
      <c r="AB146" s="340"/>
      <c r="AC146" s="340"/>
      <c r="AD146" s="340"/>
      <c r="AE146" s="340"/>
      <c r="AF146" s="340"/>
      <c r="AG146" s="340"/>
      <c r="AH146" s="340"/>
      <c r="AI146" s="340"/>
      <c r="AJ146" s="208"/>
    </row>
    <row r="147" spans="1:36" x14ac:dyDescent="0.2">
      <c r="A147" s="464" t="s">
        <v>105</v>
      </c>
      <c r="B147" s="465"/>
      <c r="C147" s="466"/>
      <c r="D147" s="52" t="s">
        <v>153</v>
      </c>
      <c r="E147" s="354">
        <f t="shared" ref="E147:T147" si="340">SUM(E148:E149)</f>
        <v>0</v>
      </c>
      <c r="F147" s="354">
        <f t="shared" ref="F147:G147" si="341">SUM(F148:F149)</f>
        <v>700</v>
      </c>
      <c r="G147" s="354">
        <f t="shared" si="341"/>
        <v>700</v>
      </c>
      <c r="H147" s="354">
        <f t="shared" ref="H147:R147" si="342">SUM(H148:H149)</f>
        <v>700</v>
      </c>
      <c r="I147" s="354">
        <f t="shared" si="342"/>
        <v>0</v>
      </c>
      <c r="J147" s="354">
        <f t="shared" si="342"/>
        <v>0</v>
      </c>
      <c r="K147" s="354">
        <f t="shared" si="342"/>
        <v>0</v>
      </c>
      <c r="L147" s="354">
        <f t="shared" si="342"/>
        <v>0</v>
      </c>
      <c r="M147" s="354">
        <f t="shared" si="342"/>
        <v>0</v>
      </c>
      <c r="N147" s="354">
        <f t="shared" si="342"/>
        <v>0</v>
      </c>
      <c r="O147" s="354">
        <f t="shared" si="342"/>
        <v>0</v>
      </c>
      <c r="P147" s="354">
        <f t="shared" si="342"/>
        <v>0</v>
      </c>
      <c r="Q147" s="354">
        <f t="shared" si="342"/>
        <v>0</v>
      </c>
      <c r="R147" s="354">
        <f t="shared" si="342"/>
        <v>0</v>
      </c>
      <c r="S147" s="354">
        <f t="shared" ref="S147:AH147" si="343">SUM(S148:S149)</f>
        <v>0</v>
      </c>
      <c r="T147" s="354">
        <f t="shared" si="340"/>
        <v>0</v>
      </c>
      <c r="U147" s="355">
        <f t="shared" si="343"/>
        <v>0</v>
      </c>
      <c r="V147" s="355">
        <f t="shared" si="343"/>
        <v>0</v>
      </c>
      <c r="W147" s="355">
        <f t="shared" ref="W147:AG147" si="344">SUM(W148:W149)</f>
        <v>0</v>
      </c>
      <c r="X147" s="355">
        <f t="shared" si="344"/>
        <v>0</v>
      </c>
      <c r="Y147" s="355">
        <f t="shared" si="344"/>
        <v>0</v>
      </c>
      <c r="Z147" s="355">
        <f t="shared" si="344"/>
        <v>0</v>
      </c>
      <c r="AA147" s="355">
        <f t="shared" si="344"/>
        <v>0</v>
      </c>
      <c r="AB147" s="355">
        <f t="shared" si="344"/>
        <v>0</v>
      </c>
      <c r="AC147" s="355">
        <f t="shared" si="344"/>
        <v>0</v>
      </c>
      <c r="AD147" s="355">
        <f t="shared" si="344"/>
        <v>0</v>
      </c>
      <c r="AE147" s="355">
        <f t="shared" si="344"/>
        <v>0</v>
      </c>
      <c r="AF147" s="355">
        <f t="shared" si="344"/>
        <v>0</v>
      </c>
      <c r="AG147" s="355">
        <f t="shared" si="344"/>
        <v>0</v>
      </c>
      <c r="AH147" s="355">
        <f t="shared" si="343"/>
        <v>0</v>
      </c>
      <c r="AI147" s="355">
        <f t="shared" ref="AI147" si="345">SUM(AI148:AI149)</f>
        <v>0</v>
      </c>
      <c r="AJ147" s="319">
        <f>SUM(AJ148:AJ149)</f>
        <v>700</v>
      </c>
    </row>
    <row r="148" spans="1:36" s="79" customFormat="1" x14ac:dyDescent="0.2">
      <c r="A148" s="39"/>
      <c r="B148" s="456" t="s">
        <v>142</v>
      </c>
      <c r="C148" s="457"/>
      <c r="D148" s="32" t="s">
        <v>143</v>
      </c>
      <c r="E148" s="241"/>
      <c r="F148" s="241">
        <f t="shared" ref="F148:F149" si="346">E148+G148</f>
        <v>700</v>
      </c>
      <c r="G148" s="241">
        <f t="shared" ref="G148:G149" si="347">SUBTOTAL(9,H148:S148)</f>
        <v>700</v>
      </c>
      <c r="H148" s="241">
        <v>700</v>
      </c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339">
        <f t="shared" ref="U148:U149" si="348">T148+V148</f>
        <v>0</v>
      </c>
      <c r="V148" s="339">
        <f t="shared" ref="V148:V149" si="349">SUBTOTAL(9,W148:AH148)</f>
        <v>0</v>
      </c>
      <c r="W148" s="339"/>
      <c r="X148" s="339"/>
      <c r="Y148" s="339"/>
      <c r="Z148" s="339"/>
      <c r="AA148" s="339"/>
      <c r="AB148" s="339"/>
      <c r="AC148" s="339"/>
      <c r="AD148" s="339"/>
      <c r="AE148" s="339"/>
      <c r="AF148" s="339"/>
      <c r="AG148" s="339"/>
      <c r="AH148" s="339"/>
      <c r="AI148" s="339">
        <f t="shared" ref="AI148:AI149" si="350">E148+T148</f>
        <v>0</v>
      </c>
      <c r="AJ148" s="207">
        <f>F148+U148</f>
        <v>700</v>
      </c>
    </row>
    <row r="149" spans="1:36" s="79" customFormat="1" ht="24" x14ac:dyDescent="0.2">
      <c r="A149" s="39"/>
      <c r="B149" s="445" t="s">
        <v>106</v>
      </c>
      <c r="C149" s="446"/>
      <c r="D149" s="32" t="s">
        <v>158</v>
      </c>
      <c r="E149" s="241"/>
      <c r="F149" s="241">
        <f t="shared" si="346"/>
        <v>0</v>
      </c>
      <c r="G149" s="241">
        <f t="shared" si="347"/>
        <v>0</v>
      </c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339">
        <f t="shared" si="348"/>
        <v>0</v>
      </c>
      <c r="V149" s="339">
        <f t="shared" si="349"/>
        <v>0</v>
      </c>
      <c r="W149" s="339"/>
      <c r="X149" s="339"/>
      <c r="Y149" s="339"/>
      <c r="Z149" s="339"/>
      <c r="AA149" s="339"/>
      <c r="AB149" s="339"/>
      <c r="AC149" s="339"/>
      <c r="AD149" s="339"/>
      <c r="AE149" s="339"/>
      <c r="AF149" s="339"/>
      <c r="AG149" s="339"/>
      <c r="AH149" s="339"/>
      <c r="AI149" s="339">
        <f t="shared" si="350"/>
        <v>0</v>
      </c>
      <c r="AJ149" s="207">
        <f>F149+U149</f>
        <v>0</v>
      </c>
    </row>
    <row r="150" spans="1:36" ht="11.25" customHeight="1" x14ac:dyDescent="0.2">
      <c r="A150" s="46"/>
      <c r="B150" s="47"/>
      <c r="C150" s="44"/>
      <c r="D150" s="32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339"/>
      <c r="V150" s="339"/>
      <c r="W150" s="339"/>
      <c r="X150" s="339"/>
      <c r="Y150" s="339"/>
      <c r="Z150" s="339"/>
      <c r="AA150" s="339"/>
      <c r="AB150" s="339"/>
      <c r="AC150" s="339"/>
      <c r="AD150" s="339"/>
      <c r="AE150" s="339"/>
      <c r="AF150" s="339"/>
      <c r="AG150" s="339"/>
      <c r="AH150" s="339"/>
      <c r="AI150" s="339"/>
      <c r="AJ150" s="207"/>
    </row>
    <row r="151" spans="1:36" ht="24" x14ac:dyDescent="0.2">
      <c r="A151" s="46"/>
      <c r="B151" s="47"/>
      <c r="C151" s="294" t="s">
        <v>539</v>
      </c>
      <c r="D151" s="40" t="s">
        <v>154</v>
      </c>
      <c r="E151" s="249">
        <f t="shared" ref="E151:AI151" si="351">SUM(E152)</f>
        <v>1091</v>
      </c>
      <c r="F151" s="249">
        <f t="shared" si="351"/>
        <v>1138</v>
      </c>
      <c r="G151" s="249">
        <f t="shared" si="351"/>
        <v>47</v>
      </c>
      <c r="H151" s="249">
        <f t="shared" si="351"/>
        <v>47</v>
      </c>
      <c r="I151" s="249">
        <f t="shared" si="351"/>
        <v>0</v>
      </c>
      <c r="J151" s="249">
        <f t="shared" si="351"/>
        <v>0</v>
      </c>
      <c r="K151" s="249">
        <f t="shared" si="351"/>
        <v>0</v>
      </c>
      <c r="L151" s="249">
        <f t="shared" si="351"/>
        <v>0</v>
      </c>
      <c r="M151" s="249">
        <f t="shared" si="351"/>
        <v>0</v>
      </c>
      <c r="N151" s="249">
        <f t="shared" si="351"/>
        <v>0</v>
      </c>
      <c r="O151" s="249">
        <f t="shared" si="351"/>
        <v>0</v>
      </c>
      <c r="P151" s="249">
        <f t="shared" si="351"/>
        <v>0</v>
      </c>
      <c r="Q151" s="249">
        <f t="shared" si="351"/>
        <v>0</v>
      </c>
      <c r="R151" s="249">
        <f t="shared" si="351"/>
        <v>0</v>
      </c>
      <c r="S151" s="249">
        <f t="shared" si="351"/>
        <v>0</v>
      </c>
      <c r="T151" s="249">
        <f t="shared" si="351"/>
        <v>0</v>
      </c>
      <c r="U151" s="250">
        <f t="shared" si="351"/>
        <v>0</v>
      </c>
      <c r="V151" s="250">
        <f t="shared" si="351"/>
        <v>0</v>
      </c>
      <c r="W151" s="250">
        <f t="shared" si="351"/>
        <v>0</v>
      </c>
      <c r="X151" s="250">
        <f t="shared" si="351"/>
        <v>0</v>
      </c>
      <c r="Y151" s="250">
        <f t="shared" si="351"/>
        <v>0</v>
      </c>
      <c r="Z151" s="250">
        <f t="shared" si="351"/>
        <v>0</v>
      </c>
      <c r="AA151" s="250">
        <f t="shared" si="351"/>
        <v>0</v>
      </c>
      <c r="AB151" s="250">
        <f t="shared" si="351"/>
        <v>0</v>
      </c>
      <c r="AC151" s="250">
        <f t="shared" si="351"/>
        <v>0</v>
      </c>
      <c r="AD151" s="250">
        <f t="shared" si="351"/>
        <v>0</v>
      </c>
      <c r="AE151" s="250">
        <f t="shared" si="351"/>
        <v>0</v>
      </c>
      <c r="AF151" s="250">
        <f t="shared" si="351"/>
        <v>0</v>
      </c>
      <c r="AG151" s="250">
        <f t="shared" si="351"/>
        <v>0</v>
      </c>
      <c r="AH151" s="250">
        <f t="shared" si="351"/>
        <v>0</v>
      </c>
      <c r="AI151" s="250">
        <f t="shared" si="351"/>
        <v>1091</v>
      </c>
      <c r="AJ151" s="315">
        <f t="shared" ref="AJ151" si="352">SUM(AJ152)</f>
        <v>1138</v>
      </c>
    </row>
    <row r="152" spans="1:36" x14ac:dyDescent="0.2">
      <c r="A152" s="46"/>
      <c r="B152" s="47"/>
      <c r="C152" s="48"/>
      <c r="D152" s="32" t="s">
        <v>155</v>
      </c>
      <c r="E152" s="243">
        <f>SUM(E153:E155)</f>
        <v>1091</v>
      </c>
      <c r="F152" s="243">
        <f t="shared" ref="F152:AJ152" si="353">SUM(F153:F155)</f>
        <v>1138</v>
      </c>
      <c r="G152" s="243">
        <f t="shared" si="353"/>
        <v>47</v>
      </c>
      <c r="H152" s="243">
        <f t="shared" si="353"/>
        <v>47</v>
      </c>
      <c r="I152" s="243">
        <f t="shared" si="353"/>
        <v>0</v>
      </c>
      <c r="J152" s="243">
        <f t="shared" si="353"/>
        <v>0</v>
      </c>
      <c r="K152" s="243">
        <f t="shared" si="353"/>
        <v>0</v>
      </c>
      <c r="L152" s="243">
        <f t="shared" si="353"/>
        <v>0</v>
      </c>
      <c r="M152" s="243">
        <f t="shared" si="353"/>
        <v>0</v>
      </c>
      <c r="N152" s="243">
        <f t="shared" si="353"/>
        <v>0</v>
      </c>
      <c r="O152" s="243">
        <f t="shared" si="353"/>
        <v>0</v>
      </c>
      <c r="P152" s="243">
        <f t="shared" si="353"/>
        <v>0</v>
      </c>
      <c r="Q152" s="243">
        <f t="shared" si="353"/>
        <v>0</v>
      </c>
      <c r="R152" s="243">
        <f t="shared" si="353"/>
        <v>0</v>
      </c>
      <c r="S152" s="243">
        <f t="shared" si="353"/>
        <v>0</v>
      </c>
      <c r="T152" s="243">
        <f t="shared" si="353"/>
        <v>0</v>
      </c>
      <c r="U152" s="340">
        <f t="shared" si="353"/>
        <v>0</v>
      </c>
      <c r="V152" s="340">
        <f t="shared" si="353"/>
        <v>0</v>
      </c>
      <c r="W152" s="340">
        <f t="shared" si="353"/>
        <v>0</v>
      </c>
      <c r="X152" s="340">
        <f t="shared" si="353"/>
        <v>0</v>
      </c>
      <c r="Y152" s="340">
        <f t="shared" si="353"/>
        <v>0</v>
      </c>
      <c r="Z152" s="340">
        <f t="shared" si="353"/>
        <v>0</v>
      </c>
      <c r="AA152" s="340">
        <f t="shared" si="353"/>
        <v>0</v>
      </c>
      <c r="AB152" s="340">
        <f t="shared" si="353"/>
        <v>0</v>
      </c>
      <c r="AC152" s="340">
        <f t="shared" si="353"/>
        <v>0</v>
      </c>
      <c r="AD152" s="340">
        <f t="shared" si="353"/>
        <v>0</v>
      </c>
      <c r="AE152" s="340">
        <f t="shared" si="353"/>
        <v>0</v>
      </c>
      <c r="AF152" s="340">
        <f t="shared" si="353"/>
        <v>0</v>
      </c>
      <c r="AG152" s="340">
        <f t="shared" si="353"/>
        <v>0</v>
      </c>
      <c r="AH152" s="340">
        <f t="shared" si="353"/>
        <v>0</v>
      </c>
      <c r="AI152" s="340">
        <f t="shared" si="353"/>
        <v>1091</v>
      </c>
      <c r="AJ152" s="208">
        <f t="shared" si="353"/>
        <v>1138</v>
      </c>
    </row>
    <row r="153" spans="1:36" ht="24" hidden="1" x14ac:dyDescent="0.2">
      <c r="A153" s="31"/>
      <c r="B153" s="43"/>
      <c r="C153" s="44"/>
      <c r="D153" s="168" t="s">
        <v>156</v>
      </c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339"/>
      <c r="V153" s="339"/>
      <c r="W153" s="339"/>
      <c r="X153" s="339"/>
      <c r="Y153" s="339"/>
      <c r="Z153" s="339"/>
      <c r="AA153" s="339"/>
      <c r="AB153" s="339"/>
      <c r="AC153" s="339"/>
      <c r="AD153" s="339"/>
      <c r="AE153" s="339"/>
      <c r="AF153" s="339"/>
      <c r="AG153" s="339"/>
      <c r="AH153" s="339"/>
      <c r="AI153" s="339"/>
      <c r="AJ153" s="207">
        <f t="shared" ref="AJ153:AJ155" si="354">F153+U153</f>
        <v>0</v>
      </c>
    </row>
    <row r="154" spans="1:36" ht="24" x14ac:dyDescent="0.2">
      <c r="A154" s="46"/>
      <c r="B154" s="47"/>
      <c r="C154" s="48"/>
      <c r="D154" s="168" t="s">
        <v>157</v>
      </c>
      <c r="E154" s="243">
        <f>1+1090</f>
        <v>1091</v>
      </c>
      <c r="F154" s="243">
        <f>E154+G154</f>
        <v>1091</v>
      </c>
      <c r="G154" s="243">
        <f>SUBTOTAL(9,H154:S154)</f>
        <v>0</v>
      </c>
      <c r="H154" s="243">
        <f>47-47</f>
        <v>0</v>
      </c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340">
        <f>T154+V154</f>
        <v>0</v>
      </c>
      <c r="V154" s="340">
        <f>SUBTOTAL(9,W154:AH154)</f>
        <v>0</v>
      </c>
      <c r="W154" s="340"/>
      <c r="X154" s="340"/>
      <c r="Y154" s="340"/>
      <c r="Z154" s="340"/>
      <c r="AA154" s="340"/>
      <c r="AB154" s="340"/>
      <c r="AC154" s="340"/>
      <c r="AD154" s="340"/>
      <c r="AE154" s="340"/>
      <c r="AF154" s="340"/>
      <c r="AG154" s="340"/>
      <c r="AH154" s="340"/>
      <c r="AI154" s="340">
        <f>E154+T154</f>
        <v>1091</v>
      </c>
      <c r="AJ154" s="208">
        <f t="shared" si="354"/>
        <v>1091</v>
      </c>
    </row>
    <row r="155" spans="1:36" ht="24" x14ac:dyDescent="0.2">
      <c r="A155" s="46"/>
      <c r="B155" s="47"/>
      <c r="C155" s="48"/>
      <c r="D155" s="168" t="s">
        <v>813</v>
      </c>
      <c r="E155" s="243"/>
      <c r="F155" s="243">
        <f>E155+G155</f>
        <v>47</v>
      </c>
      <c r="G155" s="243">
        <f>SUBTOTAL(9,H155:S155)</f>
        <v>47</v>
      </c>
      <c r="H155" s="243">
        <v>47</v>
      </c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340">
        <f>T155+V155</f>
        <v>0</v>
      </c>
      <c r="V155" s="340">
        <f>SUBTOTAL(9,W155:AH155)</f>
        <v>0</v>
      </c>
      <c r="W155" s="340"/>
      <c r="X155" s="340"/>
      <c r="Y155" s="340"/>
      <c r="Z155" s="340"/>
      <c r="AA155" s="340"/>
      <c r="AB155" s="340"/>
      <c r="AC155" s="340"/>
      <c r="AD155" s="340"/>
      <c r="AE155" s="340"/>
      <c r="AF155" s="340"/>
      <c r="AG155" s="340"/>
      <c r="AH155" s="340"/>
      <c r="AI155" s="340">
        <f>E155+T155</f>
        <v>0</v>
      </c>
      <c r="AJ155" s="208">
        <f t="shared" si="354"/>
        <v>47</v>
      </c>
    </row>
    <row r="156" spans="1:36" x14ac:dyDescent="0.2">
      <c r="A156" s="31"/>
      <c r="B156" s="43"/>
      <c r="C156" s="44"/>
      <c r="D156" s="32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340"/>
      <c r="V156" s="340"/>
      <c r="W156" s="340"/>
      <c r="X156" s="340"/>
      <c r="Y156" s="340"/>
      <c r="Z156" s="340"/>
      <c r="AA156" s="340"/>
      <c r="AB156" s="340"/>
      <c r="AC156" s="340"/>
      <c r="AD156" s="340"/>
      <c r="AE156" s="340"/>
      <c r="AF156" s="340"/>
      <c r="AG156" s="340"/>
      <c r="AH156" s="340"/>
      <c r="AI156" s="340"/>
      <c r="AJ156" s="208"/>
    </row>
    <row r="157" spans="1:36" s="79" customFormat="1" ht="24.75" customHeight="1" thickBot="1" x14ac:dyDescent="0.25">
      <c r="A157" s="467" t="s">
        <v>123</v>
      </c>
      <c r="B157" s="468"/>
      <c r="C157" s="468"/>
      <c r="D157" s="469"/>
      <c r="E157" s="256">
        <f t="shared" ref="E157:AJ157" si="355">SUM(E147,E96)</f>
        <v>96800332</v>
      </c>
      <c r="F157" s="256">
        <f t="shared" si="355"/>
        <v>98432535</v>
      </c>
      <c r="G157" s="256">
        <f t="shared" si="355"/>
        <v>1632203</v>
      </c>
      <c r="H157" s="256">
        <f t="shared" si="355"/>
        <v>979867</v>
      </c>
      <c r="I157" s="256">
        <f t="shared" si="355"/>
        <v>641366</v>
      </c>
      <c r="J157" s="256">
        <f t="shared" si="355"/>
        <v>16593</v>
      </c>
      <c r="K157" s="256">
        <f t="shared" si="355"/>
        <v>-5623</v>
      </c>
      <c r="L157" s="256">
        <f t="shared" si="355"/>
        <v>0</v>
      </c>
      <c r="M157" s="256">
        <f t="shared" si="355"/>
        <v>0</v>
      </c>
      <c r="N157" s="256">
        <f t="shared" si="355"/>
        <v>0</v>
      </c>
      <c r="O157" s="256">
        <f t="shared" si="355"/>
        <v>0</v>
      </c>
      <c r="P157" s="256">
        <f t="shared" si="355"/>
        <v>0</v>
      </c>
      <c r="Q157" s="256">
        <f t="shared" si="355"/>
        <v>0</v>
      </c>
      <c r="R157" s="256">
        <f t="shared" si="355"/>
        <v>0</v>
      </c>
      <c r="S157" s="256">
        <f t="shared" si="355"/>
        <v>0</v>
      </c>
      <c r="T157" s="256">
        <f t="shared" si="355"/>
        <v>-1336267</v>
      </c>
      <c r="U157" s="350">
        <f t="shared" si="355"/>
        <v>-1481434</v>
      </c>
      <c r="V157" s="350">
        <f t="shared" si="355"/>
        <v>-145167</v>
      </c>
      <c r="W157" s="350">
        <f t="shared" si="355"/>
        <v>-145223</v>
      </c>
      <c r="X157" s="350">
        <f t="shared" si="355"/>
        <v>0</v>
      </c>
      <c r="Y157" s="350">
        <f t="shared" si="355"/>
        <v>868</v>
      </c>
      <c r="Z157" s="350">
        <f t="shared" si="355"/>
        <v>-812</v>
      </c>
      <c r="AA157" s="350">
        <f t="shared" si="355"/>
        <v>0</v>
      </c>
      <c r="AB157" s="350">
        <f t="shared" si="355"/>
        <v>0</v>
      </c>
      <c r="AC157" s="350">
        <f t="shared" si="355"/>
        <v>0</v>
      </c>
      <c r="AD157" s="350">
        <f t="shared" si="355"/>
        <v>0</v>
      </c>
      <c r="AE157" s="350">
        <f t="shared" si="355"/>
        <v>0</v>
      </c>
      <c r="AF157" s="350">
        <f t="shared" si="355"/>
        <v>0</v>
      </c>
      <c r="AG157" s="350">
        <f t="shared" si="355"/>
        <v>0</v>
      </c>
      <c r="AH157" s="350">
        <f t="shared" si="355"/>
        <v>0</v>
      </c>
      <c r="AI157" s="350">
        <f t="shared" si="355"/>
        <v>95464065</v>
      </c>
      <c r="AJ157" s="320">
        <f t="shared" si="355"/>
        <v>96951101</v>
      </c>
    </row>
    <row r="158" spans="1:36" s="79" customFormat="1" ht="12.75" thickBot="1" x14ac:dyDescent="0.25">
      <c r="A158" s="470" t="s">
        <v>112</v>
      </c>
      <c r="B158" s="471"/>
      <c r="C158" s="471"/>
      <c r="D158" s="472"/>
      <c r="E158" s="356">
        <f t="shared" ref="E158:AJ158" si="356">SUM(E8,E145)</f>
        <v>117230323</v>
      </c>
      <c r="F158" s="356">
        <f t="shared" si="356"/>
        <v>120132542</v>
      </c>
      <c r="G158" s="356">
        <f t="shared" si="356"/>
        <v>2902219</v>
      </c>
      <c r="H158" s="356">
        <f t="shared" si="356"/>
        <v>2290589</v>
      </c>
      <c r="I158" s="356">
        <f t="shared" si="356"/>
        <v>641366</v>
      </c>
      <c r="J158" s="356">
        <f t="shared" si="356"/>
        <v>-31836</v>
      </c>
      <c r="K158" s="356">
        <f t="shared" si="356"/>
        <v>2100</v>
      </c>
      <c r="L158" s="356">
        <f t="shared" si="356"/>
        <v>0</v>
      </c>
      <c r="M158" s="356">
        <f t="shared" si="356"/>
        <v>0</v>
      </c>
      <c r="N158" s="356">
        <f t="shared" si="356"/>
        <v>0</v>
      </c>
      <c r="O158" s="356">
        <f t="shared" si="356"/>
        <v>0</v>
      </c>
      <c r="P158" s="356">
        <f t="shared" si="356"/>
        <v>0</v>
      </c>
      <c r="Q158" s="356">
        <f t="shared" si="356"/>
        <v>0</v>
      </c>
      <c r="R158" s="356">
        <f t="shared" si="356"/>
        <v>0</v>
      </c>
      <c r="S158" s="356">
        <f t="shared" si="356"/>
        <v>0</v>
      </c>
      <c r="T158" s="356">
        <f t="shared" si="356"/>
        <v>-1336267</v>
      </c>
      <c r="U158" s="357">
        <f t="shared" si="356"/>
        <v>-1481434</v>
      </c>
      <c r="V158" s="357">
        <f t="shared" si="356"/>
        <v>-145167</v>
      </c>
      <c r="W158" s="357">
        <f t="shared" si="356"/>
        <v>-145223</v>
      </c>
      <c r="X158" s="357">
        <f t="shared" si="356"/>
        <v>0</v>
      </c>
      <c r="Y158" s="357">
        <f t="shared" si="356"/>
        <v>868</v>
      </c>
      <c r="Z158" s="357">
        <f t="shared" si="356"/>
        <v>-812</v>
      </c>
      <c r="AA158" s="357">
        <f t="shared" si="356"/>
        <v>0</v>
      </c>
      <c r="AB158" s="357">
        <f t="shared" si="356"/>
        <v>0</v>
      </c>
      <c r="AC158" s="357">
        <f t="shared" si="356"/>
        <v>0</v>
      </c>
      <c r="AD158" s="357">
        <f t="shared" si="356"/>
        <v>0</v>
      </c>
      <c r="AE158" s="357">
        <f t="shared" si="356"/>
        <v>0</v>
      </c>
      <c r="AF158" s="357">
        <f t="shared" si="356"/>
        <v>0</v>
      </c>
      <c r="AG158" s="357">
        <f t="shared" si="356"/>
        <v>0</v>
      </c>
      <c r="AH158" s="357">
        <f t="shared" si="356"/>
        <v>0</v>
      </c>
      <c r="AI158" s="357">
        <f t="shared" si="356"/>
        <v>115894056</v>
      </c>
      <c r="AJ158" s="349">
        <f t="shared" si="356"/>
        <v>118651108</v>
      </c>
    </row>
    <row r="160" spans="1:36" hidden="1" x14ac:dyDescent="0.2"/>
    <row r="161" spans="1:37" hidden="1" x14ac:dyDescent="0.2">
      <c r="A161" s="463"/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  <c r="R161" s="463"/>
      <c r="S161" s="463"/>
      <c r="T161" s="463"/>
      <c r="U161" s="463"/>
      <c r="V161" s="463"/>
      <c r="W161" s="463"/>
      <c r="X161" s="463"/>
      <c r="Y161" s="463"/>
      <c r="Z161" s="463"/>
      <c r="AA161" s="463"/>
      <c r="AB161" s="463"/>
      <c r="AC161" s="463"/>
      <c r="AD161" s="463"/>
      <c r="AE161" s="463"/>
      <c r="AF161" s="463"/>
      <c r="AG161" s="463"/>
      <c r="AH161" s="463"/>
      <c r="AI161" s="463"/>
      <c r="AJ161" s="463"/>
    </row>
    <row r="162" spans="1:37" hidden="1" x14ac:dyDescent="0.2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3"/>
      <c r="Q162" s="463"/>
      <c r="R162" s="463"/>
      <c r="S162" s="463"/>
      <c r="T162" s="463"/>
      <c r="U162" s="463"/>
      <c r="V162" s="463"/>
      <c r="W162" s="463"/>
      <c r="X162" s="463"/>
      <c r="Y162" s="463"/>
      <c r="Z162" s="463"/>
      <c r="AA162" s="463"/>
      <c r="AB162" s="463"/>
      <c r="AC162" s="463"/>
      <c r="AD162" s="463"/>
      <c r="AE162" s="463"/>
      <c r="AF162" s="463"/>
      <c r="AG162" s="463"/>
      <c r="AH162" s="463"/>
      <c r="AI162" s="463"/>
      <c r="AJ162" s="463"/>
    </row>
    <row r="163" spans="1:37" hidden="1" x14ac:dyDescent="0.2"/>
    <row r="164" spans="1:37" x14ac:dyDescent="0.2">
      <c r="AK164" s="180"/>
    </row>
  </sheetData>
  <sheetProtection algorithmName="SHA-512" hashValue="0fmO4kSo+u1/u1p+KTfT2rC6xwgoAXhcOfkGpcP5cd7XEogLupx1lTVtG/Ngc6hYWLW/dfy7iVyvOlx+LVOPKw==" saltValue="bhw9nOICH1hXskT6s5DEUw==" spinCount="100000" sheet="1" objects="1" scenarios="1"/>
  <autoFilter ref="A7:AJ158">
    <filterColumn colId="0" showButton="0"/>
    <filterColumn colId="1" showButton="0"/>
  </autoFilter>
  <mergeCells count="98">
    <mergeCell ref="B62:C62"/>
    <mergeCell ref="B63:C63"/>
    <mergeCell ref="A66:C66"/>
    <mergeCell ref="B56:C56"/>
    <mergeCell ref="B59:C59"/>
    <mergeCell ref="B60:C60"/>
    <mergeCell ref="B61:C61"/>
    <mergeCell ref="B39:C39"/>
    <mergeCell ref="B40:C40"/>
    <mergeCell ref="B41:C41"/>
    <mergeCell ref="B54:C54"/>
    <mergeCell ref="A55:C55"/>
    <mergeCell ref="B42:C42"/>
    <mergeCell ref="B46:C46"/>
    <mergeCell ref="B47:C47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25:C25"/>
    <mergeCell ref="B23:C23"/>
    <mergeCell ref="B24:C24"/>
    <mergeCell ref="B13:C13"/>
    <mergeCell ref="A15:C15"/>
    <mergeCell ref="B16:C16"/>
    <mergeCell ref="B17:C17"/>
    <mergeCell ref="B18:C18"/>
    <mergeCell ref="B77:C77"/>
    <mergeCell ref="B78:C78"/>
    <mergeCell ref="B75:C75"/>
    <mergeCell ref="B68:C68"/>
    <mergeCell ref="B69:C69"/>
    <mergeCell ref="A70:C70"/>
    <mergeCell ref="B71:C71"/>
    <mergeCell ref="B76:C76"/>
    <mergeCell ref="A73:C73"/>
    <mergeCell ref="B74:C74"/>
    <mergeCell ref="A4:AJ4"/>
    <mergeCell ref="B67:C67"/>
    <mergeCell ref="A64:C64"/>
    <mergeCell ref="B43:C43"/>
    <mergeCell ref="A44:C44"/>
    <mergeCell ref="B45:C45"/>
    <mergeCell ref="B57:C57"/>
    <mergeCell ref="B58:C58"/>
    <mergeCell ref="A49:C49"/>
    <mergeCell ref="B50:C50"/>
    <mergeCell ref="B51:C51"/>
    <mergeCell ref="B52:C52"/>
    <mergeCell ref="B53:C53"/>
    <mergeCell ref="B37:C37"/>
    <mergeCell ref="B38:C38"/>
    <mergeCell ref="A35:C35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B85:C85"/>
    <mergeCell ref="B86:C86"/>
    <mergeCell ref="B87:C87"/>
    <mergeCell ref="B88:C88"/>
    <mergeCell ref="B89:C89"/>
    <mergeCell ref="B79:C79"/>
    <mergeCell ref="B81:C81"/>
    <mergeCell ref="B82:C82"/>
    <mergeCell ref="B83:C83"/>
    <mergeCell ref="B84:C84"/>
    <mergeCell ref="B80:C80"/>
    <mergeCell ref="A162:AJ162"/>
    <mergeCell ref="A147:C147"/>
    <mergeCell ref="B148:C148"/>
    <mergeCell ref="B149:C149"/>
    <mergeCell ref="A157:D157"/>
    <mergeCell ref="A158:D158"/>
    <mergeCell ref="A161:AJ161"/>
    <mergeCell ref="B142:C142"/>
    <mergeCell ref="A145:D145"/>
    <mergeCell ref="B138:C138"/>
    <mergeCell ref="B94:C94"/>
    <mergeCell ref="A96:D96"/>
    <mergeCell ref="B130:C130"/>
    <mergeCell ref="B90:C90"/>
    <mergeCell ref="B91:C91"/>
    <mergeCell ref="B92:C92"/>
    <mergeCell ref="B93:C93"/>
    <mergeCell ref="B98:C98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21.maija saistošajiem noteikumiem Nr.15
(protokols Nr.7, 29.punkts)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502" t="s">
        <v>1</v>
      </c>
      <c r="C2" s="502"/>
      <c r="D2" s="503" t="s">
        <v>3</v>
      </c>
      <c r="E2" s="503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537</v>
      </c>
      <c r="B4" s="107">
        <f>Ienemumi!AJ96</f>
        <v>96950401</v>
      </c>
      <c r="C4" s="108" t="s">
        <v>445</v>
      </c>
      <c r="D4" s="107">
        <f>Ienemumi!AJ147</f>
        <v>700</v>
      </c>
      <c r="E4" s="108" t="s">
        <v>445</v>
      </c>
    </row>
    <row r="5" spans="1:5" ht="17.25" x14ac:dyDescent="0.3">
      <c r="A5" s="106" t="s">
        <v>538</v>
      </c>
      <c r="B5" s="112">
        <f>Izdevumi!E244-D5</f>
        <v>111200952</v>
      </c>
      <c r="C5" s="108" t="s">
        <v>445</v>
      </c>
      <c r="D5" s="107">
        <f>Izdevumi!AV244</f>
        <v>1791</v>
      </c>
      <c r="E5" s="108" t="s">
        <v>445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443</v>
      </c>
      <c r="B7" s="107">
        <f>B4-B5</f>
        <v>-14250551</v>
      </c>
      <c r="C7" s="108" t="s">
        <v>445</v>
      </c>
      <c r="D7" s="107">
        <f>D4-D5</f>
        <v>-1091</v>
      </c>
      <c r="E7" s="108" t="s">
        <v>445</v>
      </c>
    </row>
    <row r="8" spans="1:5" ht="17.25" x14ac:dyDescent="0.3">
      <c r="A8" s="106" t="s">
        <v>444</v>
      </c>
      <c r="B8" s="107">
        <f>B9-B10+B11-B12-B13</f>
        <v>14250551</v>
      </c>
      <c r="C8" s="108" t="s">
        <v>445</v>
      </c>
      <c r="D8" s="107">
        <f>D9-D10+D11-D12-D13</f>
        <v>1091</v>
      </c>
      <c r="E8" s="108" t="s">
        <v>445</v>
      </c>
    </row>
    <row r="9" spans="1:5" x14ac:dyDescent="0.25">
      <c r="A9" s="103" t="s">
        <v>446</v>
      </c>
      <c r="B9" s="109">
        <f>Ienemumi!AJ98</f>
        <v>17188315</v>
      </c>
      <c r="C9" s="110" t="s">
        <v>445</v>
      </c>
      <c r="D9" s="109">
        <f>Ienemumi!AJ151</f>
        <v>1138</v>
      </c>
      <c r="E9" s="110" t="s">
        <v>445</v>
      </c>
    </row>
    <row r="10" spans="1:5" x14ac:dyDescent="0.25">
      <c r="A10" s="103" t="s">
        <v>447</v>
      </c>
      <c r="B10" s="109">
        <f>Izdevumi!E245-D10</f>
        <v>703343</v>
      </c>
      <c r="C10" s="110" t="s">
        <v>445</v>
      </c>
      <c r="D10" s="109">
        <f>Izdevumi!AV245</f>
        <v>47</v>
      </c>
      <c r="E10" s="110" t="s">
        <v>445</v>
      </c>
    </row>
    <row r="11" spans="1:5" x14ac:dyDescent="0.25">
      <c r="A11" s="103" t="s">
        <v>448</v>
      </c>
      <c r="B11" s="109">
        <f>Ienemumi!AJ130</f>
        <v>4510554</v>
      </c>
      <c r="C11" s="110" t="s">
        <v>445</v>
      </c>
      <c r="D11" s="109"/>
    </row>
    <row r="12" spans="1:5" x14ac:dyDescent="0.25">
      <c r="A12" s="103" t="s">
        <v>449</v>
      </c>
      <c r="B12" s="109">
        <f>Izdevumi!E277</f>
        <v>5428907</v>
      </c>
      <c r="C12" s="110" t="s">
        <v>445</v>
      </c>
      <c r="D12" s="109"/>
    </row>
    <row r="13" spans="1:5" x14ac:dyDescent="0.25">
      <c r="A13" s="103" t="s">
        <v>450</v>
      </c>
      <c r="B13" s="120">
        <f>Izdevumi!E298+Izdevumi!E303</f>
        <v>1316068</v>
      </c>
      <c r="C13" s="110" t="s">
        <v>445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Anna Pjatova</cp:lastModifiedBy>
  <cp:lastPrinted>2020-05-22T06:18:08Z</cp:lastPrinted>
  <dcterms:created xsi:type="dcterms:W3CDTF">2006-10-31T12:58:11Z</dcterms:created>
  <dcterms:modified xsi:type="dcterms:W3CDTF">2020-05-22T06:18:12Z</dcterms:modified>
</cp:coreProperties>
</file>