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s_DS_2020_07_23\Budzeta_grozij_23.07.2020_DS\"/>
    </mc:Choice>
  </mc:AlternateContent>
  <bookViews>
    <workbookView xWindow="0" yWindow="0" windowWidth="19200" windowHeight="8610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Ienemumi!$A$7:$AJ$159</definedName>
    <definedName name="_xlnm._FilterDatabase" localSheetId="0" hidden="1">Izdevumi!$A$9:$CA$309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Ienemumi!$A$4:$AJ$159</definedName>
    <definedName name="Z_C32C0FCD_AE7D_41A3_975E_D7367DDEA994_.wvu.PrintArea" localSheetId="0" hidden="1">Izdevumi!$B$4:$BY$309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Ienemumi!#REF!,Ienemumi!#REF!,Ienemumi!$148:$157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X249" i="1" l="1"/>
  <c r="M68" i="4" l="1"/>
  <c r="BM123" i="1" l="1"/>
  <c r="BL123" i="1" s="1"/>
  <c r="BF123" i="1"/>
  <c r="BE123" i="1" s="1"/>
  <c r="AF123" i="1"/>
  <c r="AE123" i="1" s="1"/>
  <c r="AS123" i="1"/>
  <c r="AR123" i="1" s="1"/>
  <c r="H123" i="1"/>
  <c r="G123" i="1" s="1"/>
  <c r="D123" i="1"/>
  <c r="X120" i="1"/>
  <c r="E123" i="1" l="1"/>
  <c r="BR251" i="1"/>
  <c r="AA72" i="4"/>
  <c r="X250" i="1"/>
  <c r="M72" i="4"/>
  <c r="X251" i="1"/>
  <c r="M69" i="4"/>
  <c r="AI144" i="4" l="1"/>
  <c r="V144" i="4"/>
  <c r="U144" i="4" s="1"/>
  <c r="G144" i="4"/>
  <c r="F144" i="4" s="1"/>
  <c r="AJ144" i="4" s="1"/>
  <c r="BM101" i="1"/>
  <c r="BL101" i="1" s="1"/>
  <c r="BF101" i="1"/>
  <c r="BE101" i="1" s="1"/>
  <c r="AS101" i="1"/>
  <c r="AR101" i="1" s="1"/>
  <c r="AF101" i="1"/>
  <c r="AE101" i="1" s="1"/>
  <c r="H101" i="1"/>
  <c r="G101" i="1" s="1"/>
  <c r="D101" i="1"/>
  <c r="E101" i="1" l="1"/>
  <c r="X95" i="1" l="1"/>
  <c r="AB310" i="1" l="1"/>
  <c r="AA310" i="1"/>
  <c r="Z310" i="1"/>
  <c r="Y310" i="1"/>
  <c r="X310" i="1"/>
  <c r="AB305" i="1"/>
  <c r="AA305" i="1"/>
  <c r="Z305" i="1"/>
  <c r="Y305" i="1"/>
  <c r="X305" i="1"/>
  <c r="AB300" i="1"/>
  <c r="AA300" i="1"/>
  <c r="Z300" i="1"/>
  <c r="Y300" i="1"/>
  <c r="X300" i="1"/>
  <c r="AB296" i="1"/>
  <c r="AA296" i="1"/>
  <c r="Z296" i="1"/>
  <c r="Y296" i="1"/>
  <c r="X296" i="1"/>
  <c r="AB291" i="1"/>
  <c r="AA291" i="1"/>
  <c r="Z291" i="1"/>
  <c r="Y291" i="1"/>
  <c r="X291" i="1"/>
  <c r="AB287" i="1"/>
  <c r="AA287" i="1"/>
  <c r="Z287" i="1"/>
  <c r="Y287" i="1"/>
  <c r="X287" i="1"/>
  <c r="AB282" i="1"/>
  <c r="AA282" i="1"/>
  <c r="Z282" i="1"/>
  <c r="Y282" i="1"/>
  <c r="X282" i="1"/>
  <c r="AB280" i="1"/>
  <c r="AB279" i="1" s="1"/>
  <c r="AA280" i="1"/>
  <c r="Z280" i="1"/>
  <c r="Y280" i="1"/>
  <c r="X280" i="1"/>
  <c r="X279" i="1" s="1"/>
  <c r="AB247" i="1"/>
  <c r="AA247" i="1"/>
  <c r="Z247" i="1"/>
  <c r="Y247" i="1"/>
  <c r="X247" i="1"/>
  <c r="AB223" i="1"/>
  <c r="AA223" i="1"/>
  <c r="Z223" i="1"/>
  <c r="Y223" i="1"/>
  <c r="X223" i="1"/>
  <c r="AB127" i="1"/>
  <c r="AA127" i="1"/>
  <c r="Z127" i="1"/>
  <c r="Y127" i="1"/>
  <c r="X127" i="1"/>
  <c r="AB89" i="1"/>
  <c r="AA89" i="1"/>
  <c r="Z89" i="1"/>
  <c r="Y89" i="1"/>
  <c r="X89" i="1"/>
  <c r="AB80" i="1"/>
  <c r="AA80" i="1"/>
  <c r="Z80" i="1"/>
  <c r="Y80" i="1"/>
  <c r="X80" i="1"/>
  <c r="AB68" i="1"/>
  <c r="AA68" i="1"/>
  <c r="Z68" i="1"/>
  <c r="Y68" i="1"/>
  <c r="X68" i="1"/>
  <c r="AB59" i="1"/>
  <c r="AA59" i="1"/>
  <c r="Z59" i="1"/>
  <c r="Y59" i="1"/>
  <c r="X59" i="1"/>
  <c r="AB34" i="1"/>
  <c r="AA34" i="1"/>
  <c r="Z34" i="1"/>
  <c r="Y34" i="1"/>
  <c r="X34" i="1"/>
  <c r="AB26" i="1"/>
  <c r="AA26" i="1"/>
  <c r="Z26" i="1"/>
  <c r="Y26" i="1"/>
  <c r="X26" i="1"/>
  <c r="AB11" i="1"/>
  <c r="AA11" i="1"/>
  <c r="Z11" i="1"/>
  <c r="Y11" i="1"/>
  <c r="X11" i="1"/>
  <c r="AB311" i="1" l="1"/>
  <c r="AA279" i="1"/>
  <c r="AA311" i="1" s="1"/>
  <c r="Z279" i="1"/>
  <c r="Z311" i="1" s="1"/>
  <c r="Y279" i="1"/>
  <c r="Y311" i="1" s="1"/>
  <c r="X311" i="1"/>
  <c r="AA246" i="1"/>
  <c r="AA309" i="1" s="1"/>
  <c r="X246" i="1"/>
  <c r="X309" i="1" s="1"/>
  <c r="AB246" i="1"/>
  <c r="AB309" i="1" s="1"/>
  <c r="Z246" i="1"/>
  <c r="Y246" i="1"/>
  <c r="U249" i="1"/>
  <c r="Y309" i="1" l="1"/>
  <c r="AB312" i="1"/>
  <c r="AA312" i="1"/>
  <c r="Z309" i="1"/>
  <c r="Z312" i="1" s="1"/>
  <c r="X312" i="1"/>
  <c r="Y312" i="1"/>
  <c r="U256" i="1"/>
  <c r="L69" i="4"/>
  <c r="U39" i="1" l="1"/>
  <c r="W310" i="1" l="1"/>
  <c r="W305" i="1"/>
  <c r="W300" i="1"/>
  <c r="W296" i="1"/>
  <c r="W291" i="1"/>
  <c r="W287" i="1"/>
  <c r="W282" i="1"/>
  <c r="W280" i="1"/>
  <c r="W247" i="1"/>
  <c r="W223" i="1"/>
  <c r="W127" i="1"/>
  <c r="W89" i="1"/>
  <c r="W80" i="1"/>
  <c r="W68" i="1"/>
  <c r="W59" i="1"/>
  <c r="W34" i="1"/>
  <c r="W26" i="1"/>
  <c r="W11" i="1"/>
  <c r="V310" i="1"/>
  <c r="U310" i="1"/>
  <c r="T310" i="1"/>
  <c r="V305" i="1"/>
  <c r="U305" i="1"/>
  <c r="T305" i="1"/>
  <c r="V300" i="1"/>
  <c r="U300" i="1"/>
  <c r="T300" i="1"/>
  <c r="V296" i="1"/>
  <c r="U296" i="1"/>
  <c r="T296" i="1"/>
  <c r="V291" i="1"/>
  <c r="U291" i="1"/>
  <c r="T291" i="1"/>
  <c r="V287" i="1"/>
  <c r="U287" i="1"/>
  <c r="T287" i="1"/>
  <c r="V282" i="1"/>
  <c r="U282" i="1"/>
  <c r="T282" i="1"/>
  <c r="V280" i="1"/>
  <c r="U280" i="1"/>
  <c r="T280" i="1"/>
  <c r="V247" i="1"/>
  <c r="U247" i="1"/>
  <c r="T247" i="1"/>
  <c r="V223" i="1"/>
  <c r="U223" i="1"/>
  <c r="T223" i="1"/>
  <c r="V127" i="1"/>
  <c r="U127" i="1"/>
  <c r="T127" i="1"/>
  <c r="V89" i="1"/>
  <c r="U89" i="1"/>
  <c r="T89" i="1"/>
  <c r="V80" i="1"/>
  <c r="U80" i="1"/>
  <c r="T80" i="1"/>
  <c r="V68" i="1"/>
  <c r="U68" i="1"/>
  <c r="T68" i="1"/>
  <c r="V59" i="1"/>
  <c r="U59" i="1"/>
  <c r="T59" i="1"/>
  <c r="V34" i="1"/>
  <c r="U34" i="1"/>
  <c r="T34" i="1"/>
  <c r="V26" i="1"/>
  <c r="U26" i="1"/>
  <c r="T26" i="1"/>
  <c r="V11" i="1"/>
  <c r="U11" i="1"/>
  <c r="T11" i="1"/>
  <c r="W279" i="1" l="1"/>
  <c r="W311" i="1" s="1"/>
  <c r="T279" i="1"/>
  <c r="T311" i="1" s="1"/>
  <c r="W246" i="1"/>
  <c r="U279" i="1"/>
  <c r="U311" i="1" s="1"/>
  <c r="V246" i="1"/>
  <c r="V279" i="1"/>
  <c r="V311" i="1" s="1"/>
  <c r="T246" i="1"/>
  <c r="U246" i="1"/>
  <c r="R249" i="1"/>
  <c r="W309" i="1" l="1"/>
  <c r="T309" i="1"/>
  <c r="T312" i="1" s="1"/>
  <c r="U309" i="1"/>
  <c r="U312" i="1" s="1"/>
  <c r="W312" i="1"/>
  <c r="V309" i="1"/>
  <c r="V312" i="1" s="1"/>
  <c r="BW310" i="1"/>
  <c r="BV310" i="1"/>
  <c r="BU310" i="1"/>
  <c r="BT310" i="1"/>
  <c r="BS310" i="1"/>
  <c r="BR310" i="1"/>
  <c r="BQ310" i="1"/>
  <c r="BO310" i="1"/>
  <c r="BJ310" i="1"/>
  <c r="BI310" i="1"/>
  <c r="BH310" i="1"/>
  <c r="BG310" i="1"/>
  <c r="BD310" i="1"/>
  <c r="BC310" i="1"/>
  <c r="BB310" i="1"/>
  <c r="BA310" i="1"/>
  <c r="AZ310" i="1"/>
  <c r="AY310" i="1"/>
  <c r="AX310" i="1"/>
  <c r="AW310" i="1"/>
  <c r="AV310" i="1"/>
  <c r="AU310" i="1"/>
  <c r="AQ310" i="1"/>
  <c r="AP310" i="1"/>
  <c r="AO310" i="1"/>
  <c r="AN310" i="1"/>
  <c r="AM310" i="1"/>
  <c r="AL310" i="1"/>
  <c r="AK310" i="1"/>
  <c r="AJ310" i="1"/>
  <c r="AI310" i="1"/>
  <c r="AD310" i="1"/>
  <c r="AC310" i="1"/>
  <c r="S310" i="1"/>
  <c r="O310" i="1"/>
  <c r="N310" i="1"/>
  <c r="L310" i="1"/>
  <c r="K310" i="1"/>
  <c r="J310" i="1"/>
  <c r="I310" i="1"/>
  <c r="BW300" i="1"/>
  <c r="BV300" i="1"/>
  <c r="BU300" i="1"/>
  <c r="BT300" i="1"/>
  <c r="BS300" i="1"/>
  <c r="BR300" i="1"/>
  <c r="BQ300" i="1"/>
  <c r="BP300" i="1"/>
  <c r="BO300" i="1"/>
  <c r="BN300" i="1"/>
  <c r="BK300" i="1"/>
  <c r="BJ300" i="1"/>
  <c r="BI300" i="1"/>
  <c r="BH300" i="1"/>
  <c r="BG300" i="1"/>
  <c r="BD300" i="1"/>
  <c r="BC300" i="1"/>
  <c r="BB300" i="1"/>
  <c r="BA300" i="1"/>
  <c r="AZ300" i="1"/>
  <c r="AY300" i="1"/>
  <c r="AX300" i="1"/>
  <c r="AW300" i="1"/>
  <c r="AV300" i="1"/>
  <c r="AU300" i="1"/>
  <c r="AT300" i="1"/>
  <c r="AQ300" i="1"/>
  <c r="AP300" i="1"/>
  <c r="AO300" i="1"/>
  <c r="AN300" i="1"/>
  <c r="AM300" i="1"/>
  <c r="AL300" i="1"/>
  <c r="AK300" i="1"/>
  <c r="AJ300" i="1"/>
  <c r="AI300" i="1"/>
  <c r="AH300" i="1"/>
  <c r="AG300" i="1"/>
  <c r="AD300" i="1"/>
  <c r="AC300" i="1"/>
  <c r="S300" i="1"/>
  <c r="R300" i="1"/>
  <c r="Q300" i="1"/>
  <c r="P300" i="1"/>
  <c r="O300" i="1"/>
  <c r="N300" i="1"/>
  <c r="M300" i="1"/>
  <c r="L300" i="1"/>
  <c r="K300" i="1"/>
  <c r="J300" i="1"/>
  <c r="I300" i="1"/>
  <c r="F300" i="1"/>
  <c r="BM304" i="1"/>
  <c r="BL304" i="1" s="1"/>
  <c r="BF304" i="1"/>
  <c r="BE304" i="1" s="1"/>
  <c r="AS304" i="1"/>
  <c r="AR304" i="1" s="1"/>
  <c r="AF304" i="1"/>
  <c r="AE304" i="1" s="1"/>
  <c r="H304" i="1"/>
  <c r="G304" i="1" s="1"/>
  <c r="D304" i="1"/>
  <c r="E304" i="1" l="1"/>
  <c r="K90" i="4" l="1"/>
  <c r="K85" i="4" l="1"/>
  <c r="K68" i="4"/>
  <c r="Z72" i="4" l="1"/>
  <c r="K72" i="4"/>
  <c r="R270" i="1"/>
  <c r="R310" i="1" s="1"/>
  <c r="BM57" i="1"/>
  <c r="BL57" i="1" s="1"/>
  <c r="BF57" i="1"/>
  <c r="BE57" i="1" s="1"/>
  <c r="AS57" i="1"/>
  <c r="AR57" i="1" s="1"/>
  <c r="AF57" i="1"/>
  <c r="AE57" i="1" s="1"/>
  <c r="D303" i="1"/>
  <c r="H57" i="1"/>
  <c r="G57" i="1" s="1"/>
  <c r="D57" i="1"/>
  <c r="E57" i="1" l="1"/>
  <c r="AF303" i="1" l="1"/>
  <c r="AS303" i="1"/>
  <c r="BF303" i="1"/>
  <c r="BE303" i="1" s="1"/>
  <c r="BM303" i="1"/>
  <c r="BL303" i="1" s="1"/>
  <c r="H303" i="1"/>
  <c r="G303" i="1" l="1"/>
  <c r="AE303" i="1"/>
  <c r="AR303" i="1"/>
  <c r="AH249" i="1"/>
  <c r="AH310" i="1" s="1"/>
  <c r="AF149" i="1"/>
  <c r="AE149" i="1" s="1"/>
  <c r="AS149" i="1"/>
  <c r="AR149" i="1" s="1"/>
  <c r="BF149" i="1"/>
  <c r="BE149" i="1" s="1"/>
  <c r="BM149" i="1"/>
  <c r="BL149" i="1" s="1"/>
  <c r="H149" i="1"/>
  <c r="G149" i="1" s="1"/>
  <c r="E303" i="1" l="1"/>
  <c r="E149" i="1"/>
  <c r="Q249" i="1" l="1"/>
  <c r="Q231" i="1"/>
  <c r="Y72" i="4" l="1"/>
  <c r="J72" i="4"/>
  <c r="Q250" i="1"/>
  <c r="BP251" i="1"/>
  <c r="Q251" i="1"/>
  <c r="Q135" i="1" l="1"/>
  <c r="J69" i="4" l="1"/>
  <c r="Q255" i="1" l="1"/>
  <c r="Q140" i="1" l="1"/>
  <c r="Q310" i="1" s="1"/>
  <c r="J140" i="4"/>
  <c r="BP140" i="1"/>
  <c r="BP310" i="1" s="1"/>
  <c r="S305" i="1" l="1"/>
  <c r="R305" i="1"/>
  <c r="S296" i="1"/>
  <c r="R296" i="1"/>
  <c r="S291" i="1"/>
  <c r="R291" i="1"/>
  <c r="S287" i="1"/>
  <c r="R287" i="1"/>
  <c r="S282" i="1"/>
  <c r="R282" i="1"/>
  <c r="S280" i="1"/>
  <c r="R280" i="1"/>
  <c r="S247" i="1"/>
  <c r="R247" i="1"/>
  <c r="S223" i="1"/>
  <c r="R223" i="1"/>
  <c r="S127" i="1"/>
  <c r="R127" i="1"/>
  <c r="S89" i="1"/>
  <c r="R89" i="1"/>
  <c r="S80" i="1"/>
  <c r="R80" i="1"/>
  <c r="S68" i="1"/>
  <c r="R68" i="1"/>
  <c r="S59" i="1"/>
  <c r="R59" i="1"/>
  <c r="S34" i="1"/>
  <c r="R34" i="1"/>
  <c r="S26" i="1"/>
  <c r="R26" i="1"/>
  <c r="S11" i="1"/>
  <c r="R11" i="1"/>
  <c r="R279" i="1" l="1"/>
  <c r="R311" i="1" s="1"/>
  <c r="S279" i="1"/>
  <c r="S311" i="1" s="1"/>
  <c r="R246" i="1"/>
  <c r="S246" i="1"/>
  <c r="P249" i="1"/>
  <c r="BM87" i="1"/>
  <c r="BL87" i="1" s="1"/>
  <c r="BF87" i="1"/>
  <c r="BE87" i="1" s="1"/>
  <c r="AS87" i="1"/>
  <c r="AR87" i="1" s="1"/>
  <c r="H87" i="1"/>
  <c r="G87" i="1" s="1"/>
  <c r="AF87" i="1"/>
  <c r="AE87" i="1" s="1"/>
  <c r="D87" i="1"/>
  <c r="S309" i="1" l="1"/>
  <c r="S312" i="1" s="1"/>
  <c r="R309" i="1"/>
  <c r="R312" i="1" s="1"/>
  <c r="E87" i="1"/>
  <c r="P231" i="1" l="1"/>
  <c r="BM85" i="1" l="1"/>
  <c r="BL85" i="1" s="1"/>
  <c r="BF85" i="1"/>
  <c r="BE85" i="1" s="1"/>
  <c r="AS85" i="1"/>
  <c r="AR85" i="1" s="1"/>
  <c r="AF85" i="1"/>
  <c r="AE85" i="1" s="1"/>
  <c r="H85" i="1"/>
  <c r="G85" i="1" s="1"/>
  <c r="D85" i="1"/>
  <c r="E85" i="1" l="1"/>
  <c r="I68" i="4" l="1"/>
  <c r="X72" i="4"/>
  <c r="W72" i="4"/>
  <c r="I72" i="4"/>
  <c r="P250" i="1"/>
  <c r="P310" i="1" s="1"/>
  <c r="BM172" i="1" l="1"/>
  <c r="BL172" i="1" s="1"/>
  <c r="BF172" i="1"/>
  <c r="BE172" i="1" s="1"/>
  <c r="AS172" i="1"/>
  <c r="AR172" i="1" s="1"/>
  <c r="AF172" i="1"/>
  <c r="AE172" i="1" s="1"/>
  <c r="H172" i="1"/>
  <c r="G172" i="1" s="1"/>
  <c r="D172" i="1"/>
  <c r="AF122" i="1"/>
  <c r="AE122" i="1" s="1"/>
  <c r="AS122" i="1"/>
  <c r="AR122" i="1" s="1"/>
  <c r="BF122" i="1"/>
  <c r="BE122" i="1" s="1"/>
  <c r="BM122" i="1"/>
  <c r="BL122" i="1" s="1"/>
  <c r="H122" i="1"/>
  <c r="G122" i="1" s="1"/>
  <c r="D122" i="1"/>
  <c r="BM110" i="1"/>
  <c r="BL110" i="1" s="1"/>
  <c r="BF110" i="1"/>
  <c r="BE110" i="1" s="1"/>
  <c r="AS110" i="1"/>
  <c r="AR110" i="1" s="1"/>
  <c r="AF110" i="1"/>
  <c r="AE110" i="1" s="1"/>
  <c r="H110" i="1"/>
  <c r="G110" i="1" s="1"/>
  <c r="D110" i="1"/>
  <c r="E172" i="1" l="1"/>
  <c r="E122" i="1"/>
  <c r="E110" i="1"/>
  <c r="AI156" i="4" l="1"/>
  <c r="V156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5" i="4"/>
  <c r="H153" i="4" s="1"/>
  <c r="G156" i="4"/>
  <c r="F156" i="4" s="1"/>
  <c r="U156" i="4" l="1"/>
  <c r="H72" i="4"/>
  <c r="BN252" i="1"/>
  <c r="M250" i="1"/>
  <c r="M252" i="1"/>
  <c r="M256" i="1"/>
  <c r="M249" i="1"/>
  <c r="AJ156" i="4" l="1"/>
  <c r="M270" i="1"/>
  <c r="M271" i="1"/>
  <c r="AI122" i="4"/>
  <c r="V122" i="4"/>
  <c r="U122" i="4" s="1"/>
  <c r="G122" i="4"/>
  <c r="F122" i="4" s="1"/>
  <c r="AJ122" i="4" l="1"/>
  <c r="AT257" i="1" l="1"/>
  <c r="H90" i="4"/>
  <c r="M91" i="1" l="1"/>
  <c r="M74" i="1"/>
  <c r="M215" i="1" l="1"/>
  <c r="BN43" i="1" l="1"/>
  <c r="BN251" i="1"/>
  <c r="H69" i="4"/>
  <c r="M251" i="1"/>
  <c r="M255" i="1"/>
  <c r="AT39" i="1"/>
  <c r="H100" i="4"/>
  <c r="H99" i="4"/>
  <c r="H103" i="4" l="1"/>
  <c r="H102" i="4"/>
  <c r="H101" i="4"/>
  <c r="F249" i="1" l="1"/>
  <c r="AI104" i="4" l="1"/>
  <c r="V104" i="4"/>
  <c r="U104" i="4" s="1"/>
  <c r="G104" i="4"/>
  <c r="F104" i="4" s="1"/>
  <c r="AJ104" i="4" l="1"/>
  <c r="AT258" i="1"/>
  <c r="BN258" i="1"/>
  <c r="BN249" i="1"/>
  <c r="E102" i="4" l="1"/>
  <c r="H253" i="1"/>
  <c r="G253" i="1" s="1"/>
  <c r="E253" i="1" s="1"/>
  <c r="BM260" i="1"/>
  <c r="BL260" i="1" s="1"/>
  <c r="BF260" i="1"/>
  <c r="BE260" i="1" s="1"/>
  <c r="AS260" i="1"/>
  <c r="AR260" i="1" s="1"/>
  <c r="AF260" i="1"/>
  <c r="AE260" i="1" s="1"/>
  <c r="H260" i="1"/>
  <c r="G260" i="1" s="1"/>
  <c r="AG23" i="1"/>
  <c r="E260" i="1" l="1"/>
  <c r="H68" i="4" l="1"/>
  <c r="H114" i="4"/>
  <c r="F257" i="1" l="1"/>
  <c r="E101" i="4"/>
  <c r="E100" i="4"/>
  <c r="E99" i="4"/>
  <c r="BM177" i="1" l="1"/>
  <c r="BL177" i="1" s="1"/>
  <c r="BF177" i="1"/>
  <c r="BE177" i="1" s="1"/>
  <c r="AS177" i="1"/>
  <c r="AR177" i="1" s="1"/>
  <c r="AF177" i="1"/>
  <c r="AE177" i="1" s="1"/>
  <c r="H177" i="1"/>
  <c r="G177" i="1" s="1"/>
  <c r="E177" i="1" l="1"/>
  <c r="H109" i="4" l="1"/>
  <c r="AG265" i="1" l="1"/>
  <c r="AG266" i="1"/>
  <c r="AG264" i="1"/>
  <c r="AG310" i="1" s="1"/>
  <c r="H110" i="4"/>
  <c r="H107" i="4"/>
  <c r="H106" i="4"/>
  <c r="BM147" i="1" l="1"/>
  <c r="BL147" i="1" s="1"/>
  <c r="BM148" i="1"/>
  <c r="BL148" i="1" s="1"/>
  <c r="BF147" i="1"/>
  <c r="BE147" i="1" s="1"/>
  <c r="BF148" i="1"/>
  <c r="BE148" i="1" s="1"/>
  <c r="AS147" i="1"/>
  <c r="AR147" i="1" s="1"/>
  <c r="AS148" i="1"/>
  <c r="AR148" i="1" s="1"/>
  <c r="AF147" i="1"/>
  <c r="AE147" i="1" s="1"/>
  <c r="AF148" i="1"/>
  <c r="AE148" i="1" s="1"/>
  <c r="H147" i="1"/>
  <c r="G147" i="1" s="1"/>
  <c r="H148" i="1"/>
  <c r="G148" i="1" s="1"/>
  <c r="E148" i="1" l="1"/>
  <c r="E147" i="1"/>
  <c r="H76" i="4" l="1"/>
  <c r="H85" i="4" l="1"/>
  <c r="H94" i="4" l="1"/>
  <c r="H117" i="4" l="1"/>
  <c r="BN250" i="1" l="1"/>
  <c r="AT31" i="1"/>
  <c r="AT310" i="1" s="1"/>
  <c r="H111" i="4" l="1"/>
  <c r="M195" i="1" l="1"/>
  <c r="M310" i="1" s="1"/>
  <c r="BN140" i="1" l="1"/>
  <c r="BN310" i="1" s="1"/>
  <c r="W94" i="4"/>
  <c r="BM64" i="1" l="1"/>
  <c r="BL64" i="1" s="1"/>
  <c r="BF64" i="1"/>
  <c r="BE64" i="1" s="1"/>
  <c r="AS64" i="1"/>
  <c r="AR64" i="1" s="1"/>
  <c r="AF64" i="1"/>
  <c r="AE64" i="1" s="1"/>
  <c r="H64" i="1"/>
  <c r="G64" i="1" s="1"/>
  <c r="E64" i="1" l="1"/>
  <c r="AI48" i="4" l="1"/>
  <c r="E47" i="4" l="1"/>
  <c r="E45" i="4" s="1"/>
  <c r="AI47" i="4"/>
  <c r="AH47" i="4"/>
  <c r="AH45" i="4" s="1"/>
  <c r="AG47" i="4"/>
  <c r="AG45" i="4" s="1"/>
  <c r="AF47" i="4"/>
  <c r="AF45" i="4" s="1"/>
  <c r="AE47" i="4"/>
  <c r="AE45" i="4" s="1"/>
  <c r="AD47" i="4"/>
  <c r="AD45" i="4" s="1"/>
  <c r="AC47" i="4"/>
  <c r="AC45" i="4" s="1"/>
  <c r="AB47" i="4"/>
  <c r="AB45" i="4" s="1"/>
  <c r="AA47" i="4"/>
  <c r="AA45" i="4" s="1"/>
  <c r="Z47" i="4"/>
  <c r="Z45" i="4" s="1"/>
  <c r="Y47" i="4"/>
  <c r="Y45" i="4" s="1"/>
  <c r="X47" i="4"/>
  <c r="X45" i="4" s="1"/>
  <c r="W47" i="4"/>
  <c r="W45" i="4" s="1"/>
  <c r="V47" i="4"/>
  <c r="U47" i="4"/>
  <c r="T47" i="4"/>
  <c r="T45" i="4" s="1"/>
  <c r="S47" i="4"/>
  <c r="S45" i="4" s="1"/>
  <c r="R47" i="4"/>
  <c r="R45" i="4" s="1"/>
  <c r="Q47" i="4"/>
  <c r="Q45" i="4" s="1"/>
  <c r="P47" i="4"/>
  <c r="P45" i="4" s="1"/>
  <c r="O47" i="4"/>
  <c r="O45" i="4" s="1"/>
  <c r="N47" i="4"/>
  <c r="N45" i="4" s="1"/>
  <c r="M47" i="4"/>
  <c r="M45" i="4" s="1"/>
  <c r="L47" i="4"/>
  <c r="L45" i="4" s="1"/>
  <c r="K47" i="4"/>
  <c r="K45" i="4" s="1"/>
  <c r="J47" i="4"/>
  <c r="J45" i="4" s="1"/>
  <c r="I47" i="4"/>
  <c r="I45" i="4" s="1"/>
  <c r="H47" i="4"/>
  <c r="H45" i="4" s="1"/>
  <c r="G48" i="4"/>
  <c r="F48" i="4" s="1"/>
  <c r="G47" i="4" l="1"/>
  <c r="F47" i="4"/>
  <c r="AJ48" i="4"/>
  <c r="AJ47" i="4" s="1"/>
  <c r="H65" i="4"/>
  <c r="BM205" i="1" l="1"/>
  <c r="BL205" i="1" s="1"/>
  <c r="BF205" i="1"/>
  <c r="BE205" i="1" s="1"/>
  <c r="AS205" i="1"/>
  <c r="AR205" i="1" s="1"/>
  <c r="AF205" i="1"/>
  <c r="AE205" i="1" s="1"/>
  <c r="H205" i="1"/>
  <c r="G205" i="1" s="1"/>
  <c r="E205" i="1" l="1"/>
  <c r="BM146" i="1" l="1"/>
  <c r="BL146" i="1" s="1"/>
  <c r="BF146" i="1"/>
  <c r="BE146" i="1" s="1"/>
  <c r="AS146" i="1"/>
  <c r="AR146" i="1" s="1"/>
  <c r="AF146" i="1"/>
  <c r="AE146" i="1" s="1"/>
  <c r="H146" i="1"/>
  <c r="G146" i="1" s="1"/>
  <c r="E146" i="1" l="1"/>
  <c r="BM220" i="1" l="1"/>
  <c r="BL220" i="1" s="1"/>
  <c r="BF220" i="1"/>
  <c r="BE220" i="1" s="1"/>
  <c r="AS220" i="1"/>
  <c r="AR220" i="1" s="1"/>
  <c r="AF220" i="1"/>
  <c r="AE220" i="1" s="1"/>
  <c r="H220" i="1"/>
  <c r="G220" i="1" s="1"/>
  <c r="E220" i="1" l="1"/>
  <c r="BM219" i="1" l="1"/>
  <c r="BL219" i="1" s="1"/>
  <c r="BF219" i="1"/>
  <c r="BE219" i="1" s="1"/>
  <c r="AS219" i="1"/>
  <c r="AR219" i="1" s="1"/>
  <c r="AF219" i="1"/>
  <c r="AE219" i="1" s="1"/>
  <c r="H219" i="1"/>
  <c r="G219" i="1" s="1"/>
  <c r="E219" i="1" l="1"/>
  <c r="BM225" i="1" l="1"/>
  <c r="BL225" i="1" s="1"/>
  <c r="BF225" i="1"/>
  <c r="BE225" i="1" s="1"/>
  <c r="AS225" i="1"/>
  <c r="AR225" i="1" s="1"/>
  <c r="AF225" i="1"/>
  <c r="AE225" i="1" s="1"/>
  <c r="H225" i="1"/>
  <c r="G225" i="1" s="1"/>
  <c r="E225" i="1" l="1"/>
  <c r="BM24" i="1" l="1"/>
  <c r="BL24" i="1" s="1"/>
  <c r="BF24" i="1"/>
  <c r="BE24" i="1" s="1"/>
  <c r="AS24" i="1"/>
  <c r="AR24" i="1" s="1"/>
  <c r="AF24" i="1"/>
  <c r="AE24" i="1" s="1"/>
  <c r="H24" i="1"/>
  <c r="G24" i="1" s="1"/>
  <c r="D24" i="1"/>
  <c r="E24" i="1" l="1"/>
  <c r="AJ154" i="4" l="1"/>
  <c r="AI150" i="4"/>
  <c r="AI149" i="4"/>
  <c r="AI143" i="4"/>
  <c r="AI142" i="4"/>
  <c r="AI141" i="4"/>
  <c r="AI140" i="4"/>
  <c r="AI139" i="4"/>
  <c r="AI135" i="4"/>
  <c r="AI134" i="4"/>
  <c r="AI128" i="4"/>
  <c r="AI127" i="4"/>
  <c r="AI126" i="4"/>
  <c r="AI125" i="4"/>
  <c r="AI124" i="4"/>
  <c r="AI123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3" i="4"/>
  <c r="AI102" i="4"/>
  <c r="AI101" i="4"/>
  <c r="AI100" i="4"/>
  <c r="AI94" i="4"/>
  <c r="AI93" i="4"/>
  <c r="AI92" i="4" s="1"/>
  <c r="AI90" i="4"/>
  <c r="AI89" i="4"/>
  <c r="AI88" i="4"/>
  <c r="AI86" i="4"/>
  <c r="AI85" i="4"/>
  <c r="AI83" i="4"/>
  <c r="AI82" i="4" s="1"/>
  <c r="AI81" i="4"/>
  <c r="AI80" i="4"/>
  <c r="AI79" i="4"/>
  <c r="AI76" i="4"/>
  <c r="AI75" i="4"/>
  <c r="AI71" i="4"/>
  <c r="AI69" i="4"/>
  <c r="AI68" i="4"/>
  <c r="AI65" i="4"/>
  <c r="AI64" i="4" s="1"/>
  <c r="AI56" i="4"/>
  <c r="AI63" i="4"/>
  <c r="AI62" i="4"/>
  <c r="AI61" i="4"/>
  <c r="AI59" i="4"/>
  <c r="AI54" i="4"/>
  <c r="AI53" i="4" s="1"/>
  <c r="AI52" i="4" s="1"/>
  <c r="AI46" i="4"/>
  <c r="AI45" i="4" s="1"/>
  <c r="AI44" i="4" s="1"/>
  <c r="AI43" i="4"/>
  <c r="AI42" i="4"/>
  <c r="AI41" i="4"/>
  <c r="AI40" i="4"/>
  <c r="AI38" i="4"/>
  <c r="AI37" i="4"/>
  <c r="AI34" i="4"/>
  <c r="AI33" i="4" s="1"/>
  <c r="AI32" i="4" s="1"/>
  <c r="AI31" i="4"/>
  <c r="AI30" i="4" s="1"/>
  <c r="AI29" i="4" s="1"/>
  <c r="AI28" i="4"/>
  <c r="AI27" i="4" s="1"/>
  <c r="AI24" i="4"/>
  <c r="AI22" i="4"/>
  <c r="AI21" i="4"/>
  <c r="AI18" i="4"/>
  <c r="AI14" i="4"/>
  <c r="AI13" i="4"/>
  <c r="V155" i="4"/>
  <c r="V150" i="4"/>
  <c r="U150" i="4" s="1"/>
  <c r="V149" i="4"/>
  <c r="U149" i="4" s="1"/>
  <c r="V143" i="4"/>
  <c r="U143" i="4" s="1"/>
  <c r="V142" i="4"/>
  <c r="U142" i="4" s="1"/>
  <c r="V141" i="4"/>
  <c r="U141" i="4" s="1"/>
  <c r="V140" i="4"/>
  <c r="U140" i="4" s="1"/>
  <c r="V139" i="4"/>
  <c r="U139" i="4" s="1"/>
  <c r="V135" i="4"/>
  <c r="U135" i="4" s="1"/>
  <c r="V134" i="4"/>
  <c r="U134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5" i="4"/>
  <c r="U115" i="4" s="1"/>
  <c r="V114" i="4"/>
  <c r="U114" i="4" s="1"/>
  <c r="V113" i="4"/>
  <c r="U113" i="4" s="1"/>
  <c r="V112" i="4"/>
  <c r="U112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5" i="4"/>
  <c r="U105" i="4" s="1"/>
  <c r="V103" i="4"/>
  <c r="U103" i="4" s="1"/>
  <c r="V102" i="4"/>
  <c r="U102" i="4" s="1"/>
  <c r="V101" i="4"/>
  <c r="V100" i="4"/>
  <c r="U100" i="4" s="1"/>
  <c r="V99" i="4"/>
  <c r="U99" i="4" s="1"/>
  <c r="V94" i="4"/>
  <c r="U94" i="4" s="1"/>
  <c r="V93" i="4"/>
  <c r="V90" i="4"/>
  <c r="U90" i="4" s="1"/>
  <c r="V89" i="4"/>
  <c r="U89" i="4" s="1"/>
  <c r="V88" i="4"/>
  <c r="U88" i="4" s="1"/>
  <c r="V86" i="4"/>
  <c r="V85" i="4"/>
  <c r="U85" i="4" s="1"/>
  <c r="V83" i="4"/>
  <c r="U83" i="4" s="1"/>
  <c r="U82" i="4" s="1"/>
  <c r="V81" i="4"/>
  <c r="U81" i="4" s="1"/>
  <c r="V80" i="4"/>
  <c r="V79" i="4"/>
  <c r="U79" i="4" s="1"/>
  <c r="V76" i="4"/>
  <c r="U76" i="4" s="1"/>
  <c r="V75" i="4"/>
  <c r="U75" i="4" s="1"/>
  <c r="V72" i="4"/>
  <c r="V71" i="4"/>
  <c r="U71" i="4" s="1"/>
  <c r="V69" i="4"/>
  <c r="U69" i="4" s="1"/>
  <c r="V68" i="4"/>
  <c r="U68" i="4" s="1"/>
  <c r="V65" i="4"/>
  <c r="V56" i="4"/>
  <c r="U56" i="4" s="1"/>
  <c r="V63" i="4"/>
  <c r="U63" i="4" s="1"/>
  <c r="V62" i="4"/>
  <c r="U62" i="4" s="1"/>
  <c r="V61" i="4"/>
  <c r="V59" i="4"/>
  <c r="U59" i="4" s="1"/>
  <c r="V54" i="4"/>
  <c r="V53" i="4" s="1"/>
  <c r="V52" i="4" s="1"/>
  <c r="V51" i="4"/>
  <c r="U51" i="4" s="1"/>
  <c r="U50" i="4" s="1"/>
  <c r="V46" i="4"/>
  <c r="V45" i="4" s="1"/>
  <c r="V43" i="4"/>
  <c r="U43" i="4" s="1"/>
  <c r="V42" i="4"/>
  <c r="U42" i="4" s="1"/>
  <c r="V41" i="4"/>
  <c r="U41" i="4" s="1"/>
  <c r="V40" i="4"/>
  <c r="U40" i="4" s="1"/>
  <c r="V38" i="4"/>
  <c r="V37" i="4"/>
  <c r="U37" i="4" s="1"/>
  <c r="V34" i="4"/>
  <c r="V33" i="4" s="1"/>
  <c r="V32" i="4" s="1"/>
  <c r="V31" i="4"/>
  <c r="V30" i="4" s="1"/>
  <c r="V29" i="4" s="1"/>
  <c r="V28" i="4"/>
  <c r="U28" i="4" s="1"/>
  <c r="U27" i="4" s="1"/>
  <c r="V25" i="4"/>
  <c r="U25" i="4" s="1"/>
  <c r="V24" i="4"/>
  <c r="U24" i="4" s="1"/>
  <c r="V22" i="4"/>
  <c r="V21" i="4"/>
  <c r="U21" i="4" s="1"/>
  <c r="V19" i="4"/>
  <c r="U19" i="4" s="1"/>
  <c r="V18" i="4"/>
  <c r="U18" i="4" s="1"/>
  <c r="V14" i="4"/>
  <c r="U14" i="4" s="1"/>
  <c r="V13" i="4"/>
  <c r="U13" i="4" s="1"/>
  <c r="G155" i="4"/>
  <c r="G153" i="4" s="1"/>
  <c r="G150" i="4"/>
  <c r="F150" i="4" s="1"/>
  <c r="G149" i="4"/>
  <c r="F149" i="4" s="1"/>
  <c r="G143" i="4"/>
  <c r="F143" i="4" s="1"/>
  <c r="G142" i="4"/>
  <c r="F142" i="4" s="1"/>
  <c r="G141" i="4"/>
  <c r="F141" i="4" s="1"/>
  <c r="G140" i="4"/>
  <c r="F140" i="4" s="1"/>
  <c r="G139" i="4"/>
  <c r="F139" i="4" s="1"/>
  <c r="G135" i="4"/>
  <c r="G134" i="4"/>
  <c r="F134" i="4" s="1"/>
  <c r="G128" i="4"/>
  <c r="F128" i="4" s="1"/>
  <c r="G127" i="4"/>
  <c r="G126" i="4"/>
  <c r="F126" i="4" s="1"/>
  <c r="G125" i="4"/>
  <c r="F125" i="4" s="1"/>
  <c r="G124" i="4"/>
  <c r="F124" i="4" s="1"/>
  <c r="G123" i="4"/>
  <c r="F123" i="4" s="1"/>
  <c r="G121" i="4"/>
  <c r="F121" i="4" s="1"/>
  <c r="G120" i="4"/>
  <c r="F120" i="4" s="1"/>
  <c r="G119" i="4"/>
  <c r="F119" i="4" s="1"/>
  <c r="G118" i="4"/>
  <c r="F118" i="4" s="1"/>
  <c r="G117" i="4"/>
  <c r="F117" i="4" s="1"/>
  <c r="G116" i="4"/>
  <c r="F116" i="4" s="1"/>
  <c r="G115" i="4"/>
  <c r="F115" i="4" s="1"/>
  <c r="G114" i="4"/>
  <c r="F114" i="4" s="1"/>
  <c r="G113" i="4"/>
  <c r="F113" i="4" s="1"/>
  <c r="G112" i="4"/>
  <c r="F112" i="4" s="1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5" i="4"/>
  <c r="F105" i="4" s="1"/>
  <c r="G103" i="4"/>
  <c r="F103" i="4" s="1"/>
  <c r="G102" i="4"/>
  <c r="F102" i="4" s="1"/>
  <c r="G101" i="4"/>
  <c r="F101" i="4" s="1"/>
  <c r="G100" i="4"/>
  <c r="F100" i="4" s="1"/>
  <c r="G99" i="4"/>
  <c r="G94" i="4"/>
  <c r="F94" i="4" s="1"/>
  <c r="G93" i="4"/>
  <c r="F93" i="4" s="1"/>
  <c r="F92" i="4" s="1"/>
  <c r="G90" i="4"/>
  <c r="F90" i="4" s="1"/>
  <c r="G89" i="4"/>
  <c r="F89" i="4" s="1"/>
  <c r="G88" i="4"/>
  <c r="F88" i="4" s="1"/>
  <c r="G86" i="4"/>
  <c r="F86" i="4" s="1"/>
  <c r="G85" i="4"/>
  <c r="F85" i="4" s="1"/>
  <c r="G83" i="4"/>
  <c r="F83" i="4" s="1"/>
  <c r="F82" i="4" s="1"/>
  <c r="G81" i="4"/>
  <c r="F81" i="4" s="1"/>
  <c r="G80" i="4"/>
  <c r="F80" i="4" s="1"/>
  <c r="G79" i="4"/>
  <c r="G76" i="4"/>
  <c r="F76" i="4" s="1"/>
  <c r="G75" i="4"/>
  <c r="F75" i="4" s="1"/>
  <c r="G72" i="4"/>
  <c r="G71" i="4"/>
  <c r="G69" i="4"/>
  <c r="F69" i="4" s="1"/>
  <c r="G68" i="4"/>
  <c r="F68" i="4" s="1"/>
  <c r="G65" i="4"/>
  <c r="F65" i="4" s="1"/>
  <c r="F64" i="4" s="1"/>
  <c r="G63" i="4"/>
  <c r="F63" i="4" s="1"/>
  <c r="G62" i="4"/>
  <c r="F62" i="4" s="1"/>
  <c r="G61" i="4"/>
  <c r="F61" i="4" s="1"/>
  <c r="G59" i="4"/>
  <c r="F59" i="4" s="1"/>
  <c r="G58" i="4"/>
  <c r="G57" i="4" s="1"/>
  <c r="G56" i="4"/>
  <c r="F56" i="4" s="1"/>
  <c r="G54" i="4"/>
  <c r="F54" i="4" s="1"/>
  <c r="F53" i="4" s="1"/>
  <c r="F52" i="4" s="1"/>
  <c r="G51" i="4"/>
  <c r="G46" i="4"/>
  <c r="G43" i="4"/>
  <c r="F43" i="4" s="1"/>
  <c r="G42" i="4"/>
  <c r="F42" i="4" s="1"/>
  <c r="G41" i="4"/>
  <c r="F41" i="4" s="1"/>
  <c r="G40" i="4"/>
  <c r="G38" i="4"/>
  <c r="F38" i="4" s="1"/>
  <c r="G37" i="4"/>
  <c r="F37" i="4" s="1"/>
  <c r="G34" i="4"/>
  <c r="F34" i="4" s="1"/>
  <c r="F33" i="4" s="1"/>
  <c r="F32" i="4" s="1"/>
  <c r="G31" i="4"/>
  <c r="G28" i="4"/>
  <c r="F28" i="4" s="1"/>
  <c r="F27" i="4" s="1"/>
  <c r="G25" i="4"/>
  <c r="G24" i="4"/>
  <c r="F24" i="4" s="1"/>
  <c r="G22" i="4"/>
  <c r="F22" i="4" s="1"/>
  <c r="G21" i="4"/>
  <c r="F21" i="4" s="1"/>
  <c r="G19" i="4"/>
  <c r="G18" i="4"/>
  <c r="F18" i="4" s="1"/>
  <c r="G14" i="4"/>
  <c r="F14" i="4" s="1"/>
  <c r="G13" i="4"/>
  <c r="F13" i="4" s="1"/>
  <c r="F127" i="4"/>
  <c r="AG152" i="4"/>
  <c r="AF152" i="4"/>
  <c r="AE152" i="4"/>
  <c r="AD152" i="4"/>
  <c r="AC152" i="4"/>
  <c r="AB152" i="4"/>
  <c r="AA152" i="4"/>
  <c r="Z152" i="4"/>
  <c r="Y152" i="4"/>
  <c r="X152" i="4"/>
  <c r="W152" i="4"/>
  <c r="AG148" i="4"/>
  <c r="AF148" i="4"/>
  <c r="AE148" i="4"/>
  <c r="AD148" i="4"/>
  <c r="AC148" i="4"/>
  <c r="AB148" i="4"/>
  <c r="AA148" i="4"/>
  <c r="Z148" i="4"/>
  <c r="Y148" i="4"/>
  <c r="X148" i="4"/>
  <c r="W148" i="4"/>
  <c r="AG137" i="4"/>
  <c r="AF137" i="4"/>
  <c r="AE137" i="4"/>
  <c r="AD137" i="4"/>
  <c r="AC137" i="4"/>
  <c r="AB137" i="4"/>
  <c r="AA137" i="4"/>
  <c r="Z137" i="4"/>
  <c r="Y137" i="4"/>
  <c r="X137" i="4"/>
  <c r="W137" i="4"/>
  <c r="AG132" i="4"/>
  <c r="AF132" i="4"/>
  <c r="AE132" i="4"/>
  <c r="AD132" i="4"/>
  <c r="AC132" i="4"/>
  <c r="AB132" i="4"/>
  <c r="AA132" i="4"/>
  <c r="Z132" i="4"/>
  <c r="Y132" i="4"/>
  <c r="X132" i="4"/>
  <c r="W132" i="4"/>
  <c r="AG98" i="4"/>
  <c r="AF98" i="4"/>
  <c r="AE98" i="4"/>
  <c r="AD98" i="4"/>
  <c r="AC98" i="4"/>
  <c r="AB98" i="4"/>
  <c r="AA98" i="4"/>
  <c r="Z98" i="4"/>
  <c r="Y98" i="4"/>
  <c r="X98" i="4"/>
  <c r="W98" i="4"/>
  <c r="AG92" i="4"/>
  <c r="AG91" i="4" s="1"/>
  <c r="AF92" i="4"/>
  <c r="AF91" i="4" s="1"/>
  <c r="AE92" i="4"/>
  <c r="AE91" i="4" s="1"/>
  <c r="AD92" i="4"/>
  <c r="AD91" i="4" s="1"/>
  <c r="AC92" i="4"/>
  <c r="AC91" i="4" s="1"/>
  <c r="AB92" i="4"/>
  <c r="AB91" i="4" s="1"/>
  <c r="AA92" i="4"/>
  <c r="AA91" i="4" s="1"/>
  <c r="Z92" i="4"/>
  <c r="Z91" i="4" s="1"/>
  <c r="Y92" i="4"/>
  <c r="Y91" i="4" s="1"/>
  <c r="X92" i="4"/>
  <c r="X91" i="4" s="1"/>
  <c r="W92" i="4"/>
  <c r="W91" i="4" s="1"/>
  <c r="AG87" i="4"/>
  <c r="AF87" i="4"/>
  <c r="AE87" i="4"/>
  <c r="AD87" i="4"/>
  <c r="AC87" i="4"/>
  <c r="AB87" i="4"/>
  <c r="AA87" i="4"/>
  <c r="Z87" i="4"/>
  <c r="Y87" i="4"/>
  <c r="X87" i="4"/>
  <c r="W87" i="4"/>
  <c r="AG84" i="4"/>
  <c r="AF84" i="4"/>
  <c r="AE84" i="4"/>
  <c r="AD84" i="4"/>
  <c r="AC84" i="4"/>
  <c r="AB84" i="4"/>
  <c r="AA84" i="4"/>
  <c r="Z84" i="4"/>
  <c r="Y84" i="4"/>
  <c r="X84" i="4"/>
  <c r="W84" i="4"/>
  <c r="AG82" i="4"/>
  <c r="AF82" i="4"/>
  <c r="AE82" i="4"/>
  <c r="AD82" i="4"/>
  <c r="AC82" i="4"/>
  <c r="AB82" i="4"/>
  <c r="AA82" i="4"/>
  <c r="Z82" i="4"/>
  <c r="Y82" i="4"/>
  <c r="X82" i="4"/>
  <c r="W82" i="4"/>
  <c r="AG78" i="4"/>
  <c r="AF78" i="4"/>
  <c r="AE78" i="4"/>
  <c r="AD78" i="4"/>
  <c r="AC78" i="4"/>
  <c r="AB78" i="4"/>
  <c r="AA78" i="4"/>
  <c r="Z78" i="4"/>
  <c r="Y78" i="4"/>
  <c r="X78" i="4"/>
  <c r="W78" i="4"/>
  <c r="AG74" i="4"/>
  <c r="AF74" i="4"/>
  <c r="AE74" i="4"/>
  <c r="AD74" i="4"/>
  <c r="AC74" i="4"/>
  <c r="AB74" i="4"/>
  <c r="AA74" i="4"/>
  <c r="Z74" i="4"/>
  <c r="Y74" i="4"/>
  <c r="X74" i="4"/>
  <c r="W74" i="4"/>
  <c r="AG70" i="4"/>
  <c r="AF70" i="4"/>
  <c r="AE70" i="4"/>
  <c r="AD70" i="4"/>
  <c r="AC70" i="4"/>
  <c r="AB70" i="4"/>
  <c r="AA70" i="4"/>
  <c r="Z70" i="4"/>
  <c r="Y70" i="4"/>
  <c r="X70" i="4"/>
  <c r="W70" i="4"/>
  <c r="AG67" i="4"/>
  <c r="AG66" i="4" s="1"/>
  <c r="AF67" i="4"/>
  <c r="AF66" i="4" s="1"/>
  <c r="AE67" i="4"/>
  <c r="AE66" i="4" s="1"/>
  <c r="AD67" i="4"/>
  <c r="AD66" i="4" s="1"/>
  <c r="AC67" i="4"/>
  <c r="AC66" i="4" s="1"/>
  <c r="AB67" i="4"/>
  <c r="AB66" i="4" s="1"/>
  <c r="AA67" i="4"/>
  <c r="AA66" i="4" s="1"/>
  <c r="Z67" i="4"/>
  <c r="Z66" i="4" s="1"/>
  <c r="Y67" i="4"/>
  <c r="Y66" i="4" s="1"/>
  <c r="X67" i="4"/>
  <c r="X66" i="4" s="1"/>
  <c r="W67" i="4"/>
  <c r="W66" i="4" s="1"/>
  <c r="AG64" i="4"/>
  <c r="AF64" i="4"/>
  <c r="AE64" i="4"/>
  <c r="AD64" i="4"/>
  <c r="AC64" i="4"/>
  <c r="AB64" i="4"/>
  <c r="AA64" i="4"/>
  <c r="Z64" i="4"/>
  <c r="Y64" i="4"/>
  <c r="X64" i="4"/>
  <c r="W64" i="4"/>
  <c r="AG60" i="4"/>
  <c r="AF60" i="4"/>
  <c r="AE60" i="4"/>
  <c r="AD60" i="4"/>
  <c r="AC60" i="4"/>
  <c r="AB60" i="4"/>
  <c r="AA60" i="4"/>
  <c r="Z60" i="4"/>
  <c r="Y60" i="4"/>
  <c r="X60" i="4"/>
  <c r="W60" i="4"/>
  <c r="AG57" i="4"/>
  <c r="AF57" i="4"/>
  <c r="AE57" i="4"/>
  <c r="AD57" i="4"/>
  <c r="AC57" i="4"/>
  <c r="AB57" i="4"/>
  <c r="AA57" i="4"/>
  <c r="Z57" i="4"/>
  <c r="Y57" i="4"/>
  <c r="X57" i="4"/>
  <c r="W57" i="4"/>
  <c r="AG53" i="4"/>
  <c r="AG52" i="4" s="1"/>
  <c r="AF53" i="4"/>
  <c r="AF52" i="4" s="1"/>
  <c r="AE53" i="4"/>
  <c r="AE52" i="4" s="1"/>
  <c r="AD53" i="4"/>
  <c r="AD52" i="4" s="1"/>
  <c r="AC53" i="4"/>
  <c r="AC52" i="4" s="1"/>
  <c r="AB53" i="4"/>
  <c r="AB52" i="4" s="1"/>
  <c r="AA53" i="4"/>
  <c r="AA52" i="4" s="1"/>
  <c r="Z53" i="4"/>
  <c r="Z52" i="4" s="1"/>
  <c r="Y53" i="4"/>
  <c r="Y52" i="4" s="1"/>
  <c r="X53" i="4"/>
  <c r="X52" i="4" s="1"/>
  <c r="W53" i="4"/>
  <c r="W52" i="4" s="1"/>
  <c r="AG50" i="4"/>
  <c r="AF50" i="4"/>
  <c r="AE50" i="4"/>
  <c r="AD50" i="4"/>
  <c r="AC50" i="4"/>
  <c r="AB50" i="4"/>
  <c r="AA50" i="4"/>
  <c r="Z50" i="4"/>
  <c r="Y50" i="4"/>
  <c r="X50" i="4"/>
  <c r="W50" i="4"/>
  <c r="AF44" i="4"/>
  <c r="AE44" i="4"/>
  <c r="AD44" i="4"/>
  <c r="AA44" i="4"/>
  <c r="Z44" i="4"/>
  <c r="X44" i="4"/>
  <c r="W44" i="4"/>
  <c r="AG44" i="4"/>
  <c r="AC44" i="4"/>
  <c r="AB44" i="4"/>
  <c r="Y44" i="4"/>
  <c r="AG39" i="4"/>
  <c r="AF39" i="4"/>
  <c r="AE39" i="4"/>
  <c r="AD39" i="4"/>
  <c r="AC39" i="4"/>
  <c r="AB39" i="4"/>
  <c r="AA39" i="4"/>
  <c r="Z39" i="4"/>
  <c r="Y39" i="4"/>
  <c r="X39" i="4"/>
  <c r="W39" i="4"/>
  <c r="AG36" i="4"/>
  <c r="AF36" i="4"/>
  <c r="AE36" i="4"/>
  <c r="AD36" i="4"/>
  <c r="AC36" i="4"/>
  <c r="AB36" i="4"/>
  <c r="AA36" i="4"/>
  <c r="Z36" i="4"/>
  <c r="Y36" i="4"/>
  <c r="X36" i="4"/>
  <c r="W36" i="4"/>
  <c r="AG33" i="4"/>
  <c r="AG32" i="4" s="1"/>
  <c r="AF33" i="4"/>
  <c r="AF32" i="4" s="1"/>
  <c r="AE33" i="4"/>
  <c r="AE32" i="4" s="1"/>
  <c r="AD33" i="4"/>
  <c r="AD32" i="4" s="1"/>
  <c r="AC33" i="4"/>
  <c r="AC32" i="4" s="1"/>
  <c r="AB33" i="4"/>
  <c r="AB32" i="4" s="1"/>
  <c r="AA33" i="4"/>
  <c r="AA32" i="4" s="1"/>
  <c r="Z33" i="4"/>
  <c r="Z32" i="4" s="1"/>
  <c r="Y33" i="4"/>
  <c r="Y32" i="4" s="1"/>
  <c r="X33" i="4"/>
  <c r="X32" i="4" s="1"/>
  <c r="W33" i="4"/>
  <c r="W32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G27" i="4"/>
  <c r="AF27" i="4"/>
  <c r="AE27" i="4"/>
  <c r="AD27" i="4"/>
  <c r="AC27" i="4"/>
  <c r="AB27" i="4"/>
  <c r="AA27" i="4"/>
  <c r="Z27" i="4"/>
  <c r="Y27" i="4"/>
  <c r="X27" i="4"/>
  <c r="W27" i="4"/>
  <c r="AG23" i="4"/>
  <c r="AF23" i="4"/>
  <c r="AE23" i="4"/>
  <c r="AD23" i="4"/>
  <c r="AC23" i="4"/>
  <c r="AB23" i="4"/>
  <c r="AA23" i="4"/>
  <c r="Z23" i="4"/>
  <c r="Y23" i="4"/>
  <c r="X23" i="4"/>
  <c r="W23" i="4"/>
  <c r="AG20" i="4"/>
  <c r="AF20" i="4"/>
  <c r="AE20" i="4"/>
  <c r="AD20" i="4"/>
  <c r="AC20" i="4"/>
  <c r="AB20" i="4"/>
  <c r="AA20" i="4"/>
  <c r="Z20" i="4"/>
  <c r="Y20" i="4"/>
  <c r="X20" i="4"/>
  <c r="W20" i="4"/>
  <c r="AG17" i="4"/>
  <c r="AF17" i="4"/>
  <c r="AE17" i="4"/>
  <c r="AD17" i="4"/>
  <c r="AC17" i="4"/>
  <c r="AB17" i="4"/>
  <c r="AA17" i="4"/>
  <c r="Z17" i="4"/>
  <c r="Y17" i="4"/>
  <c r="X17" i="4"/>
  <c r="W17" i="4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H152" i="4"/>
  <c r="AH148" i="4"/>
  <c r="AH137" i="4"/>
  <c r="AH132" i="4"/>
  <c r="AH98" i="4"/>
  <c r="AH92" i="4"/>
  <c r="AH91" i="4" s="1"/>
  <c r="AH87" i="4"/>
  <c r="AH84" i="4"/>
  <c r="AH82" i="4"/>
  <c r="AH78" i="4"/>
  <c r="AH74" i="4"/>
  <c r="AH70" i="4"/>
  <c r="AH67" i="4"/>
  <c r="AH66" i="4" s="1"/>
  <c r="AH64" i="4"/>
  <c r="AH60" i="4"/>
  <c r="AH57" i="4"/>
  <c r="V57" i="4"/>
  <c r="U57" i="4"/>
  <c r="AH53" i="4"/>
  <c r="AH52" i="4" s="1"/>
  <c r="AH50" i="4"/>
  <c r="AH44" i="4"/>
  <c r="AH39" i="4"/>
  <c r="AH36" i="4"/>
  <c r="AH33" i="4"/>
  <c r="AH32" i="4" s="1"/>
  <c r="AH30" i="4"/>
  <c r="AH29" i="4" s="1"/>
  <c r="AH27" i="4"/>
  <c r="AH23" i="4"/>
  <c r="AH20" i="4"/>
  <c r="AH17" i="4"/>
  <c r="AH12" i="4"/>
  <c r="AH11" i="4" s="1"/>
  <c r="AH10" i="4" s="1"/>
  <c r="R152" i="4"/>
  <c r="Q152" i="4"/>
  <c r="P152" i="4"/>
  <c r="O152" i="4"/>
  <c r="M152" i="4"/>
  <c r="L152" i="4"/>
  <c r="K152" i="4"/>
  <c r="J152" i="4"/>
  <c r="I152" i="4"/>
  <c r="H152" i="4"/>
  <c r="N152" i="4"/>
  <c r="R148" i="4"/>
  <c r="Q148" i="4"/>
  <c r="P148" i="4"/>
  <c r="O148" i="4"/>
  <c r="N148" i="4"/>
  <c r="M148" i="4"/>
  <c r="L148" i="4"/>
  <c r="K148" i="4"/>
  <c r="J148" i="4"/>
  <c r="I148" i="4"/>
  <c r="H148" i="4"/>
  <c r="R137" i="4"/>
  <c r="Q137" i="4"/>
  <c r="P137" i="4"/>
  <c r="O137" i="4"/>
  <c r="N137" i="4"/>
  <c r="M137" i="4"/>
  <c r="L137" i="4"/>
  <c r="K137" i="4"/>
  <c r="J137" i="4"/>
  <c r="I137" i="4"/>
  <c r="H137" i="4"/>
  <c r="R132" i="4"/>
  <c r="Q132" i="4"/>
  <c r="P132" i="4"/>
  <c r="O132" i="4"/>
  <c r="N132" i="4"/>
  <c r="M132" i="4"/>
  <c r="L132" i="4"/>
  <c r="K132" i="4"/>
  <c r="J132" i="4"/>
  <c r="I132" i="4"/>
  <c r="H132" i="4"/>
  <c r="R98" i="4"/>
  <c r="Q98" i="4"/>
  <c r="P98" i="4"/>
  <c r="O98" i="4"/>
  <c r="N98" i="4"/>
  <c r="M98" i="4"/>
  <c r="L98" i="4"/>
  <c r="K98" i="4"/>
  <c r="J98" i="4"/>
  <c r="I98" i="4"/>
  <c r="H98" i="4"/>
  <c r="R92" i="4"/>
  <c r="R91" i="4" s="1"/>
  <c r="Q92" i="4"/>
  <c r="Q91" i="4" s="1"/>
  <c r="P92" i="4"/>
  <c r="P91" i="4" s="1"/>
  <c r="O92" i="4"/>
  <c r="O91" i="4" s="1"/>
  <c r="N92" i="4"/>
  <c r="N91" i="4" s="1"/>
  <c r="M92" i="4"/>
  <c r="M91" i="4" s="1"/>
  <c r="L92" i="4"/>
  <c r="L91" i="4" s="1"/>
  <c r="K92" i="4"/>
  <c r="K91" i="4" s="1"/>
  <c r="J92" i="4"/>
  <c r="J91" i="4" s="1"/>
  <c r="I92" i="4"/>
  <c r="I91" i="4" s="1"/>
  <c r="H92" i="4"/>
  <c r="H91" i="4" s="1"/>
  <c r="R87" i="4"/>
  <c r="Q87" i="4"/>
  <c r="P87" i="4"/>
  <c r="O87" i="4"/>
  <c r="N87" i="4"/>
  <c r="M87" i="4"/>
  <c r="L87" i="4"/>
  <c r="K87" i="4"/>
  <c r="J87" i="4"/>
  <c r="I87" i="4"/>
  <c r="H87" i="4"/>
  <c r="R84" i="4"/>
  <c r="Q84" i="4"/>
  <c r="P84" i="4"/>
  <c r="O84" i="4"/>
  <c r="N84" i="4"/>
  <c r="M84" i="4"/>
  <c r="L84" i="4"/>
  <c r="K84" i="4"/>
  <c r="J84" i="4"/>
  <c r="I84" i="4"/>
  <c r="H84" i="4"/>
  <c r="R82" i="4"/>
  <c r="Q82" i="4"/>
  <c r="P82" i="4"/>
  <c r="O82" i="4"/>
  <c r="N82" i="4"/>
  <c r="M82" i="4"/>
  <c r="L82" i="4"/>
  <c r="K82" i="4"/>
  <c r="J82" i="4"/>
  <c r="I82" i="4"/>
  <c r="H82" i="4"/>
  <c r="R78" i="4"/>
  <c r="Q78" i="4"/>
  <c r="P78" i="4"/>
  <c r="O78" i="4"/>
  <c r="N78" i="4"/>
  <c r="M78" i="4"/>
  <c r="L78" i="4"/>
  <c r="K78" i="4"/>
  <c r="J78" i="4"/>
  <c r="I78" i="4"/>
  <c r="H78" i="4"/>
  <c r="R74" i="4"/>
  <c r="Q74" i="4"/>
  <c r="P74" i="4"/>
  <c r="O74" i="4"/>
  <c r="N74" i="4"/>
  <c r="M74" i="4"/>
  <c r="L74" i="4"/>
  <c r="K74" i="4"/>
  <c r="J74" i="4"/>
  <c r="I74" i="4"/>
  <c r="H74" i="4"/>
  <c r="R70" i="4"/>
  <c r="Q70" i="4"/>
  <c r="P70" i="4"/>
  <c r="O70" i="4"/>
  <c r="N70" i="4"/>
  <c r="M70" i="4"/>
  <c r="L70" i="4"/>
  <c r="K70" i="4"/>
  <c r="J70" i="4"/>
  <c r="I70" i="4"/>
  <c r="H70" i="4"/>
  <c r="R67" i="4"/>
  <c r="R66" i="4" s="1"/>
  <c r="Q67" i="4"/>
  <c r="Q66" i="4" s="1"/>
  <c r="P67" i="4"/>
  <c r="P66" i="4" s="1"/>
  <c r="O67" i="4"/>
  <c r="O66" i="4" s="1"/>
  <c r="N67" i="4"/>
  <c r="N66" i="4" s="1"/>
  <c r="M67" i="4"/>
  <c r="M66" i="4" s="1"/>
  <c r="L67" i="4"/>
  <c r="L66" i="4" s="1"/>
  <c r="K67" i="4"/>
  <c r="K66" i="4" s="1"/>
  <c r="J67" i="4"/>
  <c r="J66" i="4" s="1"/>
  <c r="I67" i="4"/>
  <c r="I66" i="4" s="1"/>
  <c r="H67" i="4"/>
  <c r="H66" i="4" s="1"/>
  <c r="R64" i="4"/>
  <c r="Q64" i="4"/>
  <c r="P64" i="4"/>
  <c r="O64" i="4"/>
  <c r="N64" i="4"/>
  <c r="M64" i="4"/>
  <c r="L64" i="4"/>
  <c r="K64" i="4"/>
  <c r="J64" i="4"/>
  <c r="I64" i="4"/>
  <c r="H64" i="4"/>
  <c r="R60" i="4"/>
  <c r="Q60" i="4"/>
  <c r="P60" i="4"/>
  <c r="O60" i="4"/>
  <c r="N60" i="4"/>
  <c r="M60" i="4"/>
  <c r="L60" i="4"/>
  <c r="K60" i="4"/>
  <c r="J60" i="4"/>
  <c r="I60" i="4"/>
  <c r="H60" i="4"/>
  <c r="R57" i="4"/>
  <c r="Q57" i="4"/>
  <c r="P57" i="4"/>
  <c r="O57" i="4"/>
  <c r="N57" i="4"/>
  <c r="M57" i="4"/>
  <c r="L57" i="4"/>
  <c r="K57" i="4"/>
  <c r="J57" i="4"/>
  <c r="I57" i="4"/>
  <c r="H57" i="4"/>
  <c r="R53" i="4"/>
  <c r="R52" i="4" s="1"/>
  <c r="Q53" i="4"/>
  <c r="Q52" i="4" s="1"/>
  <c r="P53" i="4"/>
  <c r="P52" i="4" s="1"/>
  <c r="O53" i="4"/>
  <c r="O52" i="4" s="1"/>
  <c r="N53" i="4"/>
  <c r="N52" i="4" s="1"/>
  <c r="M53" i="4"/>
  <c r="M52" i="4" s="1"/>
  <c r="L53" i="4"/>
  <c r="L52" i="4" s="1"/>
  <c r="K53" i="4"/>
  <c r="K52" i="4" s="1"/>
  <c r="J53" i="4"/>
  <c r="J52" i="4" s="1"/>
  <c r="I53" i="4"/>
  <c r="I52" i="4" s="1"/>
  <c r="H53" i="4"/>
  <c r="H52" i="4" s="1"/>
  <c r="R50" i="4"/>
  <c r="Q50" i="4"/>
  <c r="P50" i="4"/>
  <c r="O50" i="4"/>
  <c r="N50" i="4"/>
  <c r="M50" i="4"/>
  <c r="L50" i="4"/>
  <c r="K50" i="4"/>
  <c r="J50" i="4"/>
  <c r="I50" i="4"/>
  <c r="H50" i="4"/>
  <c r="R44" i="4"/>
  <c r="Q44" i="4"/>
  <c r="P44" i="4"/>
  <c r="O44" i="4"/>
  <c r="N44" i="4"/>
  <c r="M44" i="4"/>
  <c r="L44" i="4"/>
  <c r="K44" i="4"/>
  <c r="J44" i="4"/>
  <c r="I44" i="4"/>
  <c r="H44" i="4"/>
  <c r="R39" i="4"/>
  <c r="Q39" i="4"/>
  <c r="P39" i="4"/>
  <c r="O39" i="4"/>
  <c r="N39" i="4"/>
  <c r="M39" i="4"/>
  <c r="L39" i="4"/>
  <c r="K39" i="4"/>
  <c r="J39" i="4"/>
  <c r="I39" i="4"/>
  <c r="H39" i="4"/>
  <c r="R36" i="4"/>
  <c r="Q36" i="4"/>
  <c r="P36" i="4"/>
  <c r="O36" i="4"/>
  <c r="N36" i="4"/>
  <c r="M36" i="4"/>
  <c r="L36" i="4"/>
  <c r="K36" i="4"/>
  <c r="J36" i="4"/>
  <c r="I36" i="4"/>
  <c r="H36" i="4"/>
  <c r="R33" i="4"/>
  <c r="R32" i="4" s="1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R27" i="4"/>
  <c r="Q27" i="4"/>
  <c r="P27" i="4"/>
  <c r="O27" i="4"/>
  <c r="N27" i="4"/>
  <c r="M27" i="4"/>
  <c r="L27" i="4"/>
  <c r="K27" i="4"/>
  <c r="J27" i="4"/>
  <c r="I27" i="4"/>
  <c r="H27" i="4"/>
  <c r="R23" i="4"/>
  <c r="Q23" i="4"/>
  <c r="P23" i="4"/>
  <c r="O23" i="4"/>
  <c r="N23" i="4"/>
  <c r="M23" i="4"/>
  <c r="L23" i="4"/>
  <c r="K23" i="4"/>
  <c r="J23" i="4"/>
  <c r="I23" i="4"/>
  <c r="H23" i="4"/>
  <c r="R20" i="4"/>
  <c r="Q20" i="4"/>
  <c r="P20" i="4"/>
  <c r="O20" i="4"/>
  <c r="N20" i="4"/>
  <c r="M20" i="4"/>
  <c r="L20" i="4"/>
  <c r="K20" i="4"/>
  <c r="J20" i="4"/>
  <c r="I20" i="4"/>
  <c r="H20" i="4"/>
  <c r="R17" i="4"/>
  <c r="Q17" i="4"/>
  <c r="P17" i="4"/>
  <c r="O17" i="4"/>
  <c r="N17" i="4"/>
  <c r="M17" i="4"/>
  <c r="L17" i="4"/>
  <c r="K17" i="4"/>
  <c r="J17" i="4"/>
  <c r="I17" i="4"/>
  <c r="H17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AJ37" i="4" l="1"/>
  <c r="V82" i="4"/>
  <c r="AJ116" i="4"/>
  <c r="AJ103" i="4"/>
  <c r="AJ134" i="4"/>
  <c r="AC26" i="4"/>
  <c r="AJ42" i="4"/>
  <c r="AJ89" i="4"/>
  <c r="AJ108" i="4"/>
  <c r="AJ120" i="4"/>
  <c r="AB26" i="4"/>
  <c r="U155" i="4"/>
  <c r="V153" i="4"/>
  <c r="V152" i="4" s="1"/>
  <c r="AJ112" i="4"/>
  <c r="AJ125" i="4"/>
  <c r="AJ150" i="4"/>
  <c r="V50" i="4"/>
  <c r="V148" i="4"/>
  <c r="AJ149" i="4"/>
  <c r="AJ68" i="4"/>
  <c r="AJ75" i="4"/>
  <c r="AJ140" i="4"/>
  <c r="AJ88" i="4"/>
  <c r="U34" i="4"/>
  <c r="U33" i="4" s="1"/>
  <c r="U32" i="4" s="1"/>
  <c r="AJ82" i="4"/>
  <c r="AJ102" i="4"/>
  <c r="AJ119" i="4"/>
  <c r="AI20" i="4"/>
  <c r="AI84" i="4"/>
  <c r="AJ76" i="4"/>
  <c r="V67" i="4"/>
  <c r="V66" i="4" s="1"/>
  <c r="V17" i="4"/>
  <c r="V36" i="4"/>
  <c r="AJ69" i="4"/>
  <c r="V23" i="4"/>
  <c r="V74" i="4"/>
  <c r="AJ18" i="4"/>
  <c r="AJ81" i="4"/>
  <c r="AJ107" i="4"/>
  <c r="AJ124" i="4"/>
  <c r="G64" i="4"/>
  <c r="AJ123" i="4"/>
  <c r="AJ14" i="4"/>
  <c r="U54" i="4"/>
  <c r="U53" i="4" s="1"/>
  <c r="U52" i="4" s="1"/>
  <c r="U49" i="4" s="1"/>
  <c r="H49" i="4"/>
  <c r="L49" i="4"/>
  <c r="P49" i="4"/>
  <c r="AJ62" i="4"/>
  <c r="Z131" i="4"/>
  <c r="Z130" i="4" s="1"/>
  <c r="W35" i="4"/>
  <c r="W55" i="4"/>
  <c r="AE55" i="4"/>
  <c r="W131" i="4"/>
  <c r="W130" i="4" s="1"/>
  <c r="AA131" i="4"/>
  <c r="AA130" i="4" s="1"/>
  <c r="AE131" i="4"/>
  <c r="AE130" i="4" s="1"/>
  <c r="AJ106" i="4"/>
  <c r="AJ114" i="4"/>
  <c r="AA55" i="4"/>
  <c r="AB77" i="4"/>
  <c r="AB73" i="4" s="1"/>
  <c r="Z35" i="4"/>
  <c r="AI78" i="4"/>
  <c r="X49" i="4"/>
  <c r="AB49" i="4"/>
  <c r="G23" i="4"/>
  <c r="N35" i="4"/>
  <c r="O35" i="4"/>
  <c r="AD131" i="4"/>
  <c r="AD130" i="4" s="1"/>
  <c r="AJ115" i="4"/>
  <c r="G82" i="4"/>
  <c r="AI12" i="4"/>
  <c r="AI11" i="4" s="1"/>
  <c r="AI10" i="4" s="1"/>
  <c r="AI132" i="4"/>
  <c r="V27" i="4"/>
  <c r="V26" i="4" s="1"/>
  <c r="AJ143" i="4"/>
  <c r="G27" i="4"/>
  <c r="AJ111" i="4"/>
  <c r="AJ128" i="4"/>
  <c r="G148" i="4"/>
  <c r="W49" i="4"/>
  <c r="G92" i="4"/>
  <c r="G91" i="4" s="1"/>
  <c r="F46" i="4"/>
  <c r="G45" i="4"/>
  <c r="G44" i="4" s="1"/>
  <c r="AJ41" i="4"/>
  <c r="AJ94" i="4"/>
  <c r="AI91" i="4"/>
  <c r="Z16" i="4"/>
  <c r="Z15" i="4" s="1"/>
  <c r="AD16" i="4"/>
  <c r="AD15" i="4" s="1"/>
  <c r="AE26" i="4"/>
  <c r="AD35" i="4"/>
  <c r="AJ21" i="4"/>
  <c r="AJ13" i="4"/>
  <c r="AJ43" i="4"/>
  <c r="AJ56" i="4"/>
  <c r="U38" i="4"/>
  <c r="AJ38" i="4" s="1"/>
  <c r="U12" i="4"/>
  <c r="U11" i="4" s="1"/>
  <c r="U10" i="4" s="1"/>
  <c r="AI36" i="4"/>
  <c r="AI67" i="4"/>
  <c r="AI66" i="4" s="1"/>
  <c r="AI74" i="4"/>
  <c r="AI87" i="4"/>
  <c r="AI148" i="4"/>
  <c r="V132" i="4"/>
  <c r="AA35" i="4"/>
  <c r="Z55" i="4"/>
  <c r="Y146" i="4"/>
  <c r="AC146" i="4"/>
  <c r="AG146" i="4"/>
  <c r="G36" i="4"/>
  <c r="AJ90" i="4"/>
  <c r="AJ85" i="4"/>
  <c r="AJ100" i="4"/>
  <c r="AJ105" i="4"/>
  <c r="AJ109" i="4"/>
  <c r="AJ113" i="4"/>
  <c r="AJ117" i="4"/>
  <c r="AJ121" i="4"/>
  <c r="AJ126" i="4"/>
  <c r="AJ142" i="4"/>
  <c r="G17" i="4"/>
  <c r="G53" i="4"/>
  <c r="G52" i="4" s="1"/>
  <c r="AJ141" i="4"/>
  <c r="AJ59" i="4"/>
  <c r="U87" i="4"/>
  <c r="AE35" i="4"/>
  <c r="AJ110" i="4"/>
  <c r="AJ118" i="4"/>
  <c r="AJ127" i="4"/>
  <c r="AJ139" i="4"/>
  <c r="AI137" i="4"/>
  <c r="Y35" i="4"/>
  <c r="AC35" i="4"/>
  <c r="AD55" i="4"/>
  <c r="G12" i="4"/>
  <c r="G11" i="4" s="1"/>
  <c r="G10" i="4" s="1"/>
  <c r="O131" i="4"/>
  <c r="O130" i="4" s="1"/>
  <c r="Y16" i="4"/>
  <c r="Y15" i="4" s="1"/>
  <c r="AC16" i="4"/>
  <c r="AC15" i="4" s="1"/>
  <c r="AG16" i="4"/>
  <c r="AG15" i="4" s="1"/>
  <c r="X77" i="4"/>
  <c r="X73" i="4" s="1"/>
  <c r="G67" i="4"/>
  <c r="G66" i="4" s="1"/>
  <c r="G74" i="4"/>
  <c r="F31" i="4"/>
  <c r="G30" i="4"/>
  <c r="G29" i="4" s="1"/>
  <c r="F40" i="4"/>
  <c r="G39" i="4"/>
  <c r="AJ63" i="4"/>
  <c r="F60" i="4"/>
  <c r="F79" i="4"/>
  <c r="AJ79" i="4" s="1"/>
  <c r="G78" i="4"/>
  <c r="U61" i="4"/>
  <c r="U60" i="4" s="1"/>
  <c r="U55" i="4" s="1"/>
  <c r="V60" i="4"/>
  <c r="V55" i="4" s="1"/>
  <c r="U80" i="4"/>
  <c r="AJ80" i="4" s="1"/>
  <c r="V78" i="4"/>
  <c r="U101" i="4"/>
  <c r="AJ101" i="4" s="1"/>
  <c r="V98" i="4"/>
  <c r="N131" i="4"/>
  <c r="N130" i="4" s="1"/>
  <c r="G152" i="4"/>
  <c r="F71" i="4"/>
  <c r="AJ71" i="4" s="1"/>
  <c r="G70" i="4"/>
  <c r="U22" i="4"/>
  <c r="U20" i="4" s="1"/>
  <c r="V20" i="4"/>
  <c r="V44" i="4"/>
  <c r="U46" i="4"/>
  <c r="V70" i="4"/>
  <c r="U93" i="4"/>
  <c r="V92" i="4"/>
  <c r="V91" i="4" s="1"/>
  <c r="V12" i="4"/>
  <c r="V11" i="4" s="1"/>
  <c r="V10" i="4" s="1"/>
  <c r="G84" i="4"/>
  <c r="U31" i="4"/>
  <c r="U30" i="4" s="1"/>
  <c r="U29" i="4" s="1"/>
  <c r="U26" i="4" s="1"/>
  <c r="R49" i="4"/>
  <c r="F135" i="4"/>
  <c r="AJ135" i="4" s="1"/>
  <c r="G132" i="4"/>
  <c r="U65" i="4"/>
  <c r="V64" i="4"/>
  <c r="U86" i="4"/>
  <c r="V84" i="4"/>
  <c r="K131" i="4"/>
  <c r="K130" i="4" s="1"/>
  <c r="AJ24" i="4"/>
  <c r="Y26" i="4"/>
  <c r="AG26" i="4"/>
  <c r="AA26" i="4"/>
  <c r="X35" i="4"/>
  <c r="AB35" i="4"/>
  <c r="AF35" i="4"/>
  <c r="AG35" i="4"/>
  <c r="Z49" i="4"/>
  <c r="AD49" i="4"/>
  <c r="X55" i="4"/>
  <c r="AB55" i="4"/>
  <c r="AF55" i="4"/>
  <c r="X131" i="4"/>
  <c r="X130" i="4" s="1"/>
  <c r="AB131" i="4"/>
  <c r="AB130" i="4" s="1"/>
  <c r="AF131" i="4"/>
  <c r="AF130" i="4" s="1"/>
  <c r="Y131" i="4"/>
  <c r="Y130" i="4" s="1"/>
  <c r="AC131" i="4"/>
  <c r="AC130" i="4" s="1"/>
  <c r="AG131" i="4"/>
  <c r="AG130" i="4" s="1"/>
  <c r="U17" i="4"/>
  <c r="U23" i="4"/>
  <c r="U67" i="4"/>
  <c r="U66" i="4" s="1"/>
  <c r="U74" i="4"/>
  <c r="U148" i="4"/>
  <c r="AI39" i="4"/>
  <c r="W26" i="4"/>
  <c r="AF49" i="4"/>
  <c r="AA49" i="4"/>
  <c r="AE49" i="4"/>
  <c r="X146" i="4"/>
  <c r="AB146" i="4"/>
  <c r="AF146" i="4"/>
  <c r="F87" i="4"/>
  <c r="F137" i="4"/>
  <c r="U132" i="4"/>
  <c r="AI60" i="4"/>
  <c r="AJ28" i="4"/>
  <c r="AJ83" i="4"/>
  <c r="W16" i="4"/>
  <c r="W15" i="4" s="1"/>
  <c r="AA16" i="4"/>
  <c r="AA15" i="4" s="1"/>
  <c r="AE16" i="4"/>
  <c r="AE15" i="4" s="1"/>
  <c r="X16" i="4"/>
  <c r="X15" i="4" s="1"/>
  <c r="AB16" i="4"/>
  <c r="AB15" i="4" s="1"/>
  <c r="AF16" i="4"/>
  <c r="AF15" i="4" s="1"/>
  <c r="X26" i="4"/>
  <c r="AF26" i="4"/>
  <c r="AC49" i="4"/>
  <c r="Y77" i="4"/>
  <c r="Y73" i="4" s="1"/>
  <c r="AC77" i="4"/>
  <c r="AC73" i="4" s="1"/>
  <c r="AG77" i="4"/>
  <c r="AG73" i="4" s="1"/>
  <c r="AF77" i="4"/>
  <c r="AF73" i="4" s="1"/>
  <c r="G20" i="4"/>
  <c r="G60" i="4"/>
  <c r="G55" i="4" s="1"/>
  <c r="F74" i="4"/>
  <c r="U137" i="4"/>
  <c r="V137" i="4"/>
  <c r="V87" i="4"/>
  <c r="U39" i="4"/>
  <c r="V39" i="4"/>
  <c r="F148" i="4"/>
  <c r="G137" i="4"/>
  <c r="G98" i="4"/>
  <c r="F91" i="4"/>
  <c r="G87" i="4"/>
  <c r="F84" i="4"/>
  <c r="F67" i="4"/>
  <c r="F66" i="4" s="1"/>
  <c r="G50" i="4"/>
  <c r="F36" i="4"/>
  <c r="G33" i="4"/>
  <c r="G32" i="4" s="1"/>
  <c r="F20" i="4"/>
  <c r="F12" i="4"/>
  <c r="F11" i="4" s="1"/>
  <c r="F10" i="4" s="1"/>
  <c r="Y55" i="4"/>
  <c r="AC55" i="4"/>
  <c r="AG55" i="4"/>
  <c r="Y49" i="4"/>
  <c r="AG49" i="4"/>
  <c r="Z77" i="4"/>
  <c r="Z73" i="4" s="1"/>
  <c r="AD77" i="4"/>
  <c r="AD73" i="4" s="1"/>
  <c r="W77" i="4"/>
  <c r="W73" i="4" s="1"/>
  <c r="AA77" i="4"/>
  <c r="AA73" i="4" s="1"/>
  <c r="AE77" i="4"/>
  <c r="AE73" i="4" s="1"/>
  <c r="Z26" i="4"/>
  <c r="AD26" i="4"/>
  <c r="Z146" i="4"/>
  <c r="AD146" i="4"/>
  <c r="W146" i="4"/>
  <c r="AA146" i="4"/>
  <c r="AE146" i="4"/>
  <c r="AI26" i="4"/>
  <c r="M26" i="4"/>
  <c r="H146" i="4"/>
  <c r="L146" i="4"/>
  <c r="P146" i="4"/>
  <c r="I26" i="4"/>
  <c r="J131" i="4"/>
  <c r="J130" i="4" s="1"/>
  <c r="R131" i="4"/>
  <c r="R130" i="4" s="1"/>
  <c r="AH26" i="4"/>
  <c r="AH49" i="4"/>
  <c r="J49" i="4"/>
  <c r="AH55" i="4"/>
  <c r="M49" i="4"/>
  <c r="H55" i="4"/>
  <c r="P55" i="4"/>
  <c r="K35" i="4"/>
  <c r="J55" i="4"/>
  <c r="Q77" i="4"/>
  <c r="Q73" i="4" s="1"/>
  <c r="J35" i="4"/>
  <c r="R35" i="4"/>
  <c r="L55" i="4"/>
  <c r="Q16" i="4"/>
  <c r="Q15" i="4" s="1"/>
  <c r="K55" i="4"/>
  <c r="J146" i="4"/>
  <c r="R146" i="4"/>
  <c r="K26" i="4"/>
  <c r="N16" i="4"/>
  <c r="N15" i="4" s="1"/>
  <c r="H26" i="4"/>
  <c r="N146" i="4"/>
  <c r="AH35" i="4"/>
  <c r="J16" i="4"/>
  <c r="J15" i="4" s="1"/>
  <c r="L26" i="4"/>
  <c r="M16" i="4"/>
  <c r="M15" i="4" s="1"/>
  <c r="Q26" i="4"/>
  <c r="H35" i="4"/>
  <c r="L35" i="4"/>
  <c r="P35" i="4"/>
  <c r="N49" i="4"/>
  <c r="I77" i="4"/>
  <c r="I73" i="4" s="1"/>
  <c r="M77" i="4"/>
  <c r="M73" i="4" s="1"/>
  <c r="O26" i="4"/>
  <c r="R16" i="4"/>
  <c r="R15" i="4" s="1"/>
  <c r="P26" i="4"/>
  <c r="I16" i="4"/>
  <c r="I15" i="4" s="1"/>
  <c r="J26" i="4"/>
  <c r="R26" i="4"/>
  <c r="O55" i="4"/>
  <c r="H131" i="4"/>
  <c r="H130" i="4" s="1"/>
  <c r="L131" i="4"/>
  <c r="L130" i="4" s="1"/>
  <c r="P131" i="4"/>
  <c r="P130" i="4" s="1"/>
  <c r="I131" i="4"/>
  <c r="I130" i="4" s="1"/>
  <c r="M131" i="4"/>
  <c r="M130" i="4" s="1"/>
  <c r="Q131" i="4"/>
  <c r="Q130" i="4" s="1"/>
  <c r="AH16" i="4"/>
  <c r="AH15" i="4" s="1"/>
  <c r="AH146" i="4"/>
  <c r="K16" i="4"/>
  <c r="K15" i="4" s="1"/>
  <c r="O16" i="4"/>
  <c r="O15" i="4" s="1"/>
  <c r="H16" i="4"/>
  <c r="H15" i="4" s="1"/>
  <c r="L16" i="4"/>
  <c r="L15" i="4" s="1"/>
  <c r="P16" i="4"/>
  <c r="P15" i="4" s="1"/>
  <c r="N26" i="4"/>
  <c r="I35" i="4"/>
  <c r="M35" i="4"/>
  <c r="Q35" i="4"/>
  <c r="K49" i="4"/>
  <c r="O49" i="4"/>
  <c r="J77" i="4"/>
  <c r="J73" i="4" s="1"/>
  <c r="N77" i="4"/>
  <c r="N73" i="4" s="1"/>
  <c r="R77" i="4"/>
  <c r="R73" i="4" s="1"/>
  <c r="K77" i="4"/>
  <c r="K73" i="4" s="1"/>
  <c r="O77" i="4"/>
  <c r="O73" i="4" s="1"/>
  <c r="H77" i="4"/>
  <c r="H73" i="4" s="1"/>
  <c r="L77" i="4"/>
  <c r="L73" i="4" s="1"/>
  <c r="P77" i="4"/>
  <c r="P73" i="4" s="1"/>
  <c r="V49" i="4"/>
  <c r="I49" i="4"/>
  <c r="Q49" i="4"/>
  <c r="I55" i="4"/>
  <c r="M55" i="4"/>
  <c r="Q55" i="4"/>
  <c r="N55" i="4"/>
  <c r="R55" i="4"/>
  <c r="I146" i="4"/>
  <c r="M146" i="4"/>
  <c r="Q146" i="4"/>
  <c r="AH77" i="4"/>
  <c r="AH73" i="4" s="1"/>
  <c r="AH131" i="4"/>
  <c r="AH130" i="4" s="1"/>
  <c r="K146" i="4"/>
  <c r="O146" i="4"/>
  <c r="V146" i="4" l="1"/>
  <c r="G26" i="4"/>
  <c r="U153" i="4"/>
  <c r="U152" i="4" s="1"/>
  <c r="U146" i="4" s="1"/>
  <c r="AJ34" i="4"/>
  <c r="V35" i="4"/>
  <c r="AJ87" i="4"/>
  <c r="AJ61" i="4"/>
  <c r="V16" i="4"/>
  <c r="V15" i="4" s="1"/>
  <c r="AJ54" i="4"/>
  <c r="U36" i="4"/>
  <c r="U35" i="4" s="1"/>
  <c r="U98" i="4"/>
  <c r="AI35" i="4"/>
  <c r="AI131" i="4"/>
  <c r="AI130" i="4" s="1"/>
  <c r="G131" i="4"/>
  <c r="G130" i="4" s="1"/>
  <c r="U78" i="4"/>
  <c r="G16" i="4"/>
  <c r="G15" i="4" s="1"/>
  <c r="AJ53" i="4"/>
  <c r="AI77" i="4"/>
  <c r="AI73" i="4" s="1"/>
  <c r="G146" i="4"/>
  <c r="AC96" i="4"/>
  <c r="AC8" i="4" s="1"/>
  <c r="AC159" i="4" s="1"/>
  <c r="G49" i="4"/>
  <c r="V131" i="4"/>
  <c r="V130" i="4" s="1"/>
  <c r="AF96" i="4"/>
  <c r="AF8" i="4" s="1"/>
  <c r="AF159" i="4" s="1"/>
  <c r="F45" i="4"/>
  <c r="F44" i="4" s="1"/>
  <c r="AJ46" i="4"/>
  <c r="AJ45" i="4" s="1"/>
  <c r="U45" i="4"/>
  <c r="U44" i="4" s="1"/>
  <c r="AA96" i="4"/>
  <c r="AA8" i="4" s="1"/>
  <c r="AA159" i="4" s="1"/>
  <c r="G35" i="4"/>
  <c r="AE96" i="4"/>
  <c r="AE158" i="4" s="1"/>
  <c r="W96" i="4"/>
  <c r="W8" i="4" s="1"/>
  <c r="W159" i="4" s="1"/>
  <c r="AB96" i="4"/>
  <c r="AB8" i="4" s="1"/>
  <c r="AB159" i="4" s="1"/>
  <c r="AG96" i="4"/>
  <c r="AG8" i="4" s="1"/>
  <c r="AG159" i="4" s="1"/>
  <c r="U16" i="4"/>
  <c r="U15" i="4" s="1"/>
  <c r="J96" i="4"/>
  <c r="J8" i="4" s="1"/>
  <c r="J159" i="4" s="1"/>
  <c r="V77" i="4"/>
  <c r="V73" i="4" s="1"/>
  <c r="Z96" i="4"/>
  <c r="Z158" i="4" s="1"/>
  <c r="X96" i="4"/>
  <c r="X158" i="4" s="1"/>
  <c r="AJ22" i="4"/>
  <c r="F39" i="4"/>
  <c r="F35" i="4" s="1"/>
  <c r="AJ40" i="4"/>
  <c r="Y96" i="4"/>
  <c r="Y158" i="4" s="1"/>
  <c r="F132" i="4"/>
  <c r="F131" i="4" s="1"/>
  <c r="F130" i="4" s="1"/>
  <c r="U64" i="4"/>
  <c r="AJ65" i="4"/>
  <c r="U92" i="4"/>
  <c r="U91" i="4" s="1"/>
  <c r="AJ93" i="4"/>
  <c r="F78" i="4"/>
  <c r="U84" i="4"/>
  <c r="AJ84" i="4" s="1"/>
  <c r="AJ86" i="4"/>
  <c r="AD96" i="4"/>
  <c r="AD158" i="4" s="1"/>
  <c r="G77" i="4"/>
  <c r="G73" i="4" s="1"/>
  <c r="U131" i="4"/>
  <c r="U130" i="4" s="1"/>
  <c r="F30" i="4"/>
  <c r="F29" i="4" s="1"/>
  <c r="F26" i="4" s="1"/>
  <c r="AJ31" i="4"/>
  <c r="AH96" i="4"/>
  <c r="AH8" i="4" s="1"/>
  <c r="AH159" i="4" s="1"/>
  <c r="N96" i="4"/>
  <c r="N158" i="4" s="1"/>
  <c r="R96" i="4"/>
  <c r="R158" i="4" s="1"/>
  <c r="K96" i="4"/>
  <c r="K8" i="4" s="1"/>
  <c r="K159" i="4" s="1"/>
  <c r="Q96" i="4"/>
  <c r="Q8" i="4" s="1"/>
  <c r="Q159" i="4" s="1"/>
  <c r="O96" i="4"/>
  <c r="O8" i="4" s="1"/>
  <c r="O159" i="4" s="1"/>
  <c r="M96" i="4"/>
  <c r="M8" i="4" s="1"/>
  <c r="M159" i="4" s="1"/>
  <c r="I96" i="4"/>
  <c r="I8" i="4" s="1"/>
  <c r="I159" i="4" s="1"/>
  <c r="H96" i="4"/>
  <c r="P96" i="4"/>
  <c r="L96" i="4"/>
  <c r="V96" i="4" l="1"/>
  <c r="V8" i="4" s="1"/>
  <c r="V159" i="4" s="1"/>
  <c r="F77" i="4"/>
  <c r="F73" i="4" s="1"/>
  <c r="AJ78" i="4"/>
  <c r="AC158" i="4"/>
  <c r="J158" i="4"/>
  <c r="AF158" i="4"/>
  <c r="G96" i="4"/>
  <c r="G8" i="4" s="1"/>
  <c r="G159" i="4" s="1"/>
  <c r="U77" i="4"/>
  <c r="U73" i="4" s="1"/>
  <c r="AG158" i="4"/>
  <c r="Y8" i="4"/>
  <c r="Y159" i="4" s="1"/>
  <c r="K158" i="4"/>
  <c r="N8" i="4"/>
  <c r="N159" i="4" s="1"/>
  <c r="X8" i="4"/>
  <c r="X159" i="4" s="1"/>
  <c r="AA158" i="4"/>
  <c r="AB158" i="4"/>
  <c r="W158" i="4"/>
  <c r="AE8" i="4"/>
  <c r="AE159" i="4" s="1"/>
  <c r="Z8" i="4"/>
  <c r="Z159" i="4" s="1"/>
  <c r="AH158" i="4"/>
  <c r="AD8" i="4"/>
  <c r="AD159" i="4" s="1"/>
  <c r="O158" i="4"/>
  <c r="R8" i="4"/>
  <c r="R159" i="4" s="1"/>
  <c r="M158" i="4"/>
  <c r="Q158" i="4"/>
  <c r="I158" i="4"/>
  <c r="L8" i="4"/>
  <c r="L159" i="4" s="1"/>
  <c r="L158" i="4"/>
  <c r="P8" i="4"/>
  <c r="P159" i="4" s="1"/>
  <c r="P158" i="4"/>
  <c r="H8" i="4"/>
  <c r="H159" i="4" s="1"/>
  <c r="H158" i="4"/>
  <c r="V158" i="4" l="1"/>
  <c r="G158" i="4"/>
  <c r="S152" i="4" l="1"/>
  <c r="S148" i="4"/>
  <c r="S137" i="4"/>
  <c r="S132" i="4"/>
  <c r="S98" i="4"/>
  <c r="S92" i="4"/>
  <c r="S91" i="4" s="1"/>
  <c r="S87" i="4"/>
  <c r="S84" i="4"/>
  <c r="S82" i="4"/>
  <c r="S78" i="4"/>
  <c r="S74" i="4"/>
  <c r="S70" i="4"/>
  <c r="S67" i="4"/>
  <c r="S66" i="4" s="1"/>
  <c r="S64" i="4"/>
  <c r="S60" i="4"/>
  <c r="S57" i="4"/>
  <c r="S53" i="4"/>
  <c r="S52" i="4" s="1"/>
  <c r="S50" i="4"/>
  <c r="S44" i="4"/>
  <c r="S39" i="4"/>
  <c r="S36" i="4"/>
  <c r="S33" i="4"/>
  <c r="S32" i="4" s="1"/>
  <c r="S30" i="4"/>
  <c r="S29" i="4" s="1"/>
  <c r="S27" i="4"/>
  <c r="S23" i="4"/>
  <c r="S20" i="4"/>
  <c r="S17" i="4"/>
  <c r="S12" i="4"/>
  <c r="S11" i="4" s="1"/>
  <c r="S10" i="4" s="1"/>
  <c r="BM307" i="1"/>
  <c r="BL307" i="1" s="1"/>
  <c r="BM306" i="1"/>
  <c r="BL306" i="1" s="1"/>
  <c r="BM302" i="1"/>
  <c r="BL302" i="1" s="1"/>
  <c r="BM301" i="1"/>
  <c r="BM298" i="1"/>
  <c r="BL298" i="1" s="1"/>
  <c r="BM297" i="1"/>
  <c r="BL297" i="1" s="1"/>
  <c r="BM295" i="1"/>
  <c r="BL295" i="1" s="1"/>
  <c r="BM294" i="1"/>
  <c r="BL294" i="1" s="1"/>
  <c r="BM293" i="1"/>
  <c r="BL293" i="1" s="1"/>
  <c r="BM292" i="1"/>
  <c r="BL292" i="1" s="1"/>
  <c r="BM290" i="1"/>
  <c r="BL290" i="1" s="1"/>
  <c r="BM289" i="1"/>
  <c r="BM288" i="1"/>
  <c r="BL288" i="1" s="1"/>
  <c r="BM286" i="1"/>
  <c r="BL286" i="1" s="1"/>
  <c r="BM285" i="1"/>
  <c r="BL285" i="1" s="1"/>
  <c r="BM284" i="1"/>
  <c r="BL284" i="1" s="1"/>
  <c r="BM283" i="1"/>
  <c r="BL283" i="1" s="1"/>
  <c r="BM281" i="1"/>
  <c r="BL281" i="1" s="1"/>
  <c r="BL280" i="1" s="1"/>
  <c r="BM278" i="1"/>
  <c r="BL278" i="1" s="1"/>
  <c r="BM277" i="1"/>
  <c r="BL277" i="1" s="1"/>
  <c r="BM276" i="1"/>
  <c r="BL276" i="1" s="1"/>
  <c r="BM275" i="1"/>
  <c r="BL275" i="1" s="1"/>
  <c r="BM274" i="1"/>
  <c r="BL274" i="1" s="1"/>
  <c r="BM273" i="1"/>
  <c r="BL273" i="1" s="1"/>
  <c r="BM272" i="1"/>
  <c r="BM271" i="1"/>
  <c r="BL271" i="1" s="1"/>
  <c r="BM270" i="1"/>
  <c r="BL270" i="1" s="1"/>
  <c r="BM269" i="1"/>
  <c r="BL269" i="1" s="1"/>
  <c r="BM268" i="1"/>
  <c r="BL268" i="1" s="1"/>
  <c r="BM267" i="1"/>
  <c r="BL267" i="1" s="1"/>
  <c r="BM266" i="1"/>
  <c r="BL266" i="1" s="1"/>
  <c r="BM265" i="1"/>
  <c r="BL265" i="1" s="1"/>
  <c r="BM264" i="1"/>
  <c r="BL264" i="1" s="1"/>
  <c r="BM263" i="1"/>
  <c r="BL263" i="1" s="1"/>
  <c r="BM262" i="1"/>
  <c r="BL262" i="1" s="1"/>
  <c r="BM261" i="1"/>
  <c r="BL261" i="1" s="1"/>
  <c r="BM259" i="1"/>
  <c r="BL259" i="1" s="1"/>
  <c r="BM258" i="1"/>
  <c r="BL258" i="1" s="1"/>
  <c r="BM257" i="1"/>
  <c r="BL257" i="1" s="1"/>
  <c r="BM256" i="1"/>
  <c r="BL256" i="1" s="1"/>
  <c r="BM255" i="1"/>
  <c r="BL255" i="1" s="1"/>
  <c r="BM254" i="1"/>
  <c r="BL254" i="1" s="1"/>
  <c r="BM252" i="1"/>
  <c r="BM251" i="1"/>
  <c r="BL251" i="1" s="1"/>
  <c r="BM250" i="1"/>
  <c r="BL250" i="1" s="1"/>
  <c r="BM249" i="1"/>
  <c r="BL249" i="1" s="1"/>
  <c r="BM248" i="1"/>
  <c r="BL248" i="1" s="1"/>
  <c r="BM244" i="1"/>
  <c r="BL244" i="1" s="1"/>
  <c r="BM243" i="1"/>
  <c r="BL243" i="1" s="1"/>
  <c r="BM242" i="1"/>
  <c r="BL242" i="1" s="1"/>
  <c r="BM241" i="1"/>
  <c r="BL241" i="1" s="1"/>
  <c r="BM240" i="1"/>
  <c r="BL240" i="1" s="1"/>
  <c r="BM239" i="1"/>
  <c r="BL239" i="1" s="1"/>
  <c r="BM238" i="1"/>
  <c r="BL238" i="1" s="1"/>
  <c r="BM237" i="1"/>
  <c r="BL237" i="1" s="1"/>
  <c r="BM236" i="1"/>
  <c r="BL236" i="1" s="1"/>
  <c r="BM235" i="1"/>
  <c r="BL235" i="1" s="1"/>
  <c r="BM234" i="1"/>
  <c r="BL234" i="1" s="1"/>
  <c r="BM233" i="1"/>
  <c r="BL233" i="1" s="1"/>
  <c r="BM232" i="1"/>
  <c r="BL232" i="1" s="1"/>
  <c r="BM231" i="1"/>
  <c r="BL231" i="1" s="1"/>
  <c r="BM230" i="1"/>
  <c r="BL230" i="1" s="1"/>
  <c r="BM229" i="1"/>
  <c r="BL229" i="1" s="1"/>
  <c r="BM228" i="1"/>
  <c r="BL228" i="1" s="1"/>
  <c r="BM227" i="1"/>
  <c r="BL227" i="1" s="1"/>
  <c r="BM226" i="1"/>
  <c r="BL226" i="1" s="1"/>
  <c r="BM224" i="1"/>
  <c r="BL224" i="1" s="1"/>
  <c r="BM221" i="1"/>
  <c r="BL221" i="1" s="1"/>
  <c r="BM218" i="1"/>
  <c r="BL218" i="1" s="1"/>
  <c r="BM217" i="1"/>
  <c r="BL217" i="1" s="1"/>
  <c r="BM216" i="1"/>
  <c r="BL216" i="1" s="1"/>
  <c r="BM215" i="1"/>
  <c r="BL215" i="1" s="1"/>
  <c r="BM214" i="1"/>
  <c r="BL214" i="1" s="1"/>
  <c r="BM213" i="1"/>
  <c r="BL213" i="1" s="1"/>
  <c r="BM212" i="1"/>
  <c r="BL212" i="1" s="1"/>
  <c r="BM211" i="1"/>
  <c r="BL211" i="1" s="1"/>
  <c r="BM210" i="1"/>
  <c r="BL210" i="1" s="1"/>
  <c r="BM209" i="1"/>
  <c r="BL209" i="1" s="1"/>
  <c r="BM208" i="1"/>
  <c r="BL208" i="1" s="1"/>
  <c r="BM207" i="1"/>
  <c r="BL207" i="1" s="1"/>
  <c r="BM206" i="1"/>
  <c r="BL206" i="1" s="1"/>
  <c r="BM204" i="1"/>
  <c r="BL204" i="1" s="1"/>
  <c r="BM203" i="1"/>
  <c r="BL203" i="1" s="1"/>
  <c r="BM202" i="1"/>
  <c r="BL202" i="1" s="1"/>
  <c r="BM201" i="1"/>
  <c r="BL201" i="1" s="1"/>
  <c r="BM200" i="1"/>
  <c r="BL200" i="1" s="1"/>
  <c r="BM199" i="1"/>
  <c r="BL199" i="1" s="1"/>
  <c r="BM198" i="1"/>
  <c r="BL198" i="1" s="1"/>
  <c r="BM197" i="1"/>
  <c r="BL197" i="1" s="1"/>
  <c r="BM196" i="1"/>
  <c r="BL196" i="1" s="1"/>
  <c r="BM195" i="1"/>
  <c r="BL195" i="1" s="1"/>
  <c r="BM194" i="1"/>
  <c r="BL194" i="1" s="1"/>
  <c r="BM193" i="1"/>
  <c r="BL193" i="1" s="1"/>
  <c r="BM192" i="1"/>
  <c r="BL192" i="1" s="1"/>
  <c r="BM191" i="1"/>
  <c r="BL191" i="1" s="1"/>
  <c r="BM190" i="1"/>
  <c r="BL190" i="1" s="1"/>
  <c r="BM189" i="1"/>
  <c r="BL189" i="1" s="1"/>
  <c r="BM188" i="1"/>
  <c r="BL188" i="1" s="1"/>
  <c r="BM187" i="1"/>
  <c r="BL187" i="1" s="1"/>
  <c r="BM186" i="1"/>
  <c r="BL186" i="1" s="1"/>
  <c r="BM185" i="1"/>
  <c r="BL185" i="1" s="1"/>
  <c r="BM184" i="1"/>
  <c r="BL184" i="1" s="1"/>
  <c r="BM183" i="1"/>
  <c r="BL183" i="1" s="1"/>
  <c r="BM182" i="1"/>
  <c r="BL182" i="1" s="1"/>
  <c r="BM181" i="1"/>
  <c r="BL181" i="1" s="1"/>
  <c r="BM180" i="1"/>
  <c r="BL180" i="1" s="1"/>
  <c r="BM179" i="1"/>
  <c r="BL179" i="1" s="1"/>
  <c r="BM178" i="1"/>
  <c r="BL178" i="1" s="1"/>
  <c r="BM176" i="1"/>
  <c r="BL176" i="1" s="1"/>
  <c r="BM175" i="1"/>
  <c r="BL175" i="1" s="1"/>
  <c r="BM174" i="1"/>
  <c r="BL174" i="1" s="1"/>
  <c r="BM173" i="1"/>
  <c r="BL173" i="1" s="1"/>
  <c r="BM171" i="1"/>
  <c r="BL171" i="1" s="1"/>
  <c r="BM170" i="1"/>
  <c r="BL170" i="1" s="1"/>
  <c r="BM169" i="1"/>
  <c r="BL169" i="1" s="1"/>
  <c r="BM168" i="1"/>
  <c r="BL168" i="1" s="1"/>
  <c r="BM167" i="1"/>
  <c r="BL167" i="1" s="1"/>
  <c r="BM166" i="1"/>
  <c r="BL166" i="1" s="1"/>
  <c r="BM165" i="1"/>
  <c r="BL165" i="1" s="1"/>
  <c r="BM164" i="1"/>
  <c r="BL164" i="1" s="1"/>
  <c r="BM163" i="1"/>
  <c r="BL163" i="1" s="1"/>
  <c r="BM162" i="1"/>
  <c r="BL162" i="1" s="1"/>
  <c r="BM161" i="1"/>
  <c r="BL161" i="1" s="1"/>
  <c r="BM160" i="1"/>
  <c r="BL160" i="1" s="1"/>
  <c r="BM159" i="1"/>
  <c r="BL159" i="1" s="1"/>
  <c r="BM158" i="1"/>
  <c r="BL158" i="1" s="1"/>
  <c r="BM157" i="1"/>
  <c r="BL157" i="1" s="1"/>
  <c r="BM156" i="1"/>
  <c r="BL156" i="1" s="1"/>
  <c r="BM155" i="1"/>
  <c r="BL155" i="1" s="1"/>
  <c r="BM154" i="1"/>
  <c r="BL154" i="1" s="1"/>
  <c r="BM153" i="1"/>
  <c r="BL153" i="1" s="1"/>
  <c r="BM152" i="1"/>
  <c r="BL152" i="1" s="1"/>
  <c r="BM151" i="1"/>
  <c r="BL151" i="1" s="1"/>
  <c r="BM150" i="1"/>
  <c r="BL150" i="1" s="1"/>
  <c r="BM145" i="1"/>
  <c r="BL145" i="1" s="1"/>
  <c r="BM144" i="1"/>
  <c r="BL144" i="1" s="1"/>
  <c r="BM143" i="1"/>
  <c r="BL143" i="1" s="1"/>
  <c r="BM142" i="1"/>
  <c r="BL142" i="1" s="1"/>
  <c r="BM141" i="1"/>
  <c r="BL141" i="1" s="1"/>
  <c r="BM140" i="1"/>
  <c r="BL140" i="1" s="1"/>
  <c r="BM139" i="1"/>
  <c r="BL139" i="1" s="1"/>
  <c r="BM138" i="1"/>
  <c r="BL138" i="1" s="1"/>
  <c r="BM137" i="1"/>
  <c r="BL137" i="1" s="1"/>
  <c r="BM136" i="1"/>
  <c r="BL136" i="1" s="1"/>
  <c r="BM135" i="1"/>
  <c r="BL135" i="1" s="1"/>
  <c r="BM134" i="1"/>
  <c r="BL134" i="1" s="1"/>
  <c r="BM133" i="1"/>
  <c r="BL133" i="1" s="1"/>
  <c r="BM132" i="1"/>
  <c r="BL132" i="1" s="1"/>
  <c r="BM131" i="1"/>
  <c r="BL131" i="1" s="1"/>
  <c r="BM130" i="1"/>
  <c r="BL130" i="1" s="1"/>
  <c r="BM129" i="1"/>
  <c r="BL129" i="1" s="1"/>
  <c r="BM128" i="1"/>
  <c r="BM125" i="1"/>
  <c r="BL125" i="1" s="1"/>
  <c r="BM124" i="1"/>
  <c r="BL124" i="1" s="1"/>
  <c r="BM121" i="1"/>
  <c r="BL121" i="1" s="1"/>
  <c r="BM120" i="1"/>
  <c r="BL120" i="1" s="1"/>
  <c r="BM119" i="1"/>
  <c r="BL119" i="1" s="1"/>
  <c r="BM118" i="1"/>
  <c r="BL118" i="1" s="1"/>
  <c r="BM117" i="1"/>
  <c r="BL117" i="1" s="1"/>
  <c r="BM116" i="1"/>
  <c r="BL116" i="1" s="1"/>
  <c r="BM115" i="1"/>
  <c r="BL115" i="1" s="1"/>
  <c r="BM114" i="1"/>
  <c r="BL114" i="1" s="1"/>
  <c r="BM113" i="1"/>
  <c r="BL113" i="1" s="1"/>
  <c r="BM112" i="1"/>
  <c r="BL112" i="1" s="1"/>
  <c r="BM111" i="1"/>
  <c r="BL111" i="1" s="1"/>
  <c r="BM109" i="1"/>
  <c r="BL109" i="1" s="1"/>
  <c r="BM108" i="1"/>
  <c r="BL108" i="1" s="1"/>
  <c r="BM107" i="1"/>
  <c r="BL107" i="1" s="1"/>
  <c r="BM106" i="1"/>
  <c r="BL106" i="1" s="1"/>
  <c r="BM105" i="1"/>
  <c r="BL105" i="1" s="1"/>
  <c r="BM104" i="1"/>
  <c r="BL104" i="1" s="1"/>
  <c r="BM103" i="1"/>
  <c r="BL103" i="1" s="1"/>
  <c r="BM102" i="1"/>
  <c r="BL102" i="1" s="1"/>
  <c r="BM100" i="1"/>
  <c r="BL100" i="1" s="1"/>
  <c r="BM99" i="1"/>
  <c r="BL99" i="1" s="1"/>
  <c r="BM98" i="1"/>
  <c r="BL98" i="1" s="1"/>
  <c r="BM97" i="1"/>
  <c r="BL97" i="1" s="1"/>
  <c r="BM96" i="1"/>
  <c r="BL96" i="1" s="1"/>
  <c r="BM95" i="1"/>
  <c r="BL95" i="1" s="1"/>
  <c r="BM94" i="1"/>
  <c r="BL94" i="1" s="1"/>
  <c r="BM93" i="1"/>
  <c r="BL93" i="1" s="1"/>
  <c r="BM92" i="1"/>
  <c r="BL92" i="1" s="1"/>
  <c r="BM91" i="1"/>
  <c r="BL91" i="1" s="1"/>
  <c r="BM90" i="1"/>
  <c r="BM86" i="1"/>
  <c r="BL86" i="1" s="1"/>
  <c r="BM84" i="1"/>
  <c r="BL84" i="1" s="1"/>
  <c r="BM83" i="1"/>
  <c r="BL83" i="1" s="1"/>
  <c r="BM82" i="1"/>
  <c r="BM81" i="1"/>
  <c r="BL81" i="1" s="1"/>
  <c r="BM78" i="1"/>
  <c r="BL78" i="1" s="1"/>
  <c r="BM77" i="1"/>
  <c r="BL77" i="1" s="1"/>
  <c r="BM76" i="1"/>
  <c r="BL76" i="1" s="1"/>
  <c r="BM75" i="1"/>
  <c r="BL75" i="1" s="1"/>
  <c r="BM74" i="1"/>
  <c r="BL74" i="1" s="1"/>
  <c r="BM73" i="1"/>
  <c r="BL73" i="1" s="1"/>
  <c r="BM72" i="1"/>
  <c r="BL72" i="1" s="1"/>
  <c r="BM71" i="1"/>
  <c r="BL71" i="1" s="1"/>
  <c r="BM70" i="1"/>
  <c r="BL70" i="1" s="1"/>
  <c r="BM69" i="1"/>
  <c r="BL69" i="1" s="1"/>
  <c r="BM66" i="1"/>
  <c r="BL66" i="1" s="1"/>
  <c r="BM65" i="1"/>
  <c r="BL65" i="1" s="1"/>
  <c r="BM63" i="1"/>
  <c r="BL63" i="1" s="1"/>
  <c r="BM62" i="1"/>
  <c r="BM61" i="1"/>
  <c r="BL61" i="1" s="1"/>
  <c r="BM60" i="1"/>
  <c r="BL60" i="1" s="1"/>
  <c r="BM56" i="1"/>
  <c r="BL56" i="1" s="1"/>
  <c r="BM55" i="1"/>
  <c r="BL55" i="1" s="1"/>
  <c r="BM54" i="1"/>
  <c r="BL54" i="1" s="1"/>
  <c r="BM53" i="1"/>
  <c r="BL53" i="1" s="1"/>
  <c r="BM52" i="1"/>
  <c r="BL52" i="1" s="1"/>
  <c r="BM51" i="1"/>
  <c r="BL51" i="1" s="1"/>
  <c r="BM50" i="1"/>
  <c r="BL50" i="1" s="1"/>
  <c r="BM49" i="1"/>
  <c r="BL49" i="1" s="1"/>
  <c r="BM48" i="1"/>
  <c r="BL48" i="1" s="1"/>
  <c r="BM47" i="1"/>
  <c r="BL47" i="1" s="1"/>
  <c r="BM46" i="1"/>
  <c r="BL46" i="1" s="1"/>
  <c r="BM45" i="1"/>
  <c r="BL45" i="1" s="1"/>
  <c r="BM44" i="1"/>
  <c r="BL44" i="1" s="1"/>
  <c r="BM43" i="1"/>
  <c r="BL43" i="1" s="1"/>
  <c r="BM42" i="1"/>
  <c r="BL42" i="1" s="1"/>
  <c r="BM41" i="1"/>
  <c r="BL41" i="1" s="1"/>
  <c r="BM40" i="1"/>
  <c r="BL40" i="1" s="1"/>
  <c r="BM39" i="1"/>
  <c r="BL39" i="1" s="1"/>
  <c r="BM38" i="1"/>
  <c r="BL38" i="1" s="1"/>
  <c r="BM37" i="1"/>
  <c r="BL37" i="1" s="1"/>
  <c r="BM36" i="1"/>
  <c r="BL36" i="1" s="1"/>
  <c r="BM35" i="1"/>
  <c r="BL35" i="1" s="1"/>
  <c r="BM32" i="1"/>
  <c r="BL32" i="1" s="1"/>
  <c r="BM31" i="1"/>
  <c r="BL31" i="1" s="1"/>
  <c r="BM30" i="1"/>
  <c r="BL30" i="1" s="1"/>
  <c r="BM29" i="1"/>
  <c r="BL29" i="1" s="1"/>
  <c r="BM28" i="1"/>
  <c r="BL28" i="1" s="1"/>
  <c r="BM27" i="1"/>
  <c r="BL27" i="1" s="1"/>
  <c r="BM23" i="1"/>
  <c r="BL23" i="1" s="1"/>
  <c r="BM22" i="1"/>
  <c r="BL22" i="1" s="1"/>
  <c r="BM21" i="1"/>
  <c r="BL21" i="1" s="1"/>
  <c r="BM20" i="1"/>
  <c r="BL20" i="1" s="1"/>
  <c r="BM19" i="1"/>
  <c r="BL19" i="1" s="1"/>
  <c r="BM18" i="1"/>
  <c r="BL18" i="1" s="1"/>
  <c r="BM17" i="1"/>
  <c r="BL17" i="1" s="1"/>
  <c r="BM16" i="1"/>
  <c r="BM15" i="1"/>
  <c r="BL15" i="1" s="1"/>
  <c r="BM14" i="1"/>
  <c r="BL14" i="1" s="1"/>
  <c r="BM13" i="1"/>
  <c r="BM12" i="1"/>
  <c r="BL272" i="1"/>
  <c r="BF307" i="1"/>
  <c r="BE307" i="1" s="1"/>
  <c r="BF306" i="1"/>
  <c r="BF302" i="1"/>
  <c r="BE302" i="1" s="1"/>
  <c r="BF301" i="1"/>
  <c r="BF298" i="1"/>
  <c r="BE298" i="1" s="1"/>
  <c r="BF297" i="1"/>
  <c r="BE297" i="1" s="1"/>
  <c r="BF295" i="1"/>
  <c r="BE295" i="1" s="1"/>
  <c r="BF294" i="1"/>
  <c r="BE294" i="1" s="1"/>
  <c r="BF293" i="1"/>
  <c r="BE293" i="1" s="1"/>
  <c r="BF292" i="1"/>
  <c r="BF290" i="1"/>
  <c r="BE290" i="1" s="1"/>
  <c r="BF289" i="1"/>
  <c r="BE289" i="1" s="1"/>
  <c r="BF288" i="1"/>
  <c r="BE288" i="1" s="1"/>
  <c r="BF286" i="1"/>
  <c r="BE286" i="1" s="1"/>
  <c r="BF285" i="1"/>
  <c r="BE285" i="1" s="1"/>
  <c r="BF284" i="1"/>
  <c r="BE284" i="1" s="1"/>
  <c r="BF283" i="1"/>
  <c r="BE283" i="1" s="1"/>
  <c r="BF281" i="1"/>
  <c r="BE281" i="1" s="1"/>
  <c r="BE280" i="1" s="1"/>
  <c r="BF278" i="1"/>
  <c r="BE278" i="1" s="1"/>
  <c r="BF277" i="1"/>
  <c r="BE277" i="1" s="1"/>
  <c r="BF276" i="1"/>
  <c r="BE276" i="1" s="1"/>
  <c r="BF275" i="1"/>
  <c r="BE275" i="1" s="1"/>
  <c r="BF274" i="1"/>
  <c r="BE274" i="1" s="1"/>
  <c r="BF273" i="1"/>
  <c r="BE273" i="1" s="1"/>
  <c r="BF272" i="1"/>
  <c r="BE272" i="1" s="1"/>
  <c r="BF271" i="1"/>
  <c r="BE271" i="1" s="1"/>
  <c r="BF270" i="1"/>
  <c r="BE270" i="1" s="1"/>
  <c r="BF269" i="1"/>
  <c r="BE269" i="1" s="1"/>
  <c r="BF268" i="1"/>
  <c r="BE268" i="1" s="1"/>
  <c r="BF267" i="1"/>
  <c r="BE267" i="1" s="1"/>
  <c r="BF266" i="1"/>
  <c r="BE266" i="1" s="1"/>
  <c r="BF265" i="1"/>
  <c r="BE265" i="1" s="1"/>
  <c r="BF264" i="1"/>
  <c r="BE264" i="1" s="1"/>
  <c r="BF263" i="1"/>
  <c r="BE263" i="1" s="1"/>
  <c r="BF262" i="1"/>
  <c r="BE262" i="1" s="1"/>
  <c r="BF261" i="1"/>
  <c r="BE261" i="1" s="1"/>
  <c r="BF259" i="1"/>
  <c r="BE259" i="1" s="1"/>
  <c r="BF258" i="1"/>
  <c r="BE258" i="1" s="1"/>
  <c r="BF257" i="1"/>
  <c r="BE257" i="1" s="1"/>
  <c r="BF256" i="1"/>
  <c r="BE256" i="1" s="1"/>
  <c r="BF255" i="1"/>
  <c r="BE255" i="1" s="1"/>
  <c r="BF254" i="1"/>
  <c r="BE254" i="1" s="1"/>
  <c r="BF252" i="1"/>
  <c r="BE252" i="1" s="1"/>
  <c r="BF251" i="1"/>
  <c r="BE251" i="1" s="1"/>
  <c r="BF250" i="1"/>
  <c r="BE250" i="1" s="1"/>
  <c r="BF249" i="1"/>
  <c r="BF248" i="1"/>
  <c r="BE248" i="1" s="1"/>
  <c r="BF244" i="1"/>
  <c r="BE244" i="1" s="1"/>
  <c r="BF243" i="1"/>
  <c r="BE243" i="1" s="1"/>
  <c r="BF242" i="1"/>
  <c r="BE242" i="1" s="1"/>
  <c r="BF241" i="1"/>
  <c r="BE241" i="1" s="1"/>
  <c r="BF240" i="1"/>
  <c r="BE240" i="1" s="1"/>
  <c r="BF239" i="1"/>
  <c r="BE239" i="1" s="1"/>
  <c r="BF238" i="1"/>
  <c r="BE238" i="1" s="1"/>
  <c r="BF237" i="1"/>
  <c r="BE237" i="1" s="1"/>
  <c r="BF236" i="1"/>
  <c r="BE236" i="1" s="1"/>
  <c r="BF235" i="1"/>
  <c r="BE235" i="1" s="1"/>
  <c r="BF234" i="1"/>
  <c r="BE234" i="1" s="1"/>
  <c r="BF233" i="1"/>
  <c r="BE233" i="1" s="1"/>
  <c r="BF232" i="1"/>
  <c r="BE232" i="1" s="1"/>
  <c r="BF231" i="1"/>
  <c r="BE231" i="1" s="1"/>
  <c r="BF230" i="1"/>
  <c r="BE230" i="1" s="1"/>
  <c r="BF229" i="1"/>
  <c r="BE229" i="1" s="1"/>
  <c r="BF228" i="1"/>
  <c r="BE228" i="1" s="1"/>
  <c r="BF227" i="1"/>
  <c r="BE227" i="1" s="1"/>
  <c r="BF226" i="1"/>
  <c r="BF224" i="1"/>
  <c r="BE224" i="1" s="1"/>
  <c r="BF221" i="1"/>
  <c r="BE221" i="1" s="1"/>
  <c r="BF218" i="1"/>
  <c r="BE218" i="1" s="1"/>
  <c r="BF217" i="1"/>
  <c r="BE217" i="1" s="1"/>
  <c r="BF216" i="1"/>
  <c r="BE216" i="1" s="1"/>
  <c r="BF215" i="1"/>
  <c r="BE215" i="1" s="1"/>
  <c r="BF214" i="1"/>
  <c r="BE214" i="1" s="1"/>
  <c r="BF213" i="1"/>
  <c r="BE213" i="1" s="1"/>
  <c r="BF212" i="1"/>
  <c r="BE212" i="1" s="1"/>
  <c r="BF211" i="1"/>
  <c r="BE211" i="1" s="1"/>
  <c r="BF210" i="1"/>
  <c r="BE210" i="1" s="1"/>
  <c r="BF209" i="1"/>
  <c r="BE209" i="1" s="1"/>
  <c r="BF208" i="1"/>
  <c r="BE208" i="1" s="1"/>
  <c r="BF207" i="1"/>
  <c r="BE207" i="1" s="1"/>
  <c r="BF206" i="1"/>
  <c r="BE206" i="1" s="1"/>
  <c r="BF204" i="1"/>
  <c r="BE204" i="1" s="1"/>
  <c r="BF203" i="1"/>
  <c r="BE203" i="1" s="1"/>
  <c r="BF202" i="1"/>
  <c r="BE202" i="1" s="1"/>
  <c r="BF201" i="1"/>
  <c r="BE201" i="1" s="1"/>
  <c r="BF200" i="1"/>
  <c r="BE200" i="1" s="1"/>
  <c r="BF199" i="1"/>
  <c r="BE199" i="1" s="1"/>
  <c r="BF198" i="1"/>
  <c r="BE198" i="1" s="1"/>
  <c r="BF197" i="1"/>
  <c r="BE197" i="1" s="1"/>
  <c r="BF196" i="1"/>
  <c r="BE196" i="1" s="1"/>
  <c r="BF195" i="1"/>
  <c r="BE195" i="1" s="1"/>
  <c r="BF194" i="1"/>
  <c r="BE194" i="1" s="1"/>
  <c r="BF193" i="1"/>
  <c r="BE193" i="1" s="1"/>
  <c r="BF192" i="1"/>
  <c r="BE192" i="1" s="1"/>
  <c r="BF191" i="1"/>
  <c r="BE191" i="1" s="1"/>
  <c r="BF190" i="1"/>
  <c r="BE190" i="1" s="1"/>
  <c r="BF189" i="1"/>
  <c r="BE189" i="1" s="1"/>
  <c r="BF188" i="1"/>
  <c r="BE188" i="1" s="1"/>
  <c r="BF187" i="1"/>
  <c r="BE187" i="1" s="1"/>
  <c r="BF186" i="1"/>
  <c r="BE186" i="1" s="1"/>
  <c r="BF185" i="1"/>
  <c r="BE185" i="1" s="1"/>
  <c r="BF184" i="1"/>
  <c r="BE184" i="1" s="1"/>
  <c r="BF183" i="1"/>
  <c r="BE183" i="1" s="1"/>
  <c r="BF182" i="1"/>
  <c r="BE182" i="1" s="1"/>
  <c r="BF181" i="1"/>
  <c r="BE181" i="1" s="1"/>
  <c r="BF180" i="1"/>
  <c r="BE180" i="1" s="1"/>
  <c r="BF179" i="1"/>
  <c r="BE179" i="1" s="1"/>
  <c r="BF178" i="1"/>
  <c r="BE178" i="1" s="1"/>
  <c r="BF176" i="1"/>
  <c r="BE176" i="1" s="1"/>
  <c r="BF175" i="1"/>
  <c r="BE175" i="1" s="1"/>
  <c r="BF174" i="1"/>
  <c r="BE174" i="1" s="1"/>
  <c r="BF173" i="1"/>
  <c r="BE173" i="1" s="1"/>
  <c r="BF171" i="1"/>
  <c r="BE171" i="1" s="1"/>
  <c r="BF170" i="1"/>
  <c r="BE170" i="1" s="1"/>
  <c r="BF169" i="1"/>
  <c r="BE169" i="1" s="1"/>
  <c r="BF168" i="1"/>
  <c r="BE168" i="1" s="1"/>
  <c r="BF167" i="1"/>
  <c r="BE167" i="1" s="1"/>
  <c r="BF166" i="1"/>
  <c r="BE166" i="1" s="1"/>
  <c r="BF165" i="1"/>
  <c r="BE165" i="1" s="1"/>
  <c r="BF164" i="1"/>
  <c r="BE164" i="1" s="1"/>
  <c r="BF163" i="1"/>
  <c r="BE163" i="1" s="1"/>
  <c r="BF162" i="1"/>
  <c r="BE162" i="1" s="1"/>
  <c r="BF161" i="1"/>
  <c r="BE161" i="1" s="1"/>
  <c r="BF160" i="1"/>
  <c r="BE160" i="1" s="1"/>
  <c r="BF159" i="1"/>
  <c r="BE159" i="1" s="1"/>
  <c r="BF158" i="1"/>
  <c r="BE158" i="1" s="1"/>
  <c r="BF157" i="1"/>
  <c r="BE157" i="1" s="1"/>
  <c r="BF156" i="1"/>
  <c r="BE156" i="1" s="1"/>
  <c r="BF155" i="1"/>
  <c r="BE155" i="1" s="1"/>
  <c r="BF154" i="1"/>
  <c r="BE154" i="1" s="1"/>
  <c r="BF153" i="1"/>
  <c r="BE153" i="1" s="1"/>
  <c r="BF152" i="1"/>
  <c r="BE152" i="1" s="1"/>
  <c r="BF151" i="1"/>
  <c r="BE151" i="1" s="1"/>
  <c r="BF150" i="1"/>
  <c r="BE150" i="1" s="1"/>
  <c r="BF145" i="1"/>
  <c r="BE145" i="1" s="1"/>
  <c r="BF144" i="1"/>
  <c r="BE144" i="1" s="1"/>
  <c r="BF143" i="1"/>
  <c r="BE143" i="1" s="1"/>
  <c r="BF142" i="1"/>
  <c r="BE142" i="1" s="1"/>
  <c r="BF141" i="1"/>
  <c r="BE141" i="1" s="1"/>
  <c r="BF140" i="1"/>
  <c r="BE140" i="1" s="1"/>
  <c r="BF139" i="1"/>
  <c r="BE139" i="1" s="1"/>
  <c r="BF138" i="1"/>
  <c r="BE138" i="1" s="1"/>
  <c r="BF137" i="1"/>
  <c r="BE137" i="1" s="1"/>
  <c r="BF136" i="1"/>
  <c r="BE136" i="1" s="1"/>
  <c r="BF135" i="1"/>
  <c r="BE135" i="1" s="1"/>
  <c r="BF134" i="1"/>
  <c r="BE134" i="1" s="1"/>
  <c r="BF133" i="1"/>
  <c r="BE133" i="1" s="1"/>
  <c r="BF132" i="1"/>
  <c r="BE132" i="1" s="1"/>
  <c r="BF131" i="1"/>
  <c r="BE131" i="1" s="1"/>
  <c r="BF130" i="1"/>
  <c r="BE130" i="1" s="1"/>
  <c r="BF129" i="1"/>
  <c r="BE129" i="1" s="1"/>
  <c r="BF128" i="1"/>
  <c r="BE128" i="1" s="1"/>
  <c r="BF125" i="1"/>
  <c r="BE125" i="1" s="1"/>
  <c r="BF124" i="1"/>
  <c r="BE124" i="1" s="1"/>
  <c r="BF121" i="1"/>
  <c r="BE121" i="1" s="1"/>
  <c r="BF120" i="1"/>
  <c r="BE120" i="1" s="1"/>
  <c r="BF119" i="1"/>
  <c r="BE119" i="1" s="1"/>
  <c r="BF118" i="1"/>
  <c r="BE118" i="1" s="1"/>
  <c r="BF117" i="1"/>
  <c r="BE117" i="1" s="1"/>
  <c r="BF116" i="1"/>
  <c r="BE116" i="1" s="1"/>
  <c r="BF115" i="1"/>
  <c r="BE115" i="1" s="1"/>
  <c r="BF114" i="1"/>
  <c r="BE114" i="1" s="1"/>
  <c r="BF113" i="1"/>
  <c r="BE113" i="1" s="1"/>
  <c r="BF112" i="1"/>
  <c r="BE112" i="1" s="1"/>
  <c r="BF111" i="1"/>
  <c r="BE111" i="1" s="1"/>
  <c r="BF109" i="1"/>
  <c r="BE109" i="1" s="1"/>
  <c r="BF108" i="1"/>
  <c r="BE108" i="1" s="1"/>
  <c r="BF107" i="1"/>
  <c r="BE107" i="1" s="1"/>
  <c r="BF106" i="1"/>
  <c r="BE106" i="1" s="1"/>
  <c r="BF105" i="1"/>
  <c r="BE105" i="1" s="1"/>
  <c r="BF104" i="1"/>
  <c r="BE104" i="1" s="1"/>
  <c r="BF103" i="1"/>
  <c r="BE103" i="1" s="1"/>
  <c r="BF102" i="1"/>
  <c r="BE102" i="1" s="1"/>
  <c r="BF100" i="1"/>
  <c r="BE100" i="1" s="1"/>
  <c r="BF99" i="1"/>
  <c r="BE99" i="1" s="1"/>
  <c r="BF98" i="1"/>
  <c r="BE98" i="1" s="1"/>
  <c r="BF97" i="1"/>
  <c r="BE97" i="1" s="1"/>
  <c r="BF96" i="1"/>
  <c r="BE96" i="1" s="1"/>
  <c r="BF95" i="1"/>
  <c r="BE95" i="1" s="1"/>
  <c r="BF94" i="1"/>
  <c r="BE94" i="1" s="1"/>
  <c r="BF93" i="1"/>
  <c r="BE93" i="1" s="1"/>
  <c r="BF92" i="1"/>
  <c r="BE92" i="1" s="1"/>
  <c r="BF91" i="1"/>
  <c r="BE91" i="1" s="1"/>
  <c r="BF90" i="1"/>
  <c r="BF86" i="1"/>
  <c r="BE86" i="1" s="1"/>
  <c r="BF84" i="1"/>
  <c r="BE84" i="1" s="1"/>
  <c r="BF83" i="1"/>
  <c r="BE83" i="1" s="1"/>
  <c r="BF82" i="1"/>
  <c r="BE82" i="1" s="1"/>
  <c r="BF81" i="1"/>
  <c r="BE81" i="1" s="1"/>
  <c r="BF78" i="1"/>
  <c r="BE78" i="1" s="1"/>
  <c r="BF77" i="1"/>
  <c r="BE77" i="1" s="1"/>
  <c r="BF76" i="1"/>
  <c r="BE76" i="1" s="1"/>
  <c r="BF75" i="1"/>
  <c r="BE75" i="1" s="1"/>
  <c r="BF74" i="1"/>
  <c r="BE74" i="1" s="1"/>
  <c r="BF73" i="1"/>
  <c r="BE73" i="1" s="1"/>
  <c r="BF72" i="1"/>
  <c r="BE72" i="1" s="1"/>
  <c r="BF71" i="1"/>
  <c r="BE71" i="1" s="1"/>
  <c r="BF70" i="1"/>
  <c r="BE70" i="1" s="1"/>
  <c r="BF69" i="1"/>
  <c r="BE69" i="1" s="1"/>
  <c r="BF66" i="1"/>
  <c r="BE66" i="1" s="1"/>
  <c r="BF65" i="1"/>
  <c r="BE65" i="1" s="1"/>
  <c r="BF63" i="1"/>
  <c r="BE63" i="1" s="1"/>
  <c r="BF62" i="1"/>
  <c r="BF61" i="1"/>
  <c r="BE61" i="1" s="1"/>
  <c r="BF60" i="1"/>
  <c r="BE60" i="1" s="1"/>
  <c r="BF56" i="1"/>
  <c r="BE56" i="1" s="1"/>
  <c r="BF55" i="1"/>
  <c r="BE55" i="1" s="1"/>
  <c r="BF54" i="1"/>
  <c r="BE54" i="1" s="1"/>
  <c r="BF53" i="1"/>
  <c r="BE53" i="1" s="1"/>
  <c r="BF52" i="1"/>
  <c r="BE52" i="1" s="1"/>
  <c r="BF51" i="1"/>
  <c r="BE51" i="1" s="1"/>
  <c r="BF50" i="1"/>
  <c r="BE50" i="1" s="1"/>
  <c r="BF49" i="1"/>
  <c r="BE49" i="1" s="1"/>
  <c r="BF48" i="1"/>
  <c r="BE48" i="1" s="1"/>
  <c r="BF47" i="1"/>
  <c r="BE47" i="1" s="1"/>
  <c r="BF46" i="1"/>
  <c r="BE46" i="1" s="1"/>
  <c r="BF45" i="1"/>
  <c r="BE45" i="1" s="1"/>
  <c r="BF44" i="1"/>
  <c r="BE44" i="1" s="1"/>
  <c r="BF43" i="1"/>
  <c r="BE43" i="1" s="1"/>
  <c r="BF42" i="1"/>
  <c r="BE42" i="1" s="1"/>
  <c r="BF41" i="1"/>
  <c r="BE41" i="1" s="1"/>
  <c r="BF40" i="1"/>
  <c r="BE40" i="1" s="1"/>
  <c r="BF39" i="1"/>
  <c r="BE39" i="1" s="1"/>
  <c r="BF38" i="1"/>
  <c r="BE38" i="1" s="1"/>
  <c r="BF37" i="1"/>
  <c r="BE37" i="1" s="1"/>
  <c r="BF36" i="1"/>
  <c r="BE36" i="1" s="1"/>
  <c r="BF35" i="1"/>
  <c r="BE35" i="1" s="1"/>
  <c r="BF32" i="1"/>
  <c r="BE32" i="1" s="1"/>
  <c r="BF31" i="1"/>
  <c r="BE31" i="1" s="1"/>
  <c r="BF30" i="1"/>
  <c r="BE30" i="1" s="1"/>
  <c r="BF29" i="1"/>
  <c r="BF28" i="1"/>
  <c r="BE28" i="1" s="1"/>
  <c r="BF27" i="1"/>
  <c r="BE27" i="1" s="1"/>
  <c r="BF23" i="1"/>
  <c r="BE23" i="1" s="1"/>
  <c r="BF22" i="1"/>
  <c r="BE22" i="1" s="1"/>
  <c r="BF21" i="1"/>
  <c r="BE21" i="1" s="1"/>
  <c r="BF20" i="1"/>
  <c r="BE20" i="1" s="1"/>
  <c r="BF19" i="1"/>
  <c r="BE19" i="1" s="1"/>
  <c r="BF18" i="1"/>
  <c r="BE18" i="1" s="1"/>
  <c r="BF17" i="1"/>
  <c r="BE17" i="1" s="1"/>
  <c r="BF16" i="1"/>
  <c r="BF15" i="1"/>
  <c r="BE15" i="1" s="1"/>
  <c r="BF14" i="1"/>
  <c r="BE14" i="1" s="1"/>
  <c r="BF13" i="1"/>
  <c r="BF12" i="1"/>
  <c r="AS307" i="1"/>
  <c r="AS306" i="1"/>
  <c r="AR306" i="1" s="1"/>
  <c r="AS302" i="1"/>
  <c r="AR302" i="1" s="1"/>
  <c r="AS301" i="1"/>
  <c r="AS298" i="1"/>
  <c r="AR298" i="1" s="1"/>
  <c r="AS297" i="1"/>
  <c r="AS295" i="1"/>
  <c r="AR295" i="1" s="1"/>
  <c r="AS294" i="1"/>
  <c r="AR294" i="1" s="1"/>
  <c r="AS293" i="1"/>
  <c r="AR293" i="1" s="1"/>
  <c r="AS292" i="1"/>
  <c r="AR292" i="1" s="1"/>
  <c r="AS290" i="1"/>
  <c r="AR290" i="1" s="1"/>
  <c r="AS289" i="1"/>
  <c r="AS288" i="1"/>
  <c r="AR288" i="1" s="1"/>
  <c r="AS286" i="1"/>
  <c r="AR286" i="1" s="1"/>
  <c r="AS285" i="1"/>
  <c r="AR285" i="1" s="1"/>
  <c r="AS284" i="1"/>
  <c r="AR284" i="1" s="1"/>
  <c r="AS283" i="1"/>
  <c r="AR283" i="1" s="1"/>
  <c r="AS281" i="1"/>
  <c r="AS278" i="1"/>
  <c r="AR278" i="1" s="1"/>
  <c r="AS277" i="1"/>
  <c r="AR277" i="1" s="1"/>
  <c r="AS276" i="1"/>
  <c r="AR276" i="1" s="1"/>
  <c r="AS275" i="1"/>
  <c r="AR275" i="1" s="1"/>
  <c r="AS274" i="1"/>
  <c r="AR274" i="1" s="1"/>
  <c r="AS273" i="1"/>
  <c r="AR273" i="1" s="1"/>
  <c r="AS272" i="1"/>
  <c r="AR272" i="1" s="1"/>
  <c r="AS271" i="1"/>
  <c r="AR271" i="1" s="1"/>
  <c r="AS270" i="1"/>
  <c r="AR270" i="1" s="1"/>
  <c r="AS269" i="1"/>
  <c r="AR269" i="1" s="1"/>
  <c r="AS268" i="1"/>
  <c r="AR268" i="1" s="1"/>
  <c r="AS267" i="1"/>
  <c r="AR267" i="1" s="1"/>
  <c r="AS266" i="1"/>
  <c r="AR266" i="1" s="1"/>
  <c r="AS265" i="1"/>
  <c r="AR265" i="1" s="1"/>
  <c r="AS264" i="1"/>
  <c r="AR264" i="1" s="1"/>
  <c r="AS263" i="1"/>
  <c r="AR263" i="1" s="1"/>
  <c r="AS262" i="1"/>
  <c r="AR262" i="1" s="1"/>
  <c r="AS261" i="1"/>
  <c r="AR261" i="1" s="1"/>
  <c r="AS259" i="1"/>
  <c r="AR259" i="1" s="1"/>
  <c r="AS258" i="1"/>
  <c r="AR258" i="1" s="1"/>
  <c r="AS257" i="1"/>
  <c r="AR257" i="1" s="1"/>
  <c r="AS256" i="1"/>
  <c r="AR256" i="1" s="1"/>
  <c r="AS255" i="1"/>
  <c r="AR255" i="1" s="1"/>
  <c r="AS254" i="1"/>
  <c r="AR254" i="1" s="1"/>
  <c r="AS252" i="1"/>
  <c r="AR252" i="1" s="1"/>
  <c r="AS251" i="1"/>
  <c r="AR251" i="1" s="1"/>
  <c r="AS250" i="1"/>
  <c r="AR250" i="1" s="1"/>
  <c r="AS249" i="1"/>
  <c r="AS248" i="1"/>
  <c r="AR248" i="1" s="1"/>
  <c r="AS244" i="1"/>
  <c r="AR244" i="1" s="1"/>
  <c r="AS243" i="1"/>
  <c r="AR243" i="1" s="1"/>
  <c r="AS242" i="1"/>
  <c r="AR242" i="1" s="1"/>
  <c r="AS241" i="1"/>
  <c r="AR241" i="1" s="1"/>
  <c r="AS240" i="1"/>
  <c r="AR240" i="1" s="1"/>
  <c r="AS239" i="1"/>
  <c r="AR239" i="1" s="1"/>
  <c r="AS238" i="1"/>
  <c r="AR238" i="1" s="1"/>
  <c r="AS237" i="1"/>
  <c r="AR237" i="1" s="1"/>
  <c r="AS236" i="1"/>
  <c r="AR236" i="1" s="1"/>
  <c r="AS235" i="1"/>
  <c r="AR235" i="1" s="1"/>
  <c r="AS234" i="1"/>
  <c r="AR234" i="1" s="1"/>
  <c r="AS233" i="1"/>
  <c r="AR233" i="1" s="1"/>
  <c r="AS232" i="1"/>
  <c r="AR232" i="1" s="1"/>
  <c r="AS231" i="1"/>
  <c r="AR231" i="1" s="1"/>
  <c r="AS230" i="1"/>
  <c r="AR230" i="1" s="1"/>
  <c r="AS229" i="1"/>
  <c r="AR229" i="1" s="1"/>
  <c r="AS228" i="1"/>
  <c r="AR228" i="1" s="1"/>
  <c r="AS227" i="1"/>
  <c r="AR227" i="1" s="1"/>
  <c r="AS226" i="1"/>
  <c r="AR226" i="1" s="1"/>
  <c r="AS224" i="1"/>
  <c r="AR224" i="1" s="1"/>
  <c r="AS221" i="1"/>
  <c r="AR221" i="1" s="1"/>
  <c r="AS218" i="1"/>
  <c r="AR218" i="1" s="1"/>
  <c r="AS217" i="1"/>
  <c r="AR217" i="1" s="1"/>
  <c r="AS216" i="1"/>
  <c r="AR216" i="1" s="1"/>
  <c r="AS215" i="1"/>
  <c r="AR215" i="1" s="1"/>
  <c r="AS214" i="1"/>
  <c r="AR214" i="1" s="1"/>
  <c r="AS213" i="1"/>
  <c r="AR213" i="1" s="1"/>
  <c r="AS212" i="1"/>
  <c r="AR212" i="1" s="1"/>
  <c r="AS211" i="1"/>
  <c r="AR211" i="1" s="1"/>
  <c r="AS210" i="1"/>
  <c r="AR210" i="1" s="1"/>
  <c r="AS209" i="1"/>
  <c r="AR209" i="1" s="1"/>
  <c r="AS208" i="1"/>
  <c r="AR208" i="1" s="1"/>
  <c r="AS207" i="1"/>
  <c r="AR207" i="1" s="1"/>
  <c r="AS206" i="1"/>
  <c r="AR206" i="1" s="1"/>
  <c r="AS204" i="1"/>
  <c r="AR204" i="1" s="1"/>
  <c r="AS203" i="1"/>
  <c r="AR203" i="1" s="1"/>
  <c r="AS202" i="1"/>
  <c r="AR202" i="1" s="1"/>
  <c r="AS201" i="1"/>
  <c r="AR201" i="1" s="1"/>
  <c r="AS200" i="1"/>
  <c r="AR200" i="1" s="1"/>
  <c r="AS199" i="1"/>
  <c r="AR199" i="1" s="1"/>
  <c r="AS198" i="1"/>
  <c r="AR198" i="1" s="1"/>
  <c r="AS197" i="1"/>
  <c r="AR197" i="1" s="1"/>
  <c r="AS196" i="1"/>
  <c r="AR196" i="1" s="1"/>
  <c r="AS195" i="1"/>
  <c r="AR195" i="1" s="1"/>
  <c r="AS194" i="1"/>
  <c r="AR194" i="1" s="1"/>
  <c r="AS193" i="1"/>
  <c r="AR193" i="1" s="1"/>
  <c r="AS192" i="1"/>
  <c r="AR192" i="1" s="1"/>
  <c r="AS191" i="1"/>
  <c r="AR191" i="1" s="1"/>
  <c r="AS190" i="1"/>
  <c r="AR190" i="1" s="1"/>
  <c r="AS189" i="1"/>
  <c r="AR189" i="1" s="1"/>
  <c r="AS188" i="1"/>
  <c r="AR188" i="1" s="1"/>
  <c r="AS187" i="1"/>
  <c r="AR187" i="1" s="1"/>
  <c r="AS186" i="1"/>
  <c r="AR186" i="1" s="1"/>
  <c r="AS185" i="1"/>
  <c r="AR185" i="1" s="1"/>
  <c r="AS184" i="1"/>
  <c r="AR184" i="1" s="1"/>
  <c r="AS183" i="1"/>
  <c r="AR183" i="1" s="1"/>
  <c r="AS182" i="1"/>
  <c r="AR182" i="1" s="1"/>
  <c r="AS181" i="1"/>
  <c r="AR181" i="1" s="1"/>
  <c r="AS180" i="1"/>
  <c r="AR180" i="1" s="1"/>
  <c r="AS179" i="1"/>
  <c r="AR179" i="1" s="1"/>
  <c r="AS178" i="1"/>
  <c r="AR178" i="1" s="1"/>
  <c r="AS176" i="1"/>
  <c r="AR176" i="1" s="1"/>
  <c r="AS175" i="1"/>
  <c r="AR175" i="1" s="1"/>
  <c r="AS174" i="1"/>
  <c r="AR174" i="1" s="1"/>
  <c r="AS173" i="1"/>
  <c r="AR173" i="1" s="1"/>
  <c r="AS171" i="1"/>
  <c r="AR171" i="1" s="1"/>
  <c r="AS170" i="1"/>
  <c r="AR170" i="1" s="1"/>
  <c r="AS169" i="1"/>
  <c r="AR169" i="1" s="1"/>
  <c r="AS168" i="1"/>
  <c r="AR168" i="1" s="1"/>
  <c r="AS167" i="1"/>
  <c r="AR167" i="1" s="1"/>
  <c r="AS166" i="1"/>
  <c r="AR166" i="1" s="1"/>
  <c r="AS165" i="1"/>
  <c r="AR165" i="1" s="1"/>
  <c r="AS164" i="1"/>
  <c r="AR164" i="1" s="1"/>
  <c r="AS163" i="1"/>
  <c r="AR163" i="1" s="1"/>
  <c r="AS162" i="1"/>
  <c r="AR162" i="1" s="1"/>
  <c r="AS161" i="1"/>
  <c r="AR161" i="1" s="1"/>
  <c r="AS160" i="1"/>
  <c r="AR160" i="1" s="1"/>
  <c r="AS159" i="1"/>
  <c r="AR159" i="1" s="1"/>
  <c r="AS158" i="1"/>
  <c r="AR158" i="1" s="1"/>
  <c r="AS157" i="1"/>
  <c r="AR157" i="1" s="1"/>
  <c r="AS156" i="1"/>
  <c r="AR156" i="1" s="1"/>
  <c r="AS155" i="1"/>
  <c r="AR155" i="1" s="1"/>
  <c r="AS154" i="1"/>
  <c r="AR154" i="1" s="1"/>
  <c r="AS153" i="1"/>
  <c r="AR153" i="1" s="1"/>
  <c r="AS152" i="1"/>
  <c r="AR152" i="1" s="1"/>
  <c r="AS151" i="1"/>
  <c r="AR151" i="1" s="1"/>
  <c r="AS150" i="1"/>
  <c r="AR150" i="1" s="1"/>
  <c r="AS145" i="1"/>
  <c r="AR145" i="1" s="1"/>
  <c r="AS144" i="1"/>
  <c r="AR144" i="1" s="1"/>
  <c r="AS143" i="1"/>
  <c r="AR143" i="1" s="1"/>
  <c r="AS142" i="1"/>
  <c r="AR142" i="1" s="1"/>
  <c r="AS141" i="1"/>
  <c r="AR141" i="1" s="1"/>
  <c r="AS140" i="1"/>
  <c r="AR140" i="1" s="1"/>
  <c r="AS139" i="1"/>
  <c r="AR139" i="1" s="1"/>
  <c r="AS138" i="1"/>
  <c r="AR138" i="1" s="1"/>
  <c r="AS137" i="1"/>
  <c r="AR137" i="1" s="1"/>
  <c r="AS136" i="1"/>
  <c r="AR136" i="1" s="1"/>
  <c r="AS135" i="1"/>
  <c r="AR135" i="1" s="1"/>
  <c r="AS134" i="1"/>
  <c r="AR134" i="1" s="1"/>
  <c r="AS133" i="1"/>
  <c r="AR133" i="1" s="1"/>
  <c r="AS132" i="1"/>
  <c r="AR132" i="1" s="1"/>
  <c r="AS131" i="1"/>
  <c r="AR131" i="1" s="1"/>
  <c r="AS130" i="1"/>
  <c r="AR130" i="1" s="1"/>
  <c r="AS129" i="1"/>
  <c r="AS128" i="1"/>
  <c r="AR128" i="1" s="1"/>
  <c r="AS125" i="1"/>
  <c r="AR125" i="1" s="1"/>
  <c r="AS124" i="1"/>
  <c r="AR124" i="1" s="1"/>
  <c r="AS121" i="1"/>
  <c r="AR121" i="1" s="1"/>
  <c r="AS120" i="1"/>
  <c r="AR120" i="1" s="1"/>
  <c r="AS119" i="1"/>
  <c r="AR119" i="1" s="1"/>
  <c r="AS118" i="1"/>
  <c r="AR118" i="1" s="1"/>
  <c r="AS117" i="1"/>
  <c r="AR117" i="1" s="1"/>
  <c r="AS116" i="1"/>
  <c r="AR116" i="1" s="1"/>
  <c r="AS115" i="1"/>
  <c r="AR115" i="1" s="1"/>
  <c r="AS114" i="1"/>
  <c r="AR114" i="1" s="1"/>
  <c r="AS113" i="1"/>
  <c r="AR113" i="1" s="1"/>
  <c r="AS112" i="1"/>
  <c r="AR112" i="1" s="1"/>
  <c r="AS111" i="1"/>
  <c r="AR111" i="1" s="1"/>
  <c r="AS109" i="1"/>
  <c r="AR109" i="1" s="1"/>
  <c r="AS108" i="1"/>
  <c r="AR108" i="1" s="1"/>
  <c r="AS107" i="1"/>
  <c r="AR107" i="1" s="1"/>
  <c r="AS106" i="1"/>
  <c r="AR106" i="1" s="1"/>
  <c r="AS105" i="1"/>
  <c r="AR105" i="1" s="1"/>
  <c r="AS104" i="1"/>
  <c r="AR104" i="1" s="1"/>
  <c r="AS103" i="1"/>
  <c r="AR103" i="1" s="1"/>
  <c r="AS102" i="1"/>
  <c r="AR102" i="1" s="1"/>
  <c r="AS100" i="1"/>
  <c r="AR100" i="1" s="1"/>
  <c r="AS99" i="1"/>
  <c r="AR99" i="1" s="1"/>
  <c r="AS98" i="1"/>
  <c r="AR98" i="1" s="1"/>
  <c r="AS97" i="1"/>
  <c r="AR97" i="1" s="1"/>
  <c r="AS96" i="1"/>
  <c r="AR96" i="1" s="1"/>
  <c r="AS95" i="1"/>
  <c r="AR95" i="1" s="1"/>
  <c r="AS94" i="1"/>
  <c r="AR94" i="1" s="1"/>
  <c r="AS93" i="1"/>
  <c r="AR93" i="1" s="1"/>
  <c r="AS92" i="1"/>
  <c r="AR92" i="1" s="1"/>
  <c r="AS91" i="1"/>
  <c r="AR91" i="1" s="1"/>
  <c r="AS90" i="1"/>
  <c r="AR90" i="1" s="1"/>
  <c r="AS86" i="1"/>
  <c r="AR86" i="1" s="1"/>
  <c r="AS84" i="1"/>
  <c r="AR84" i="1" s="1"/>
  <c r="AS83" i="1"/>
  <c r="AR83" i="1" s="1"/>
  <c r="AS82" i="1"/>
  <c r="AS81" i="1"/>
  <c r="AR81" i="1" s="1"/>
  <c r="AS78" i="1"/>
  <c r="AR78" i="1" s="1"/>
  <c r="AS77" i="1"/>
  <c r="AR77" i="1" s="1"/>
  <c r="AS76" i="1"/>
  <c r="AR76" i="1" s="1"/>
  <c r="AS75" i="1"/>
  <c r="AR75" i="1" s="1"/>
  <c r="AS74" i="1"/>
  <c r="AR74" i="1" s="1"/>
  <c r="AS73" i="1"/>
  <c r="AR73" i="1" s="1"/>
  <c r="AS72" i="1"/>
  <c r="AR72" i="1" s="1"/>
  <c r="AS71" i="1"/>
  <c r="AR71" i="1" s="1"/>
  <c r="AS70" i="1"/>
  <c r="AR70" i="1" s="1"/>
  <c r="AS69" i="1"/>
  <c r="AR69" i="1" s="1"/>
  <c r="AS66" i="1"/>
  <c r="AR66" i="1" s="1"/>
  <c r="AS65" i="1"/>
  <c r="AR65" i="1" s="1"/>
  <c r="AS63" i="1"/>
  <c r="AR63" i="1" s="1"/>
  <c r="AS62" i="1"/>
  <c r="AR62" i="1" s="1"/>
  <c r="AS61" i="1"/>
  <c r="AR61" i="1" s="1"/>
  <c r="AS60" i="1"/>
  <c r="AR60" i="1" s="1"/>
  <c r="AS56" i="1"/>
  <c r="AR56" i="1" s="1"/>
  <c r="AS55" i="1"/>
  <c r="AR55" i="1" s="1"/>
  <c r="AS54" i="1"/>
  <c r="AR54" i="1" s="1"/>
  <c r="AS53" i="1"/>
  <c r="AR53" i="1" s="1"/>
  <c r="AS52" i="1"/>
  <c r="AR52" i="1" s="1"/>
  <c r="AS51" i="1"/>
  <c r="AR51" i="1" s="1"/>
  <c r="AS50" i="1"/>
  <c r="AR50" i="1" s="1"/>
  <c r="AS49" i="1"/>
  <c r="AR49" i="1" s="1"/>
  <c r="AS48" i="1"/>
  <c r="AR48" i="1" s="1"/>
  <c r="AS47" i="1"/>
  <c r="AR47" i="1" s="1"/>
  <c r="AS46" i="1"/>
  <c r="AR46" i="1" s="1"/>
  <c r="AS45" i="1"/>
  <c r="AR45" i="1" s="1"/>
  <c r="AS44" i="1"/>
  <c r="AR44" i="1" s="1"/>
  <c r="AS43" i="1"/>
  <c r="AR43" i="1" s="1"/>
  <c r="AS42" i="1"/>
  <c r="AR42" i="1" s="1"/>
  <c r="AS41" i="1"/>
  <c r="AR41" i="1" s="1"/>
  <c r="AS40" i="1"/>
  <c r="AR40" i="1" s="1"/>
  <c r="AS39" i="1"/>
  <c r="AR39" i="1" s="1"/>
  <c r="AS38" i="1"/>
  <c r="AR38" i="1" s="1"/>
  <c r="AS37" i="1"/>
  <c r="AR37" i="1" s="1"/>
  <c r="AS36" i="1"/>
  <c r="AR36" i="1" s="1"/>
  <c r="AS35" i="1"/>
  <c r="AR35" i="1" s="1"/>
  <c r="AS32" i="1"/>
  <c r="AR32" i="1" s="1"/>
  <c r="AS31" i="1"/>
  <c r="AR31" i="1" s="1"/>
  <c r="AS30" i="1"/>
  <c r="AR30" i="1" s="1"/>
  <c r="AS29" i="1"/>
  <c r="AR29" i="1" s="1"/>
  <c r="AS28" i="1"/>
  <c r="AR28" i="1" s="1"/>
  <c r="AS27" i="1"/>
  <c r="AR27" i="1" s="1"/>
  <c r="AS23" i="1"/>
  <c r="AR23" i="1" s="1"/>
  <c r="AS22" i="1"/>
  <c r="AR22" i="1" s="1"/>
  <c r="AS21" i="1"/>
  <c r="AR21" i="1" s="1"/>
  <c r="AS20" i="1"/>
  <c r="AR20" i="1" s="1"/>
  <c r="AS19" i="1"/>
  <c r="AR19" i="1" s="1"/>
  <c r="AS18" i="1"/>
  <c r="AR18" i="1" s="1"/>
  <c r="AS17" i="1"/>
  <c r="AR17" i="1" s="1"/>
  <c r="AS16" i="1"/>
  <c r="AR16" i="1" s="1"/>
  <c r="AS15" i="1"/>
  <c r="AR15" i="1" s="1"/>
  <c r="AS14" i="1"/>
  <c r="AR14" i="1" s="1"/>
  <c r="AS13" i="1"/>
  <c r="AS12" i="1"/>
  <c r="AF307" i="1"/>
  <c r="AF306" i="1"/>
  <c r="AE306" i="1" s="1"/>
  <c r="AF302" i="1"/>
  <c r="AE302" i="1" s="1"/>
  <c r="AF301" i="1"/>
  <c r="AF300" i="1" s="1"/>
  <c r="AF298" i="1"/>
  <c r="AF297" i="1"/>
  <c r="AE297" i="1" s="1"/>
  <c r="AF295" i="1"/>
  <c r="AE295" i="1" s="1"/>
  <c r="AF294" i="1"/>
  <c r="AE294" i="1" s="1"/>
  <c r="AF293" i="1"/>
  <c r="AF292" i="1"/>
  <c r="AE292" i="1" s="1"/>
  <c r="AF290" i="1"/>
  <c r="AE290" i="1" s="1"/>
  <c r="AF289" i="1"/>
  <c r="AE289" i="1" s="1"/>
  <c r="AF288" i="1"/>
  <c r="AF286" i="1"/>
  <c r="AE286" i="1" s="1"/>
  <c r="AF285" i="1"/>
  <c r="AE285" i="1" s="1"/>
  <c r="AF284" i="1"/>
  <c r="AE284" i="1" s="1"/>
  <c r="AF283" i="1"/>
  <c r="AF281" i="1"/>
  <c r="AE281" i="1" s="1"/>
  <c r="AE280" i="1" s="1"/>
  <c r="AF278" i="1"/>
  <c r="AE278" i="1" s="1"/>
  <c r="AF277" i="1"/>
  <c r="AE277" i="1" s="1"/>
  <c r="AF276" i="1"/>
  <c r="AE276" i="1" s="1"/>
  <c r="AF275" i="1"/>
  <c r="AE275" i="1" s="1"/>
  <c r="AF274" i="1"/>
  <c r="AE274" i="1" s="1"/>
  <c r="AF273" i="1"/>
  <c r="AE273" i="1" s="1"/>
  <c r="AF272" i="1"/>
  <c r="AE272" i="1" s="1"/>
  <c r="AF271" i="1"/>
  <c r="AE271" i="1" s="1"/>
  <c r="AF270" i="1"/>
  <c r="AE270" i="1" s="1"/>
  <c r="AF269" i="1"/>
  <c r="AE269" i="1" s="1"/>
  <c r="AF268" i="1"/>
  <c r="AE268" i="1" s="1"/>
  <c r="AF267" i="1"/>
  <c r="AE267" i="1" s="1"/>
  <c r="AF266" i="1"/>
  <c r="AE266" i="1" s="1"/>
  <c r="AF265" i="1"/>
  <c r="AE265" i="1" s="1"/>
  <c r="AF264" i="1"/>
  <c r="AE264" i="1" s="1"/>
  <c r="AF263" i="1"/>
  <c r="AE263" i="1" s="1"/>
  <c r="AF262" i="1"/>
  <c r="AE262" i="1" s="1"/>
  <c r="AF261" i="1"/>
  <c r="AE261" i="1" s="1"/>
  <c r="AF259" i="1"/>
  <c r="AE259" i="1" s="1"/>
  <c r="AF258" i="1"/>
  <c r="AE258" i="1" s="1"/>
  <c r="AF257" i="1"/>
  <c r="AE257" i="1" s="1"/>
  <c r="AF256" i="1"/>
  <c r="AE256" i="1" s="1"/>
  <c r="AF255" i="1"/>
  <c r="AE255" i="1" s="1"/>
  <c r="AF254" i="1"/>
  <c r="AE254" i="1" s="1"/>
  <c r="AF252" i="1"/>
  <c r="AE252" i="1" s="1"/>
  <c r="AF251" i="1"/>
  <c r="AE251" i="1" s="1"/>
  <c r="AF250" i="1"/>
  <c r="AF249" i="1"/>
  <c r="AE249" i="1" s="1"/>
  <c r="AF248" i="1"/>
  <c r="AE248" i="1" s="1"/>
  <c r="AF244" i="1"/>
  <c r="AE244" i="1" s="1"/>
  <c r="AF243" i="1"/>
  <c r="AE243" i="1" s="1"/>
  <c r="AF242" i="1"/>
  <c r="AE242" i="1" s="1"/>
  <c r="AF241" i="1"/>
  <c r="AE241" i="1" s="1"/>
  <c r="AF240" i="1"/>
  <c r="AE240" i="1" s="1"/>
  <c r="AF239" i="1"/>
  <c r="AE239" i="1" s="1"/>
  <c r="AF238" i="1"/>
  <c r="AE238" i="1" s="1"/>
  <c r="AF237" i="1"/>
  <c r="AE237" i="1" s="1"/>
  <c r="AF236" i="1"/>
  <c r="AE236" i="1" s="1"/>
  <c r="AF235" i="1"/>
  <c r="AE235" i="1" s="1"/>
  <c r="AF234" i="1"/>
  <c r="AE234" i="1" s="1"/>
  <c r="AF233" i="1"/>
  <c r="AE233" i="1" s="1"/>
  <c r="AF232" i="1"/>
  <c r="AE232" i="1" s="1"/>
  <c r="AF231" i="1"/>
  <c r="AE231" i="1" s="1"/>
  <c r="AF230" i="1"/>
  <c r="AE230" i="1" s="1"/>
  <c r="AF229" i="1"/>
  <c r="AE229" i="1" s="1"/>
  <c r="AF228" i="1"/>
  <c r="AE228" i="1" s="1"/>
  <c r="AF227" i="1"/>
  <c r="AE227" i="1" s="1"/>
  <c r="AF226" i="1"/>
  <c r="AE226" i="1" s="1"/>
  <c r="AF224" i="1"/>
  <c r="AE224" i="1" s="1"/>
  <c r="AF221" i="1"/>
  <c r="AE221" i="1" s="1"/>
  <c r="AF218" i="1"/>
  <c r="AE218" i="1" s="1"/>
  <c r="AF217" i="1"/>
  <c r="AE217" i="1" s="1"/>
  <c r="AF216" i="1"/>
  <c r="AE216" i="1" s="1"/>
  <c r="AF215" i="1"/>
  <c r="AE215" i="1" s="1"/>
  <c r="AF214" i="1"/>
  <c r="AE214" i="1" s="1"/>
  <c r="AF213" i="1"/>
  <c r="AE213" i="1" s="1"/>
  <c r="AF212" i="1"/>
  <c r="AE212" i="1" s="1"/>
  <c r="AF211" i="1"/>
  <c r="AE211" i="1" s="1"/>
  <c r="AF210" i="1"/>
  <c r="AE210" i="1" s="1"/>
  <c r="AF209" i="1"/>
  <c r="AE209" i="1" s="1"/>
  <c r="AF208" i="1"/>
  <c r="AE208" i="1" s="1"/>
  <c r="AF207" i="1"/>
  <c r="AE207" i="1" s="1"/>
  <c r="AF206" i="1"/>
  <c r="AE206" i="1" s="1"/>
  <c r="AF204" i="1"/>
  <c r="AE204" i="1" s="1"/>
  <c r="AF203" i="1"/>
  <c r="AE203" i="1" s="1"/>
  <c r="AF202" i="1"/>
  <c r="AE202" i="1" s="1"/>
  <c r="AF201" i="1"/>
  <c r="AE201" i="1" s="1"/>
  <c r="AF200" i="1"/>
  <c r="AE200" i="1" s="1"/>
  <c r="AF199" i="1"/>
  <c r="AE199" i="1" s="1"/>
  <c r="AF198" i="1"/>
  <c r="AE198" i="1" s="1"/>
  <c r="AF197" i="1"/>
  <c r="AE197" i="1" s="1"/>
  <c r="AF196" i="1"/>
  <c r="AE196" i="1" s="1"/>
  <c r="AF195" i="1"/>
  <c r="AE195" i="1" s="1"/>
  <c r="AF194" i="1"/>
  <c r="AE194" i="1" s="1"/>
  <c r="AF193" i="1"/>
  <c r="AE193" i="1" s="1"/>
  <c r="AF192" i="1"/>
  <c r="AE192" i="1" s="1"/>
  <c r="AF191" i="1"/>
  <c r="AE191" i="1" s="1"/>
  <c r="AF190" i="1"/>
  <c r="AE190" i="1" s="1"/>
  <c r="AF189" i="1"/>
  <c r="AE189" i="1" s="1"/>
  <c r="AF188" i="1"/>
  <c r="AE188" i="1" s="1"/>
  <c r="AF187" i="1"/>
  <c r="AE187" i="1" s="1"/>
  <c r="AF186" i="1"/>
  <c r="AE186" i="1" s="1"/>
  <c r="AF185" i="1"/>
  <c r="AE185" i="1" s="1"/>
  <c r="AF184" i="1"/>
  <c r="AE184" i="1" s="1"/>
  <c r="AF183" i="1"/>
  <c r="AE183" i="1" s="1"/>
  <c r="AF182" i="1"/>
  <c r="AE182" i="1" s="1"/>
  <c r="AF181" i="1"/>
  <c r="AE181" i="1" s="1"/>
  <c r="AF180" i="1"/>
  <c r="AE180" i="1" s="1"/>
  <c r="AF179" i="1"/>
  <c r="AE179" i="1" s="1"/>
  <c r="AF178" i="1"/>
  <c r="AE178" i="1" s="1"/>
  <c r="AF176" i="1"/>
  <c r="AE176" i="1" s="1"/>
  <c r="AF175" i="1"/>
  <c r="AE175" i="1" s="1"/>
  <c r="AF174" i="1"/>
  <c r="AE174" i="1" s="1"/>
  <c r="AF173" i="1"/>
  <c r="AE173" i="1" s="1"/>
  <c r="AF171" i="1"/>
  <c r="AE171" i="1" s="1"/>
  <c r="AF170" i="1"/>
  <c r="AE170" i="1" s="1"/>
  <c r="AF169" i="1"/>
  <c r="AE169" i="1" s="1"/>
  <c r="AF168" i="1"/>
  <c r="AE168" i="1" s="1"/>
  <c r="AF167" i="1"/>
  <c r="AE167" i="1" s="1"/>
  <c r="AF166" i="1"/>
  <c r="AE166" i="1" s="1"/>
  <c r="AF165" i="1"/>
  <c r="AE165" i="1" s="1"/>
  <c r="AF164" i="1"/>
  <c r="AE164" i="1" s="1"/>
  <c r="AF163" i="1"/>
  <c r="AE163" i="1" s="1"/>
  <c r="AF162" i="1"/>
  <c r="AE162" i="1" s="1"/>
  <c r="AF161" i="1"/>
  <c r="AE161" i="1" s="1"/>
  <c r="AF160" i="1"/>
  <c r="AE160" i="1" s="1"/>
  <c r="AF159" i="1"/>
  <c r="AE159" i="1" s="1"/>
  <c r="AF158" i="1"/>
  <c r="AE158" i="1" s="1"/>
  <c r="AF157" i="1"/>
  <c r="AE157" i="1" s="1"/>
  <c r="AF156" i="1"/>
  <c r="AE156" i="1" s="1"/>
  <c r="AF155" i="1"/>
  <c r="AE155" i="1" s="1"/>
  <c r="AF154" i="1"/>
  <c r="AE154" i="1" s="1"/>
  <c r="AF153" i="1"/>
  <c r="AE153" i="1" s="1"/>
  <c r="AF152" i="1"/>
  <c r="AE152" i="1" s="1"/>
  <c r="AF151" i="1"/>
  <c r="AE151" i="1" s="1"/>
  <c r="AF150" i="1"/>
  <c r="AE150" i="1" s="1"/>
  <c r="AF145" i="1"/>
  <c r="AE145" i="1" s="1"/>
  <c r="AF144" i="1"/>
  <c r="AE144" i="1" s="1"/>
  <c r="AF143" i="1"/>
  <c r="AE143" i="1" s="1"/>
  <c r="AF142" i="1"/>
  <c r="AE142" i="1" s="1"/>
  <c r="AF141" i="1"/>
  <c r="AE141" i="1" s="1"/>
  <c r="AF140" i="1"/>
  <c r="AE140" i="1" s="1"/>
  <c r="AF139" i="1"/>
  <c r="AE139" i="1" s="1"/>
  <c r="AF138" i="1"/>
  <c r="AE138" i="1" s="1"/>
  <c r="AF137" i="1"/>
  <c r="AE137" i="1" s="1"/>
  <c r="AF136" i="1"/>
  <c r="AE136" i="1" s="1"/>
  <c r="AF135" i="1"/>
  <c r="AE135" i="1" s="1"/>
  <c r="AF134" i="1"/>
  <c r="AE134" i="1" s="1"/>
  <c r="AF133" i="1"/>
  <c r="AE133" i="1" s="1"/>
  <c r="AF132" i="1"/>
  <c r="AE132" i="1" s="1"/>
  <c r="AF131" i="1"/>
  <c r="AE131" i="1" s="1"/>
  <c r="AF130" i="1"/>
  <c r="AE130" i="1" s="1"/>
  <c r="AF129" i="1"/>
  <c r="AE129" i="1" s="1"/>
  <c r="AF128" i="1"/>
  <c r="AE128" i="1" s="1"/>
  <c r="AF125" i="1"/>
  <c r="AE125" i="1" s="1"/>
  <c r="AF124" i="1"/>
  <c r="AE124" i="1" s="1"/>
  <c r="AF121" i="1"/>
  <c r="AE121" i="1" s="1"/>
  <c r="AF120" i="1"/>
  <c r="AE120" i="1" s="1"/>
  <c r="AF119" i="1"/>
  <c r="AE119" i="1" s="1"/>
  <c r="AF118" i="1"/>
  <c r="AE118" i="1" s="1"/>
  <c r="AF117" i="1"/>
  <c r="AE117" i="1" s="1"/>
  <c r="AF116" i="1"/>
  <c r="AE116" i="1" s="1"/>
  <c r="AF115" i="1"/>
  <c r="AE115" i="1" s="1"/>
  <c r="AF114" i="1"/>
  <c r="AE114" i="1" s="1"/>
  <c r="AF113" i="1"/>
  <c r="AE113" i="1" s="1"/>
  <c r="AF112" i="1"/>
  <c r="AE112" i="1" s="1"/>
  <c r="AF111" i="1"/>
  <c r="AE111" i="1" s="1"/>
  <c r="AF109" i="1"/>
  <c r="AE109" i="1" s="1"/>
  <c r="AF108" i="1"/>
  <c r="AE108" i="1" s="1"/>
  <c r="AF107" i="1"/>
  <c r="AE107" i="1" s="1"/>
  <c r="AF106" i="1"/>
  <c r="AE106" i="1" s="1"/>
  <c r="AF105" i="1"/>
  <c r="AE105" i="1" s="1"/>
  <c r="AF104" i="1"/>
  <c r="AE104" i="1" s="1"/>
  <c r="AF103" i="1"/>
  <c r="AE103" i="1" s="1"/>
  <c r="AF102" i="1"/>
  <c r="AE102" i="1" s="1"/>
  <c r="AF100" i="1"/>
  <c r="AE100" i="1" s="1"/>
  <c r="AF99" i="1"/>
  <c r="AE99" i="1" s="1"/>
  <c r="AF98" i="1"/>
  <c r="AE98" i="1" s="1"/>
  <c r="AF97" i="1"/>
  <c r="AE97" i="1" s="1"/>
  <c r="AF96" i="1"/>
  <c r="AE96" i="1" s="1"/>
  <c r="AF95" i="1"/>
  <c r="AE95" i="1" s="1"/>
  <c r="AF94" i="1"/>
  <c r="AE94" i="1" s="1"/>
  <c r="AF93" i="1"/>
  <c r="AE93" i="1" s="1"/>
  <c r="AF92" i="1"/>
  <c r="AE92" i="1" s="1"/>
  <c r="AF91" i="1"/>
  <c r="AE91" i="1" s="1"/>
  <c r="AF90" i="1"/>
  <c r="AF86" i="1"/>
  <c r="AE86" i="1" s="1"/>
  <c r="AF84" i="1"/>
  <c r="AE84" i="1" s="1"/>
  <c r="AF83" i="1"/>
  <c r="AE83" i="1" s="1"/>
  <c r="AF82" i="1"/>
  <c r="AE82" i="1" s="1"/>
  <c r="AF81" i="1"/>
  <c r="AE81" i="1" s="1"/>
  <c r="AF78" i="1"/>
  <c r="AE78" i="1" s="1"/>
  <c r="AF77" i="1"/>
  <c r="AE77" i="1" s="1"/>
  <c r="AF76" i="1"/>
  <c r="AE76" i="1" s="1"/>
  <c r="AF75" i="1"/>
  <c r="AE75" i="1" s="1"/>
  <c r="AF74" i="1"/>
  <c r="AE74" i="1" s="1"/>
  <c r="AF73" i="1"/>
  <c r="AE73" i="1" s="1"/>
  <c r="AF72" i="1"/>
  <c r="AE72" i="1" s="1"/>
  <c r="AF71" i="1"/>
  <c r="AE71" i="1" s="1"/>
  <c r="AF70" i="1"/>
  <c r="AE70" i="1" s="1"/>
  <c r="AF69" i="1"/>
  <c r="AE69" i="1" s="1"/>
  <c r="AF66" i="1"/>
  <c r="AE66" i="1" s="1"/>
  <c r="AF65" i="1"/>
  <c r="AE65" i="1" s="1"/>
  <c r="AF63" i="1"/>
  <c r="AE63" i="1" s="1"/>
  <c r="AF62" i="1"/>
  <c r="AE62" i="1" s="1"/>
  <c r="AF61" i="1"/>
  <c r="AE61" i="1" s="1"/>
  <c r="AF60" i="1"/>
  <c r="AE60" i="1" s="1"/>
  <c r="AF56" i="1"/>
  <c r="AE56" i="1" s="1"/>
  <c r="AF55" i="1"/>
  <c r="AE55" i="1" s="1"/>
  <c r="AF54" i="1"/>
  <c r="AE54" i="1" s="1"/>
  <c r="AF53" i="1"/>
  <c r="AE53" i="1" s="1"/>
  <c r="AF52" i="1"/>
  <c r="AE52" i="1" s="1"/>
  <c r="AF51" i="1"/>
  <c r="AE51" i="1" s="1"/>
  <c r="AF50" i="1"/>
  <c r="AE50" i="1" s="1"/>
  <c r="AF49" i="1"/>
  <c r="AE49" i="1" s="1"/>
  <c r="AF48" i="1"/>
  <c r="AE48" i="1" s="1"/>
  <c r="AF47" i="1"/>
  <c r="AE47" i="1" s="1"/>
  <c r="AF46" i="1"/>
  <c r="AE46" i="1" s="1"/>
  <c r="AF45" i="1"/>
  <c r="AE45" i="1" s="1"/>
  <c r="AF44" i="1"/>
  <c r="AE44" i="1" s="1"/>
  <c r="AF43" i="1"/>
  <c r="AE43" i="1" s="1"/>
  <c r="AF42" i="1"/>
  <c r="AE42" i="1" s="1"/>
  <c r="AF41" i="1"/>
  <c r="AE41" i="1" s="1"/>
  <c r="AF40" i="1"/>
  <c r="AE40" i="1" s="1"/>
  <c r="AF39" i="1"/>
  <c r="AE39" i="1" s="1"/>
  <c r="AF38" i="1"/>
  <c r="AE38" i="1" s="1"/>
  <c r="AF37" i="1"/>
  <c r="AE37" i="1" s="1"/>
  <c r="AF36" i="1"/>
  <c r="AE36" i="1" s="1"/>
  <c r="AF35" i="1"/>
  <c r="AE35" i="1" s="1"/>
  <c r="AF32" i="1"/>
  <c r="AE32" i="1" s="1"/>
  <c r="AF31" i="1"/>
  <c r="AE31" i="1" s="1"/>
  <c r="AF30" i="1"/>
  <c r="AE30" i="1" s="1"/>
  <c r="AF29" i="1"/>
  <c r="AF28" i="1"/>
  <c r="AE28" i="1" s="1"/>
  <c r="AF27" i="1"/>
  <c r="AE27" i="1" s="1"/>
  <c r="AF23" i="1"/>
  <c r="AE23" i="1" s="1"/>
  <c r="AF22" i="1"/>
  <c r="AE22" i="1" s="1"/>
  <c r="AF21" i="1"/>
  <c r="AE21" i="1" s="1"/>
  <c r="AF20" i="1"/>
  <c r="AE20" i="1" s="1"/>
  <c r="AF19" i="1"/>
  <c r="AE19" i="1" s="1"/>
  <c r="AF18" i="1"/>
  <c r="AE18" i="1" s="1"/>
  <c r="AF17" i="1"/>
  <c r="AE17" i="1" s="1"/>
  <c r="AF16" i="1"/>
  <c r="AF15" i="1"/>
  <c r="AE15" i="1" s="1"/>
  <c r="AF14" i="1"/>
  <c r="AE14" i="1" s="1"/>
  <c r="AF13" i="1"/>
  <c r="AF12" i="1"/>
  <c r="H307" i="1"/>
  <c r="H306" i="1"/>
  <c r="G306" i="1" s="1"/>
  <c r="H302" i="1"/>
  <c r="G302" i="1" s="1"/>
  <c r="H301" i="1"/>
  <c r="H298" i="1"/>
  <c r="H297" i="1"/>
  <c r="G297" i="1" s="1"/>
  <c r="H295" i="1"/>
  <c r="G295" i="1" s="1"/>
  <c r="H294" i="1"/>
  <c r="G294" i="1" s="1"/>
  <c r="H293" i="1"/>
  <c r="G293" i="1" s="1"/>
  <c r="H292" i="1"/>
  <c r="H290" i="1"/>
  <c r="H289" i="1"/>
  <c r="G289" i="1" s="1"/>
  <c r="H288" i="1"/>
  <c r="G288" i="1" s="1"/>
  <c r="H286" i="1"/>
  <c r="G286" i="1" s="1"/>
  <c r="H285" i="1"/>
  <c r="G285" i="1" s="1"/>
  <c r="H284" i="1"/>
  <c r="G284" i="1" s="1"/>
  <c r="H283" i="1"/>
  <c r="H281" i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2" i="1"/>
  <c r="H251" i="1"/>
  <c r="G251" i="1" s="1"/>
  <c r="H250" i="1"/>
  <c r="G250" i="1" s="1"/>
  <c r="H249" i="1"/>
  <c r="H248" i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4" i="1"/>
  <c r="G224" i="1" s="1"/>
  <c r="H221" i="1"/>
  <c r="G221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6" i="1"/>
  <c r="G176" i="1" s="1"/>
  <c r="H175" i="1"/>
  <c r="G175" i="1" s="1"/>
  <c r="H174" i="1"/>
  <c r="G174" i="1" s="1"/>
  <c r="H173" i="1"/>
  <c r="G173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H128" i="1"/>
  <c r="G128" i="1" s="1"/>
  <c r="H125" i="1"/>
  <c r="G125" i="1" s="1"/>
  <c r="H124" i="1"/>
  <c r="G124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H90" i="1"/>
  <c r="G90" i="1" s="1"/>
  <c r="H86" i="1"/>
  <c r="G86" i="1" s="1"/>
  <c r="H84" i="1"/>
  <c r="G84" i="1" s="1"/>
  <c r="H83" i="1"/>
  <c r="G83" i="1" s="1"/>
  <c r="H82" i="1"/>
  <c r="G82" i="1" s="1"/>
  <c r="H81" i="1"/>
  <c r="G81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H70" i="1"/>
  <c r="G70" i="1" s="1"/>
  <c r="H69" i="1"/>
  <c r="G69" i="1" s="1"/>
  <c r="H66" i="1"/>
  <c r="G66" i="1" s="1"/>
  <c r="H65" i="1"/>
  <c r="G65" i="1" s="1"/>
  <c r="H63" i="1"/>
  <c r="G63" i="1" s="1"/>
  <c r="H62" i="1"/>
  <c r="G62" i="1" s="1"/>
  <c r="H61" i="1"/>
  <c r="G61" i="1" s="1"/>
  <c r="H60" i="1"/>
  <c r="G60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3" i="1"/>
  <c r="G23" i="1" s="1"/>
  <c r="H22" i="1"/>
  <c r="H21" i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H12" i="1"/>
  <c r="D307" i="1"/>
  <c r="D306" i="1"/>
  <c r="D302" i="1"/>
  <c r="D301" i="1"/>
  <c r="D298" i="1"/>
  <c r="D297" i="1"/>
  <c r="D295" i="1"/>
  <c r="D294" i="1"/>
  <c r="D293" i="1"/>
  <c r="D292" i="1"/>
  <c r="D290" i="1"/>
  <c r="D289" i="1"/>
  <c r="D288" i="1"/>
  <c r="D286" i="1"/>
  <c r="D285" i="1"/>
  <c r="D284" i="1"/>
  <c r="D283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59" i="1"/>
  <c r="D258" i="1"/>
  <c r="D257" i="1"/>
  <c r="D256" i="1"/>
  <c r="D255" i="1"/>
  <c r="D254" i="1"/>
  <c r="D251" i="1"/>
  <c r="D250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4" i="1"/>
  <c r="D221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6" i="1"/>
  <c r="D175" i="1"/>
  <c r="D174" i="1"/>
  <c r="D173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5" i="1"/>
  <c r="D124" i="1"/>
  <c r="D121" i="1"/>
  <c r="D120" i="1"/>
  <c r="D119" i="1"/>
  <c r="D118" i="1"/>
  <c r="D117" i="1"/>
  <c r="D116" i="1"/>
  <c r="D115" i="1"/>
  <c r="D114" i="1"/>
  <c r="D113" i="1"/>
  <c r="D112" i="1"/>
  <c r="D111" i="1"/>
  <c r="D109" i="1"/>
  <c r="D108" i="1"/>
  <c r="D107" i="1"/>
  <c r="D106" i="1"/>
  <c r="D105" i="1"/>
  <c r="D104" i="1"/>
  <c r="D103" i="1"/>
  <c r="D102" i="1"/>
  <c r="D100" i="1"/>
  <c r="D99" i="1"/>
  <c r="D98" i="1"/>
  <c r="D97" i="1"/>
  <c r="D96" i="1"/>
  <c r="D95" i="1"/>
  <c r="D94" i="1"/>
  <c r="D93" i="1"/>
  <c r="D92" i="1"/>
  <c r="D91" i="1"/>
  <c r="D90" i="1"/>
  <c r="D86" i="1"/>
  <c r="D84" i="1"/>
  <c r="D83" i="1"/>
  <c r="D82" i="1"/>
  <c r="D81" i="1"/>
  <c r="D78" i="1"/>
  <c r="D77" i="1"/>
  <c r="D76" i="1"/>
  <c r="D75" i="1"/>
  <c r="D74" i="1"/>
  <c r="D73" i="1"/>
  <c r="D72" i="1"/>
  <c r="D71" i="1"/>
  <c r="D70" i="1"/>
  <c r="D69" i="1"/>
  <c r="D66" i="1"/>
  <c r="D65" i="1"/>
  <c r="D63" i="1"/>
  <c r="D62" i="1"/>
  <c r="D61" i="1"/>
  <c r="D60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3" i="1"/>
  <c r="D20" i="1"/>
  <c r="D19" i="1"/>
  <c r="D18" i="1"/>
  <c r="D17" i="1"/>
  <c r="D16" i="1"/>
  <c r="D15" i="1"/>
  <c r="D14" i="1"/>
  <c r="D13" i="1"/>
  <c r="D12" i="1"/>
  <c r="BW305" i="1"/>
  <c r="BV305" i="1"/>
  <c r="BU305" i="1"/>
  <c r="BT305" i="1"/>
  <c r="BS305" i="1"/>
  <c r="BR305" i="1"/>
  <c r="BQ305" i="1"/>
  <c r="BP305" i="1"/>
  <c r="BO305" i="1"/>
  <c r="BN305" i="1"/>
  <c r="BK305" i="1"/>
  <c r="BJ305" i="1"/>
  <c r="BI305" i="1"/>
  <c r="BH305" i="1"/>
  <c r="BG305" i="1"/>
  <c r="BD305" i="1"/>
  <c r="BC305" i="1"/>
  <c r="BB305" i="1"/>
  <c r="BA305" i="1"/>
  <c r="AZ305" i="1"/>
  <c r="AY305" i="1"/>
  <c r="AX305" i="1"/>
  <c r="AW305" i="1"/>
  <c r="AV305" i="1"/>
  <c r="AU305" i="1"/>
  <c r="AT305" i="1"/>
  <c r="AQ305" i="1"/>
  <c r="AP305" i="1"/>
  <c r="AO305" i="1"/>
  <c r="AN305" i="1"/>
  <c r="AM305" i="1"/>
  <c r="AL305" i="1"/>
  <c r="AK305" i="1"/>
  <c r="AJ305" i="1"/>
  <c r="AI305" i="1"/>
  <c r="AH305" i="1"/>
  <c r="AG305" i="1"/>
  <c r="AD305" i="1"/>
  <c r="AC305" i="1"/>
  <c r="Q305" i="1"/>
  <c r="P305" i="1"/>
  <c r="O305" i="1"/>
  <c r="N305" i="1"/>
  <c r="M305" i="1"/>
  <c r="L305" i="1"/>
  <c r="K305" i="1"/>
  <c r="J305" i="1"/>
  <c r="I305" i="1"/>
  <c r="BW296" i="1"/>
  <c r="BV296" i="1"/>
  <c r="BU296" i="1"/>
  <c r="BT296" i="1"/>
  <c r="BS296" i="1"/>
  <c r="BR296" i="1"/>
  <c r="BQ296" i="1"/>
  <c r="BP296" i="1"/>
  <c r="BO296" i="1"/>
  <c r="BN296" i="1"/>
  <c r="BK296" i="1"/>
  <c r="BJ296" i="1"/>
  <c r="BI296" i="1"/>
  <c r="BH296" i="1"/>
  <c r="BG296" i="1"/>
  <c r="BD296" i="1"/>
  <c r="BC296" i="1"/>
  <c r="BB296" i="1"/>
  <c r="BA296" i="1"/>
  <c r="AZ296" i="1"/>
  <c r="AY296" i="1"/>
  <c r="AX296" i="1"/>
  <c r="AW296" i="1"/>
  <c r="AV296" i="1"/>
  <c r="AU296" i="1"/>
  <c r="AT296" i="1"/>
  <c r="AQ296" i="1"/>
  <c r="AP296" i="1"/>
  <c r="AO296" i="1"/>
  <c r="AN296" i="1"/>
  <c r="AM296" i="1"/>
  <c r="AL296" i="1"/>
  <c r="AK296" i="1"/>
  <c r="AJ296" i="1"/>
  <c r="AI296" i="1"/>
  <c r="AH296" i="1"/>
  <c r="AG296" i="1"/>
  <c r="AD296" i="1"/>
  <c r="AC296" i="1"/>
  <c r="Q296" i="1"/>
  <c r="P296" i="1"/>
  <c r="O296" i="1"/>
  <c r="N296" i="1"/>
  <c r="M296" i="1"/>
  <c r="L296" i="1"/>
  <c r="K296" i="1"/>
  <c r="J296" i="1"/>
  <c r="I296" i="1"/>
  <c r="BW291" i="1"/>
  <c r="BV291" i="1"/>
  <c r="BU291" i="1"/>
  <c r="BT291" i="1"/>
  <c r="BS291" i="1"/>
  <c r="BR291" i="1"/>
  <c r="BQ291" i="1"/>
  <c r="BP291" i="1"/>
  <c r="BO291" i="1"/>
  <c r="BN291" i="1"/>
  <c r="BK291" i="1"/>
  <c r="BJ291" i="1"/>
  <c r="BI291" i="1"/>
  <c r="BH291" i="1"/>
  <c r="BG291" i="1"/>
  <c r="BD291" i="1"/>
  <c r="BC291" i="1"/>
  <c r="BB291" i="1"/>
  <c r="BA291" i="1"/>
  <c r="AZ291" i="1"/>
  <c r="AY291" i="1"/>
  <c r="AX291" i="1"/>
  <c r="AW291" i="1"/>
  <c r="AV291" i="1"/>
  <c r="AU291" i="1"/>
  <c r="AT291" i="1"/>
  <c r="AQ291" i="1"/>
  <c r="AP291" i="1"/>
  <c r="AO291" i="1"/>
  <c r="AN291" i="1"/>
  <c r="AM291" i="1"/>
  <c r="AL291" i="1"/>
  <c r="AK291" i="1"/>
  <c r="AJ291" i="1"/>
  <c r="AI291" i="1"/>
  <c r="AH291" i="1"/>
  <c r="AG291" i="1"/>
  <c r="AD291" i="1"/>
  <c r="AC291" i="1"/>
  <c r="Q291" i="1"/>
  <c r="P291" i="1"/>
  <c r="O291" i="1"/>
  <c r="N291" i="1"/>
  <c r="M291" i="1"/>
  <c r="L291" i="1"/>
  <c r="K291" i="1"/>
  <c r="J291" i="1"/>
  <c r="I291" i="1"/>
  <c r="BW287" i="1"/>
  <c r="BV287" i="1"/>
  <c r="BU287" i="1"/>
  <c r="BT287" i="1"/>
  <c r="BS287" i="1"/>
  <c r="BR287" i="1"/>
  <c r="BQ287" i="1"/>
  <c r="BP287" i="1"/>
  <c r="BO287" i="1"/>
  <c r="BN287" i="1"/>
  <c r="BK287" i="1"/>
  <c r="BJ287" i="1"/>
  <c r="BI287" i="1"/>
  <c r="BH287" i="1"/>
  <c r="BG287" i="1"/>
  <c r="BD287" i="1"/>
  <c r="BC287" i="1"/>
  <c r="BB287" i="1"/>
  <c r="BA287" i="1"/>
  <c r="AZ287" i="1"/>
  <c r="AY287" i="1"/>
  <c r="AX287" i="1"/>
  <c r="AW287" i="1"/>
  <c r="AV287" i="1"/>
  <c r="AU287" i="1"/>
  <c r="AT287" i="1"/>
  <c r="AQ287" i="1"/>
  <c r="AP287" i="1"/>
  <c r="AO287" i="1"/>
  <c r="AN287" i="1"/>
  <c r="AM287" i="1"/>
  <c r="AL287" i="1"/>
  <c r="AK287" i="1"/>
  <c r="AJ287" i="1"/>
  <c r="AI287" i="1"/>
  <c r="AH287" i="1"/>
  <c r="AG287" i="1"/>
  <c r="AD287" i="1"/>
  <c r="AC287" i="1"/>
  <c r="Q287" i="1"/>
  <c r="P287" i="1"/>
  <c r="O287" i="1"/>
  <c r="N287" i="1"/>
  <c r="M287" i="1"/>
  <c r="L287" i="1"/>
  <c r="K287" i="1"/>
  <c r="J287" i="1"/>
  <c r="I287" i="1"/>
  <c r="BW282" i="1"/>
  <c r="BV282" i="1"/>
  <c r="BU282" i="1"/>
  <c r="BT282" i="1"/>
  <c r="BS282" i="1"/>
  <c r="BR282" i="1"/>
  <c r="BQ282" i="1"/>
  <c r="BP282" i="1"/>
  <c r="BO282" i="1"/>
  <c r="BN282" i="1"/>
  <c r="BK282" i="1"/>
  <c r="BJ282" i="1"/>
  <c r="BI282" i="1"/>
  <c r="BH282" i="1"/>
  <c r="BG282" i="1"/>
  <c r="BD282" i="1"/>
  <c r="BC282" i="1"/>
  <c r="BB282" i="1"/>
  <c r="BA282" i="1"/>
  <c r="AZ282" i="1"/>
  <c r="AY282" i="1"/>
  <c r="AX282" i="1"/>
  <c r="AW282" i="1"/>
  <c r="AV282" i="1"/>
  <c r="AU282" i="1"/>
  <c r="AT282" i="1"/>
  <c r="AQ282" i="1"/>
  <c r="AP282" i="1"/>
  <c r="AO282" i="1"/>
  <c r="AN282" i="1"/>
  <c r="AM282" i="1"/>
  <c r="AL282" i="1"/>
  <c r="AK282" i="1"/>
  <c r="AJ282" i="1"/>
  <c r="AI282" i="1"/>
  <c r="AH282" i="1"/>
  <c r="AG282" i="1"/>
  <c r="AD282" i="1"/>
  <c r="AC282" i="1"/>
  <c r="Q282" i="1"/>
  <c r="P282" i="1"/>
  <c r="O282" i="1"/>
  <c r="N282" i="1"/>
  <c r="M282" i="1"/>
  <c r="L282" i="1"/>
  <c r="K282" i="1"/>
  <c r="J282" i="1"/>
  <c r="I282" i="1"/>
  <c r="BW280" i="1"/>
  <c r="BV280" i="1"/>
  <c r="BU280" i="1"/>
  <c r="BT280" i="1"/>
  <c r="BS280" i="1"/>
  <c r="BR280" i="1"/>
  <c r="BQ280" i="1"/>
  <c r="BP280" i="1"/>
  <c r="BO280" i="1"/>
  <c r="BN280" i="1"/>
  <c r="BK280" i="1"/>
  <c r="BJ280" i="1"/>
  <c r="BI280" i="1"/>
  <c r="BH280" i="1"/>
  <c r="BG280" i="1"/>
  <c r="BD280" i="1"/>
  <c r="BC280" i="1"/>
  <c r="BB280" i="1"/>
  <c r="BA280" i="1"/>
  <c r="AZ280" i="1"/>
  <c r="AY280" i="1"/>
  <c r="AX280" i="1"/>
  <c r="AW280" i="1"/>
  <c r="AV280" i="1"/>
  <c r="AU280" i="1"/>
  <c r="AT280" i="1"/>
  <c r="AQ280" i="1"/>
  <c r="AP280" i="1"/>
  <c r="AO280" i="1"/>
  <c r="AN280" i="1"/>
  <c r="AM280" i="1"/>
  <c r="AL280" i="1"/>
  <c r="AK280" i="1"/>
  <c r="AJ280" i="1"/>
  <c r="AI280" i="1"/>
  <c r="AH280" i="1"/>
  <c r="AG280" i="1"/>
  <c r="AD280" i="1"/>
  <c r="AC280" i="1"/>
  <c r="Q280" i="1"/>
  <c r="P280" i="1"/>
  <c r="O280" i="1"/>
  <c r="N280" i="1"/>
  <c r="M280" i="1"/>
  <c r="L280" i="1"/>
  <c r="K280" i="1"/>
  <c r="J280" i="1"/>
  <c r="I280" i="1"/>
  <c r="BW247" i="1"/>
  <c r="BV247" i="1"/>
  <c r="BU247" i="1"/>
  <c r="BT247" i="1"/>
  <c r="BS247" i="1"/>
  <c r="BR247" i="1"/>
  <c r="BQ247" i="1"/>
  <c r="BP247" i="1"/>
  <c r="BO247" i="1"/>
  <c r="BN247" i="1"/>
  <c r="BJ247" i="1"/>
  <c r="BI247" i="1"/>
  <c r="BH247" i="1"/>
  <c r="BG247" i="1"/>
  <c r="BD247" i="1"/>
  <c r="BC247" i="1"/>
  <c r="BB247" i="1"/>
  <c r="BA247" i="1"/>
  <c r="AZ247" i="1"/>
  <c r="AY247" i="1"/>
  <c r="AX247" i="1"/>
  <c r="AW247" i="1"/>
  <c r="AV247" i="1"/>
  <c r="AU247" i="1"/>
  <c r="AT247" i="1"/>
  <c r="AQ247" i="1"/>
  <c r="AP247" i="1"/>
  <c r="AO247" i="1"/>
  <c r="AN247" i="1"/>
  <c r="AM247" i="1"/>
  <c r="AL247" i="1"/>
  <c r="AK247" i="1"/>
  <c r="AJ247" i="1"/>
  <c r="AI247" i="1"/>
  <c r="AH247" i="1"/>
  <c r="AG247" i="1"/>
  <c r="AD247" i="1"/>
  <c r="AC247" i="1"/>
  <c r="Q247" i="1"/>
  <c r="P247" i="1"/>
  <c r="O247" i="1"/>
  <c r="N247" i="1"/>
  <c r="M247" i="1"/>
  <c r="L247" i="1"/>
  <c r="K247" i="1"/>
  <c r="J247" i="1"/>
  <c r="I247" i="1"/>
  <c r="BW223" i="1"/>
  <c r="BV223" i="1"/>
  <c r="BU223" i="1"/>
  <c r="BT223" i="1"/>
  <c r="BS223" i="1"/>
  <c r="BR223" i="1"/>
  <c r="BQ223" i="1"/>
  <c r="BP223" i="1"/>
  <c r="BO223" i="1"/>
  <c r="BN223" i="1"/>
  <c r="BK223" i="1"/>
  <c r="BJ223" i="1"/>
  <c r="BI223" i="1"/>
  <c r="BH223" i="1"/>
  <c r="BG223" i="1"/>
  <c r="BD223" i="1"/>
  <c r="BC223" i="1"/>
  <c r="BB223" i="1"/>
  <c r="BA223" i="1"/>
  <c r="AZ223" i="1"/>
  <c r="AY223" i="1"/>
  <c r="AX223" i="1"/>
  <c r="AW223" i="1"/>
  <c r="AV223" i="1"/>
  <c r="AU223" i="1"/>
  <c r="AT223" i="1"/>
  <c r="AQ223" i="1"/>
  <c r="AP223" i="1"/>
  <c r="AO223" i="1"/>
  <c r="AN223" i="1"/>
  <c r="AM223" i="1"/>
  <c r="AL223" i="1"/>
  <c r="AK223" i="1"/>
  <c r="AJ223" i="1"/>
  <c r="AI223" i="1"/>
  <c r="AH223" i="1"/>
  <c r="AG223" i="1"/>
  <c r="AD223" i="1"/>
  <c r="AC223" i="1"/>
  <c r="Q223" i="1"/>
  <c r="P223" i="1"/>
  <c r="O223" i="1"/>
  <c r="N223" i="1"/>
  <c r="M223" i="1"/>
  <c r="L223" i="1"/>
  <c r="K223" i="1"/>
  <c r="J223" i="1"/>
  <c r="I223" i="1"/>
  <c r="BW127" i="1"/>
  <c r="BV127" i="1"/>
  <c r="BU127" i="1"/>
  <c r="BT127" i="1"/>
  <c r="BS127" i="1"/>
  <c r="BR127" i="1"/>
  <c r="BQ127" i="1"/>
  <c r="BP127" i="1"/>
  <c r="BO127" i="1"/>
  <c r="BN127" i="1"/>
  <c r="BK127" i="1"/>
  <c r="BJ127" i="1"/>
  <c r="BI127" i="1"/>
  <c r="BH127" i="1"/>
  <c r="BG127" i="1"/>
  <c r="BD127" i="1"/>
  <c r="BC127" i="1"/>
  <c r="BB127" i="1"/>
  <c r="BA127" i="1"/>
  <c r="AZ127" i="1"/>
  <c r="AY127" i="1"/>
  <c r="AX127" i="1"/>
  <c r="AW127" i="1"/>
  <c r="AV127" i="1"/>
  <c r="AU127" i="1"/>
  <c r="AT127" i="1"/>
  <c r="AQ127" i="1"/>
  <c r="AP127" i="1"/>
  <c r="AO127" i="1"/>
  <c r="AN127" i="1"/>
  <c r="AM127" i="1"/>
  <c r="AL127" i="1"/>
  <c r="AK127" i="1"/>
  <c r="AJ127" i="1"/>
  <c r="AI127" i="1"/>
  <c r="AH127" i="1"/>
  <c r="AG127" i="1"/>
  <c r="AD127" i="1"/>
  <c r="AC127" i="1"/>
  <c r="Q127" i="1"/>
  <c r="P127" i="1"/>
  <c r="O127" i="1"/>
  <c r="N127" i="1"/>
  <c r="M127" i="1"/>
  <c r="L127" i="1"/>
  <c r="K127" i="1"/>
  <c r="J127" i="1"/>
  <c r="I127" i="1"/>
  <c r="BW89" i="1"/>
  <c r="BV89" i="1"/>
  <c r="BU89" i="1"/>
  <c r="BT89" i="1"/>
  <c r="BS89" i="1"/>
  <c r="BR89" i="1"/>
  <c r="BQ89" i="1"/>
  <c r="BP89" i="1"/>
  <c r="BO89" i="1"/>
  <c r="BN89" i="1"/>
  <c r="BK89" i="1"/>
  <c r="BJ89" i="1"/>
  <c r="BI89" i="1"/>
  <c r="BH89" i="1"/>
  <c r="BG89" i="1"/>
  <c r="BD89" i="1"/>
  <c r="BC89" i="1"/>
  <c r="BB89" i="1"/>
  <c r="BA89" i="1"/>
  <c r="AZ89" i="1"/>
  <c r="AY89" i="1"/>
  <c r="AX89" i="1"/>
  <c r="AW89" i="1"/>
  <c r="AV89" i="1"/>
  <c r="AU89" i="1"/>
  <c r="AT89" i="1"/>
  <c r="AQ89" i="1"/>
  <c r="AP89" i="1"/>
  <c r="AO89" i="1"/>
  <c r="AN89" i="1"/>
  <c r="AM89" i="1"/>
  <c r="AL89" i="1"/>
  <c r="AK89" i="1"/>
  <c r="AJ89" i="1"/>
  <c r="AI89" i="1"/>
  <c r="AH89" i="1"/>
  <c r="AG89" i="1"/>
  <c r="AD89" i="1"/>
  <c r="AC89" i="1"/>
  <c r="Q89" i="1"/>
  <c r="P89" i="1"/>
  <c r="O89" i="1"/>
  <c r="N89" i="1"/>
  <c r="M89" i="1"/>
  <c r="L89" i="1"/>
  <c r="K89" i="1"/>
  <c r="J89" i="1"/>
  <c r="I89" i="1"/>
  <c r="BW80" i="1"/>
  <c r="BV80" i="1"/>
  <c r="BU80" i="1"/>
  <c r="BT80" i="1"/>
  <c r="BS80" i="1"/>
  <c r="BR80" i="1"/>
  <c r="BQ80" i="1"/>
  <c r="BP80" i="1"/>
  <c r="BO80" i="1"/>
  <c r="BN80" i="1"/>
  <c r="BK80" i="1"/>
  <c r="BJ80" i="1"/>
  <c r="BI80" i="1"/>
  <c r="BH80" i="1"/>
  <c r="BG80" i="1"/>
  <c r="BD80" i="1"/>
  <c r="BC80" i="1"/>
  <c r="BB80" i="1"/>
  <c r="BA80" i="1"/>
  <c r="AZ80" i="1"/>
  <c r="AY80" i="1"/>
  <c r="AX80" i="1"/>
  <c r="AW80" i="1"/>
  <c r="AV80" i="1"/>
  <c r="AU80" i="1"/>
  <c r="AT80" i="1"/>
  <c r="AQ80" i="1"/>
  <c r="AP80" i="1"/>
  <c r="AO80" i="1"/>
  <c r="AN80" i="1"/>
  <c r="AM80" i="1"/>
  <c r="AL80" i="1"/>
  <c r="AK80" i="1"/>
  <c r="AJ80" i="1"/>
  <c r="AI80" i="1"/>
  <c r="AH80" i="1"/>
  <c r="AG80" i="1"/>
  <c r="AD80" i="1"/>
  <c r="AC80" i="1"/>
  <c r="Q80" i="1"/>
  <c r="P80" i="1"/>
  <c r="O80" i="1"/>
  <c r="N80" i="1"/>
  <c r="M80" i="1"/>
  <c r="L80" i="1"/>
  <c r="K80" i="1"/>
  <c r="J80" i="1"/>
  <c r="I80" i="1"/>
  <c r="BW68" i="1"/>
  <c r="BV68" i="1"/>
  <c r="BU68" i="1"/>
  <c r="BT68" i="1"/>
  <c r="BS68" i="1"/>
  <c r="BR68" i="1"/>
  <c r="BQ68" i="1"/>
  <c r="BP68" i="1"/>
  <c r="BO68" i="1"/>
  <c r="BN68" i="1"/>
  <c r="BK68" i="1"/>
  <c r="BJ68" i="1"/>
  <c r="BI68" i="1"/>
  <c r="BH68" i="1"/>
  <c r="BG68" i="1"/>
  <c r="BD68" i="1"/>
  <c r="BC68" i="1"/>
  <c r="BB68" i="1"/>
  <c r="BA68" i="1"/>
  <c r="AZ68" i="1"/>
  <c r="AY68" i="1"/>
  <c r="AX68" i="1"/>
  <c r="AW68" i="1"/>
  <c r="AV68" i="1"/>
  <c r="AU68" i="1"/>
  <c r="AT68" i="1"/>
  <c r="AQ68" i="1"/>
  <c r="AP68" i="1"/>
  <c r="AO68" i="1"/>
  <c r="AN68" i="1"/>
  <c r="AM68" i="1"/>
  <c r="AL68" i="1"/>
  <c r="AK68" i="1"/>
  <c r="AJ68" i="1"/>
  <c r="AI68" i="1"/>
  <c r="AH68" i="1"/>
  <c r="AG68" i="1"/>
  <c r="AD68" i="1"/>
  <c r="AC68" i="1"/>
  <c r="Q68" i="1"/>
  <c r="P68" i="1"/>
  <c r="O68" i="1"/>
  <c r="N68" i="1"/>
  <c r="M68" i="1"/>
  <c r="L68" i="1"/>
  <c r="K68" i="1"/>
  <c r="J68" i="1"/>
  <c r="I68" i="1"/>
  <c r="BW59" i="1"/>
  <c r="BV59" i="1"/>
  <c r="BU59" i="1"/>
  <c r="BT59" i="1"/>
  <c r="BS59" i="1"/>
  <c r="BR59" i="1"/>
  <c r="BQ59" i="1"/>
  <c r="BP59" i="1"/>
  <c r="BO59" i="1"/>
  <c r="BN59" i="1"/>
  <c r="BK59" i="1"/>
  <c r="BJ59" i="1"/>
  <c r="BI59" i="1"/>
  <c r="BH59" i="1"/>
  <c r="BG59" i="1"/>
  <c r="BD59" i="1"/>
  <c r="BC59" i="1"/>
  <c r="BB59" i="1"/>
  <c r="BA59" i="1"/>
  <c r="AZ59" i="1"/>
  <c r="AY59" i="1"/>
  <c r="AX59" i="1"/>
  <c r="AW59" i="1"/>
  <c r="AV59" i="1"/>
  <c r="AU59" i="1"/>
  <c r="AT59" i="1"/>
  <c r="AQ59" i="1"/>
  <c r="AP59" i="1"/>
  <c r="AO59" i="1"/>
  <c r="AN59" i="1"/>
  <c r="AM59" i="1"/>
  <c r="AL59" i="1"/>
  <c r="AK59" i="1"/>
  <c r="AJ59" i="1"/>
  <c r="AI59" i="1"/>
  <c r="AH59" i="1"/>
  <c r="AG59" i="1"/>
  <c r="AD59" i="1"/>
  <c r="AC59" i="1"/>
  <c r="Q59" i="1"/>
  <c r="P59" i="1"/>
  <c r="O59" i="1"/>
  <c r="N59" i="1"/>
  <c r="M59" i="1"/>
  <c r="L59" i="1"/>
  <c r="K59" i="1"/>
  <c r="J59" i="1"/>
  <c r="I59" i="1"/>
  <c r="BW34" i="1"/>
  <c r="BV34" i="1"/>
  <c r="BU34" i="1"/>
  <c r="BT34" i="1"/>
  <c r="BS34" i="1"/>
  <c r="BR34" i="1"/>
  <c r="BQ34" i="1"/>
  <c r="BP34" i="1"/>
  <c r="BO34" i="1"/>
  <c r="BN34" i="1"/>
  <c r="BK34" i="1"/>
  <c r="BJ34" i="1"/>
  <c r="BI34" i="1"/>
  <c r="BH34" i="1"/>
  <c r="BG34" i="1"/>
  <c r="BD34" i="1"/>
  <c r="BC34" i="1"/>
  <c r="BB34" i="1"/>
  <c r="BA34" i="1"/>
  <c r="AZ34" i="1"/>
  <c r="AY34" i="1"/>
  <c r="AX34" i="1"/>
  <c r="AW34" i="1"/>
  <c r="AV34" i="1"/>
  <c r="AU34" i="1"/>
  <c r="AT34" i="1"/>
  <c r="AQ34" i="1"/>
  <c r="AP34" i="1"/>
  <c r="AO34" i="1"/>
  <c r="AN34" i="1"/>
  <c r="AM34" i="1"/>
  <c r="AL34" i="1"/>
  <c r="AK34" i="1"/>
  <c r="AJ34" i="1"/>
  <c r="AI34" i="1"/>
  <c r="AH34" i="1"/>
  <c r="AG34" i="1"/>
  <c r="AD34" i="1"/>
  <c r="AC34" i="1"/>
  <c r="Q34" i="1"/>
  <c r="P34" i="1"/>
  <c r="O34" i="1"/>
  <c r="N34" i="1"/>
  <c r="M34" i="1"/>
  <c r="L34" i="1"/>
  <c r="K34" i="1"/>
  <c r="J34" i="1"/>
  <c r="I34" i="1"/>
  <c r="BW26" i="1"/>
  <c r="BV26" i="1"/>
  <c r="BU26" i="1"/>
  <c r="BT26" i="1"/>
  <c r="BS26" i="1"/>
  <c r="BR26" i="1"/>
  <c r="BQ26" i="1"/>
  <c r="BP26" i="1"/>
  <c r="BO26" i="1"/>
  <c r="BN26" i="1"/>
  <c r="BK26" i="1"/>
  <c r="BJ26" i="1"/>
  <c r="BI26" i="1"/>
  <c r="BH26" i="1"/>
  <c r="BG26" i="1"/>
  <c r="BD26" i="1"/>
  <c r="BC26" i="1"/>
  <c r="BB26" i="1"/>
  <c r="BA26" i="1"/>
  <c r="AZ26" i="1"/>
  <c r="AY26" i="1"/>
  <c r="AX26" i="1"/>
  <c r="AW26" i="1"/>
  <c r="AV26" i="1"/>
  <c r="AU26" i="1"/>
  <c r="AT26" i="1"/>
  <c r="AQ26" i="1"/>
  <c r="AP26" i="1"/>
  <c r="AO26" i="1"/>
  <c r="AN26" i="1"/>
  <c r="AM26" i="1"/>
  <c r="AL26" i="1"/>
  <c r="AK26" i="1"/>
  <c r="AJ26" i="1"/>
  <c r="AI26" i="1"/>
  <c r="AH26" i="1"/>
  <c r="AG26" i="1"/>
  <c r="AD26" i="1"/>
  <c r="AC26" i="1"/>
  <c r="Q26" i="1"/>
  <c r="P26" i="1"/>
  <c r="O26" i="1"/>
  <c r="N26" i="1"/>
  <c r="M26" i="1"/>
  <c r="L26" i="1"/>
  <c r="K26" i="1"/>
  <c r="J26" i="1"/>
  <c r="I26" i="1"/>
  <c r="BW11" i="1"/>
  <c r="BV11" i="1"/>
  <c r="BU11" i="1"/>
  <c r="BT11" i="1"/>
  <c r="BS11" i="1"/>
  <c r="BR11" i="1"/>
  <c r="BQ11" i="1"/>
  <c r="BP11" i="1"/>
  <c r="BO11" i="1"/>
  <c r="BN11" i="1"/>
  <c r="BK11" i="1"/>
  <c r="BJ11" i="1"/>
  <c r="BI11" i="1"/>
  <c r="BH11" i="1"/>
  <c r="BG11" i="1"/>
  <c r="BD11" i="1"/>
  <c r="BC11" i="1"/>
  <c r="BB11" i="1"/>
  <c r="BA11" i="1"/>
  <c r="AZ11" i="1"/>
  <c r="AY11" i="1"/>
  <c r="AX11" i="1"/>
  <c r="AW11" i="1"/>
  <c r="AV11" i="1"/>
  <c r="AU11" i="1"/>
  <c r="AT11" i="1"/>
  <c r="AQ11" i="1"/>
  <c r="AP11" i="1"/>
  <c r="AO11" i="1"/>
  <c r="AN11" i="1"/>
  <c r="AM11" i="1"/>
  <c r="AL11" i="1"/>
  <c r="AK11" i="1"/>
  <c r="AJ11" i="1"/>
  <c r="AI11" i="1"/>
  <c r="AH11" i="1"/>
  <c r="AG11" i="1"/>
  <c r="AD11" i="1"/>
  <c r="AC11" i="1"/>
  <c r="Q11" i="1"/>
  <c r="P11" i="1"/>
  <c r="O11" i="1"/>
  <c r="N11" i="1"/>
  <c r="M11" i="1"/>
  <c r="L11" i="1"/>
  <c r="K11" i="1"/>
  <c r="J11" i="1"/>
  <c r="I11" i="1"/>
  <c r="BF300" i="1" l="1"/>
  <c r="D300" i="1"/>
  <c r="AS300" i="1"/>
  <c r="BM300" i="1"/>
  <c r="H300" i="1"/>
  <c r="AE13" i="1"/>
  <c r="AF310" i="1"/>
  <c r="BL13" i="1"/>
  <c r="BM310" i="1"/>
  <c r="AR13" i="1"/>
  <c r="AS310" i="1"/>
  <c r="BE13" i="1"/>
  <c r="BF310" i="1"/>
  <c r="G13" i="1"/>
  <c r="H310" i="1"/>
  <c r="AE301" i="1"/>
  <c r="AE300" i="1" s="1"/>
  <c r="AR12" i="1"/>
  <c r="BE12" i="1"/>
  <c r="BE301" i="1"/>
  <c r="BE300" i="1" s="1"/>
  <c r="G301" i="1"/>
  <c r="G300" i="1" s="1"/>
  <c r="BL12" i="1"/>
  <c r="K246" i="1"/>
  <c r="BH246" i="1"/>
  <c r="O246" i="1"/>
  <c r="AX246" i="1"/>
  <c r="AJ246" i="1"/>
  <c r="AN246" i="1"/>
  <c r="AD246" i="1"/>
  <c r="BB246" i="1"/>
  <c r="BM305" i="1"/>
  <c r="BM280" i="1"/>
  <c r="BM296" i="1"/>
  <c r="AF280" i="1"/>
  <c r="BO279" i="1"/>
  <c r="BO311" i="1" s="1"/>
  <c r="H280" i="1"/>
  <c r="AS305" i="1"/>
  <c r="AR307" i="1"/>
  <c r="AR305" i="1" s="1"/>
  <c r="AS296" i="1"/>
  <c r="AP279" i="1"/>
  <c r="AP311" i="1" s="1"/>
  <c r="AM279" i="1"/>
  <c r="AM311" i="1" s="1"/>
  <c r="BG279" i="1"/>
  <c r="BG311" i="1" s="1"/>
  <c r="D296" i="1"/>
  <c r="D305" i="1"/>
  <c r="E286" i="1"/>
  <c r="BF287" i="1"/>
  <c r="AT246" i="1"/>
  <c r="AS11" i="1"/>
  <c r="AH279" i="1"/>
  <c r="AH311" i="1" s="1"/>
  <c r="AF68" i="1"/>
  <c r="AS68" i="1"/>
  <c r="K279" i="1"/>
  <c r="O279" i="1"/>
  <c r="O309" i="1" s="1"/>
  <c r="AD279" i="1"/>
  <c r="AX279" i="1"/>
  <c r="BW279" i="1"/>
  <c r="BW311" i="1" s="1"/>
  <c r="D287" i="1"/>
  <c r="AR297" i="1"/>
  <c r="E297" i="1" s="1"/>
  <c r="E30" i="1"/>
  <c r="BI279" i="1"/>
  <c r="BI311" i="1" s="1"/>
  <c r="AV246" i="1"/>
  <c r="AZ246" i="1"/>
  <c r="BD246" i="1"/>
  <c r="BJ246" i="1"/>
  <c r="L279" i="1"/>
  <c r="L311" i="1" s="1"/>
  <c r="E234" i="1"/>
  <c r="AE293" i="1"/>
  <c r="AE291" i="1" s="1"/>
  <c r="AF291" i="1"/>
  <c r="AE307" i="1"/>
  <c r="AE305" i="1" s="1"/>
  <c r="AF305" i="1"/>
  <c r="BE249" i="1"/>
  <c r="BE247" i="1" s="1"/>
  <c r="D10" i="5" s="1"/>
  <c r="BF247" i="1"/>
  <c r="BL90" i="1"/>
  <c r="BL89" i="1" s="1"/>
  <c r="BM89" i="1"/>
  <c r="L246" i="1"/>
  <c r="P246" i="1"/>
  <c r="AG246" i="1"/>
  <c r="AK246" i="1"/>
  <c r="AO246" i="1"/>
  <c r="BN246" i="1"/>
  <c r="BR246" i="1"/>
  <c r="BV246" i="1"/>
  <c r="BM26" i="1"/>
  <c r="AI279" i="1"/>
  <c r="AI311" i="1" s="1"/>
  <c r="AQ279" i="1"/>
  <c r="BF280" i="1"/>
  <c r="BJ279" i="1"/>
  <c r="BJ311" i="1" s="1"/>
  <c r="BN279" i="1"/>
  <c r="BN311" i="1" s="1"/>
  <c r="BR279" i="1"/>
  <c r="BR311" i="1" s="1"/>
  <c r="BV279" i="1"/>
  <c r="BV311" i="1" s="1"/>
  <c r="AS287" i="1"/>
  <c r="AR289" i="1"/>
  <c r="AR287" i="1" s="1"/>
  <c r="AR301" i="1"/>
  <c r="AR300" i="1" s="1"/>
  <c r="AE250" i="1"/>
  <c r="E250" i="1" s="1"/>
  <c r="AF247" i="1"/>
  <c r="AE283" i="1"/>
  <c r="AE282" i="1" s="1"/>
  <c r="AF282" i="1"/>
  <c r="AE288" i="1"/>
  <c r="E288" i="1" s="1"/>
  <c r="AF287" i="1"/>
  <c r="AE298" i="1"/>
  <c r="AE296" i="1" s="1"/>
  <c r="AF296" i="1"/>
  <c r="BE226" i="1"/>
  <c r="E226" i="1" s="1"/>
  <c r="BF223" i="1"/>
  <c r="BE292" i="1"/>
  <c r="BE291" i="1" s="1"/>
  <c r="BF291" i="1"/>
  <c r="BF305" i="1"/>
  <c r="BE306" i="1"/>
  <c r="BE305" i="1" s="1"/>
  <c r="BL82" i="1"/>
  <c r="BL80" i="1" s="1"/>
  <c r="BM80" i="1"/>
  <c r="BL128" i="1"/>
  <c r="BL127" i="1" s="1"/>
  <c r="BM127" i="1"/>
  <c r="BL289" i="1"/>
  <c r="BL287" i="1" s="1"/>
  <c r="BM287" i="1"/>
  <c r="BL301" i="1"/>
  <c r="BL300" i="1" s="1"/>
  <c r="BC246" i="1"/>
  <c r="BS246" i="1"/>
  <c r="AI246" i="1"/>
  <c r="AM246" i="1"/>
  <c r="AQ246" i="1"/>
  <c r="AW246" i="1"/>
  <c r="BA246" i="1"/>
  <c r="BG246" i="1"/>
  <c r="BK246" i="1"/>
  <c r="BQ246" i="1"/>
  <c r="BF296" i="1"/>
  <c r="E17" i="1"/>
  <c r="E97" i="1"/>
  <c r="E102" i="1"/>
  <c r="E111" i="1"/>
  <c r="E119" i="1"/>
  <c r="G298" i="1"/>
  <c r="G296" i="1" s="1"/>
  <c r="H296" i="1"/>
  <c r="G307" i="1"/>
  <c r="H305" i="1"/>
  <c r="AF34" i="1"/>
  <c r="BP246" i="1"/>
  <c r="BT246" i="1"/>
  <c r="AT279" i="1"/>
  <c r="AT311" i="1" s="1"/>
  <c r="BB279" i="1"/>
  <c r="BK279" i="1"/>
  <c r="BS279" i="1"/>
  <c r="E19" i="1"/>
  <c r="E72" i="1"/>
  <c r="E236" i="1"/>
  <c r="E76" i="1"/>
  <c r="BU246" i="1"/>
  <c r="N246" i="1"/>
  <c r="AC246" i="1"/>
  <c r="J279" i="1"/>
  <c r="J311" i="1" s="1"/>
  <c r="N279" i="1"/>
  <c r="N311" i="1" s="1"/>
  <c r="AC279" i="1"/>
  <c r="AC311" i="1" s="1"/>
  <c r="AG279" i="1"/>
  <c r="AG311" i="1" s="1"/>
  <c r="AK279" i="1"/>
  <c r="AK311" i="1" s="1"/>
  <c r="AO279" i="1"/>
  <c r="AO311" i="1" s="1"/>
  <c r="AY279" i="1"/>
  <c r="AY311" i="1" s="1"/>
  <c r="P279" i="1"/>
  <c r="P311" i="1" s="1"/>
  <c r="AU279" i="1"/>
  <c r="AU311" i="1" s="1"/>
  <c r="BC279" i="1"/>
  <c r="BC311" i="1" s="1"/>
  <c r="D26" i="1"/>
  <c r="D80" i="1"/>
  <c r="D89" i="1"/>
  <c r="D282" i="1"/>
  <c r="E15" i="1"/>
  <c r="E23" i="1"/>
  <c r="E83" i="1"/>
  <c r="H89" i="1"/>
  <c r="E278" i="1"/>
  <c r="H287" i="1"/>
  <c r="AS247" i="1"/>
  <c r="AS291" i="1"/>
  <c r="BF26" i="1"/>
  <c r="BF89" i="1"/>
  <c r="BL291" i="1"/>
  <c r="BL296" i="1"/>
  <c r="BL305" i="1"/>
  <c r="AL279" i="1"/>
  <c r="AL311" i="1" s="1"/>
  <c r="E228" i="1"/>
  <c r="E244" i="1"/>
  <c r="AR291" i="1"/>
  <c r="AS80" i="1"/>
  <c r="J246" i="1"/>
  <c r="I246" i="1"/>
  <c r="M246" i="1"/>
  <c r="Q246" i="1"/>
  <c r="H127" i="1"/>
  <c r="H80" i="1"/>
  <c r="BH279" i="1"/>
  <c r="BH311" i="1" s="1"/>
  <c r="BT279" i="1"/>
  <c r="D59" i="1"/>
  <c r="D127" i="1"/>
  <c r="D223" i="1"/>
  <c r="G91" i="1"/>
  <c r="E91" i="1" s="1"/>
  <c r="G290" i="1"/>
  <c r="G287" i="1" s="1"/>
  <c r="E49" i="1"/>
  <c r="E230" i="1"/>
  <c r="AS280" i="1"/>
  <c r="AR281" i="1"/>
  <c r="AR280" i="1" s="1"/>
  <c r="E257" i="1"/>
  <c r="E274" i="1"/>
  <c r="E93" i="1"/>
  <c r="AU246" i="1"/>
  <c r="AY246" i="1"/>
  <c r="BI246" i="1"/>
  <c r="BO246" i="1"/>
  <c r="BW246" i="1"/>
  <c r="AV279" i="1"/>
  <c r="AV311" i="1" s="1"/>
  <c r="AZ279" i="1"/>
  <c r="BD279" i="1"/>
  <c r="BQ279" i="1"/>
  <c r="BQ311" i="1" s="1"/>
  <c r="BU279" i="1"/>
  <c r="BU311" i="1" s="1"/>
  <c r="D291" i="1"/>
  <c r="H68" i="1"/>
  <c r="H282" i="1"/>
  <c r="E41" i="1"/>
  <c r="E270" i="1"/>
  <c r="AE68" i="1"/>
  <c r="AR26" i="1"/>
  <c r="AH246" i="1"/>
  <c r="AL246" i="1"/>
  <c r="AP246" i="1"/>
  <c r="H247" i="1"/>
  <c r="I279" i="1"/>
  <c r="I311" i="1" s="1"/>
  <c r="M279" i="1"/>
  <c r="M311" i="1" s="1"/>
  <c r="Q279" i="1"/>
  <c r="Q311" i="1" s="1"/>
  <c r="AJ279" i="1"/>
  <c r="AN279" i="1"/>
  <c r="AW279" i="1"/>
  <c r="BA279" i="1"/>
  <c r="BA311" i="1" s="1"/>
  <c r="D34" i="1"/>
  <c r="D68" i="1"/>
  <c r="AF26" i="1"/>
  <c r="AE80" i="1"/>
  <c r="AF89" i="1"/>
  <c r="AR89" i="1"/>
  <c r="E242" i="1"/>
  <c r="E262" i="1"/>
  <c r="AE59" i="1"/>
  <c r="AE127" i="1"/>
  <c r="AE223" i="1"/>
  <c r="E56" i="1"/>
  <c r="BM11" i="1"/>
  <c r="G12" i="1"/>
  <c r="H291" i="1"/>
  <c r="AE12" i="1"/>
  <c r="AF11" i="1"/>
  <c r="E106" i="1"/>
  <c r="E115" i="1"/>
  <c r="E125" i="1"/>
  <c r="AR59" i="1"/>
  <c r="E95" i="1"/>
  <c r="E99" i="1"/>
  <c r="E104" i="1"/>
  <c r="E108" i="1"/>
  <c r="E113" i="1"/>
  <c r="E121" i="1"/>
  <c r="AS127" i="1"/>
  <c r="BF59" i="1"/>
  <c r="BE127" i="1"/>
  <c r="E295" i="1"/>
  <c r="BL34" i="1"/>
  <c r="BL68" i="1"/>
  <c r="BL282" i="1"/>
  <c r="E266" i="1"/>
  <c r="BF11" i="1"/>
  <c r="E70" i="1"/>
  <c r="E74" i="1"/>
  <c r="E78" i="1"/>
  <c r="E130" i="1"/>
  <c r="E134" i="1"/>
  <c r="E150" i="1"/>
  <c r="E154" i="1"/>
  <c r="E162" i="1"/>
  <c r="E166" i="1"/>
  <c r="E180" i="1"/>
  <c r="E184" i="1"/>
  <c r="E196" i="1"/>
  <c r="E200" i="1"/>
  <c r="E213" i="1"/>
  <c r="E217" i="1"/>
  <c r="BL26" i="1"/>
  <c r="BE282" i="1"/>
  <c r="BM59" i="1"/>
  <c r="BL223" i="1"/>
  <c r="S55" i="4"/>
  <c r="S146" i="4"/>
  <c r="S49" i="4"/>
  <c r="S77" i="4"/>
  <c r="S73" i="4" s="1"/>
  <c r="S35" i="4"/>
  <c r="S16" i="4"/>
  <c r="S15" i="4" s="1"/>
  <c r="S131" i="4"/>
  <c r="S130" i="4" s="1"/>
  <c r="S26" i="4"/>
  <c r="BM291" i="1"/>
  <c r="BM282" i="1"/>
  <c r="BM247" i="1"/>
  <c r="BM223" i="1"/>
  <c r="E132" i="1"/>
  <c r="E152" i="1"/>
  <c r="E168" i="1"/>
  <c r="E186" i="1"/>
  <c r="E202" i="1"/>
  <c r="E221" i="1"/>
  <c r="E144" i="1"/>
  <c r="E164" i="1"/>
  <c r="E182" i="1"/>
  <c r="E198" i="1"/>
  <c r="E215" i="1"/>
  <c r="E100" i="1"/>
  <c r="E86" i="1"/>
  <c r="BM68" i="1"/>
  <c r="BL62" i="1"/>
  <c r="BL59" i="1" s="1"/>
  <c r="BM34" i="1"/>
  <c r="E28" i="1"/>
  <c r="E32" i="1"/>
  <c r="BL16" i="1"/>
  <c r="E302" i="1"/>
  <c r="BE296" i="1"/>
  <c r="BE287" i="1"/>
  <c r="E284" i="1"/>
  <c r="BF282" i="1"/>
  <c r="E265" i="1"/>
  <c r="BF127" i="1"/>
  <c r="E140" i="1"/>
  <c r="E160" i="1"/>
  <c r="E178" i="1"/>
  <c r="E194" i="1"/>
  <c r="E211" i="1"/>
  <c r="E138" i="1"/>
  <c r="E158" i="1"/>
  <c r="E175" i="1"/>
  <c r="E192" i="1"/>
  <c r="E209" i="1"/>
  <c r="E142" i="1"/>
  <c r="E136" i="1"/>
  <c r="E156" i="1"/>
  <c r="E173" i="1"/>
  <c r="E190" i="1"/>
  <c r="E207" i="1"/>
  <c r="E159" i="1"/>
  <c r="E170" i="1"/>
  <c r="E188" i="1"/>
  <c r="E204" i="1"/>
  <c r="BE90" i="1"/>
  <c r="BE89" i="1" s="1"/>
  <c r="E81" i="1"/>
  <c r="BE80" i="1"/>
  <c r="BF80" i="1"/>
  <c r="BE68" i="1"/>
  <c r="BF68" i="1"/>
  <c r="E66" i="1"/>
  <c r="BE62" i="1"/>
  <c r="BE59" i="1" s="1"/>
  <c r="E61" i="1"/>
  <c r="BF34" i="1"/>
  <c r="BE34" i="1"/>
  <c r="BE29" i="1"/>
  <c r="E14" i="1"/>
  <c r="BE16" i="1"/>
  <c r="E268" i="1"/>
  <c r="E117" i="1"/>
  <c r="E63" i="1"/>
  <c r="AS282" i="1"/>
  <c r="E285" i="1"/>
  <c r="AR249" i="1"/>
  <c r="AR247" i="1" s="1"/>
  <c r="E232" i="1"/>
  <c r="E238" i="1"/>
  <c r="E240" i="1"/>
  <c r="AR282" i="1"/>
  <c r="AR223" i="1"/>
  <c r="AS223" i="1"/>
  <c r="E239" i="1"/>
  <c r="E259" i="1"/>
  <c r="E276" i="1"/>
  <c r="E143" i="1"/>
  <c r="E163" i="1"/>
  <c r="E181" i="1"/>
  <c r="E197" i="1"/>
  <c r="E214" i="1"/>
  <c r="AR129" i="1"/>
  <c r="AR127" i="1" s="1"/>
  <c r="E139" i="1"/>
  <c r="E176" i="1"/>
  <c r="E193" i="1"/>
  <c r="E210" i="1"/>
  <c r="AS89" i="1"/>
  <c r="E118" i="1"/>
  <c r="AR82" i="1"/>
  <c r="AR80" i="1" s="1"/>
  <c r="AR68" i="1"/>
  <c r="E69" i="1"/>
  <c r="AS59" i="1"/>
  <c r="AR34" i="1"/>
  <c r="E36" i="1"/>
  <c r="E44" i="1"/>
  <c r="E51" i="1"/>
  <c r="AS34" i="1"/>
  <c r="E37" i="1"/>
  <c r="E45" i="1"/>
  <c r="E52" i="1"/>
  <c r="AS26" i="1"/>
  <c r="E294" i="1"/>
  <c r="E261" i="1"/>
  <c r="E277" i="1"/>
  <c r="E256" i="1"/>
  <c r="E273" i="1"/>
  <c r="E251" i="1"/>
  <c r="E269" i="1"/>
  <c r="E254" i="1"/>
  <c r="E258" i="1"/>
  <c r="E263" i="1"/>
  <c r="E267" i="1"/>
  <c r="E271" i="1"/>
  <c r="E275" i="1"/>
  <c r="E235" i="1"/>
  <c r="AF223" i="1"/>
  <c r="E231" i="1"/>
  <c r="E227" i="1"/>
  <c r="E243" i="1"/>
  <c r="AF127" i="1"/>
  <c r="E135" i="1"/>
  <c r="E155" i="1"/>
  <c r="E171" i="1"/>
  <c r="E189" i="1"/>
  <c r="E206" i="1"/>
  <c r="E131" i="1"/>
  <c r="E151" i="1"/>
  <c r="E167" i="1"/>
  <c r="E185" i="1"/>
  <c r="E201" i="1"/>
  <c r="E218" i="1"/>
  <c r="AE90" i="1"/>
  <c r="AE89" i="1" s="1"/>
  <c r="E92" i="1"/>
  <c r="E109" i="1"/>
  <c r="AF80" i="1"/>
  <c r="E84" i="1"/>
  <c r="E77" i="1"/>
  <c r="E73" i="1"/>
  <c r="E60" i="1"/>
  <c r="AF59" i="1"/>
  <c r="E65" i="1"/>
  <c r="AE34" i="1"/>
  <c r="E40" i="1"/>
  <c r="E48" i="1"/>
  <c r="E55" i="1"/>
  <c r="E35" i="1"/>
  <c r="E39" i="1"/>
  <c r="E43" i="1"/>
  <c r="E47" i="1"/>
  <c r="E54" i="1"/>
  <c r="E31" i="1"/>
  <c r="AE29" i="1"/>
  <c r="AE26" i="1" s="1"/>
  <c r="E27" i="1"/>
  <c r="AE16" i="1"/>
  <c r="E255" i="1"/>
  <c r="E272" i="1"/>
  <c r="E264" i="1"/>
  <c r="E224" i="1"/>
  <c r="E229" i="1"/>
  <c r="E233" i="1"/>
  <c r="E237" i="1"/>
  <c r="E241" i="1"/>
  <c r="E133" i="1"/>
  <c r="E137" i="1"/>
  <c r="E141" i="1"/>
  <c r="E145" i="1"/>
  <c r="E153" i="1"/>
  <c r="E157" i="1"/>
  <c r="E161" i="1"/>
  <c r="E165" i="1"/>
  <c r="E169" i="1"/>
  <c r="E174" i="1"/>
  <c r="E179" i="1"/>
  <c r="E183" i="1"/>
  <c r="E187" i="1"/>
  <c r="E191" i="1"/>
  <c r="E195" i="1"/>
  <c r="E199" i="1"/>
  <c r="E203" i="1"/>
  <c r="E208" i="1"/>
  <c r="E212" i="1"/>
  <c r="E216" i="1"/>
  <c r="E105" i="1"/>
  <c r="E124" i="1"/>
  <c r="E94" i="1"/>
  <c r="E98" i="1"/>
  <c r="E103" i="1"/>
  <c r="E107" i="1"/>
  <c r="E112" i="1"/>
  <c r="E116" i="1"/>
  <c r="E120" i="1"/>
  <c r="E96" i="1"/>
  <c r="E114" i="1"/>
  <c r="E75" i="1"/>
  <c r="E38" i="1"/>
  <c r="E42" i="1"/>
  <c r="E46" i="1"/>
  <c r="E50" i="1"/>
  <c r="E53" i="1"/>
  <c r="E20" i="1"/>
  <c r="E18" i="1"/>
  <c r="G292" i="1"/>
  <c r="G291" i="1" s="1"/>
  <c r="G283" i="1"/>
  <c r="H223" i="1"/>
  <c r="G129" i="1"/>
  <c r="G71" i="1"/>
  <c r="E71" i="1" s="1"/>
  <c r="H59" i="1"/>
  <c r="H34" i="1"/>
  <c r="H26" i="1"/>
  <c r="H11" i="1"/>
  <c r="G223" i="1"/>
  <c r="G80" i="1"/>
  <c r="G59" i="1"/>
  <c r="G34" i="1"/>
  <c r="G26" i="1"/>
  <c r="BP279" i="1"/>
  <c r="BP311" i="1" s="1"/>
  <c r="CG308" i="1"/>
  <c r="CG299" i="1"/>
  <c r="CG298" i="1"/>
  <c r="CG297" i="1"/>
  <c r="CG295" i="1"/>
  <c r="CG294" i="1"/>
  <c r="CG293" i="1"/>
  <c r="CG292" i="1"/>
  <c r="CG290" i="1"/>
  <c r="CG289" i="1"/>
  <c r="CG288" i="1"/>
  <c r="CG286" i="1"/>
  <c r="CG285" i="1"/>
  <c r="CG284" i="1"/>
  <c r="CG283" i="1"/>
  <c r="CG278" i="1"/>
  <c r="CG277" i="1"/>
  <c r="CG276" i="1"/>
  <c r="CG275" i="1"/>
  <c r="CG274" i="1"/>
  <c r="CG273" i="1"/>
  <c r="CG272" i="1"/>
  <c r="CG271" i="1"/>
  <c r="CG270" i="1"/>
  <c r="CG269" i="1"/>
  <c r="CG268" i="1"/>
  <c r="CG267" i="1"/>
  <c r="CG266" i="1"/>
  <c r="CG265" i="1"/>
  <c r="CG264" i="1"/>
  <c r="CG263" i="1"/>
  <c r="CG262" i="1"/>
  <c r="CG261" i="1"/>
  <c r="CG259" i="1"/>
  <c r="CG258" i="1"/>
  <c r="CG257" i="1"/>
  <c r="CG256" i="1"/>
  <c r="CG255" i="1"/>
  <c r="CG254" i="1"/>
  <c r="CG251" i="1"/>
  <c r="CG250" i="1"/>
  <c r="CG245" i="1"/>
  <c r="CG222" i="1"/>
  <c r="CG126" i="1"/>
  <c r="CG88" i="1"/>
  <c r="CG79" i="1"/>
  <c r="CG67" i="1"/>
  <c r="CG58" i="1"/>
  <c r="CG33" i="1"/>
  <c r="CG25" i="1"/>
  <c r="E13" i="1" l="1"/>
  <c r="BE11" i="1"/>
  <c r="AR11" i="1"/>
  <c r="BE310" i="1"/>
  <c r="AR310" i="1"/>
  <c r="AE310" i="1"/>
  <c r="AX309" i="1"/>
  <c r="K309" i="1"/>
  <c r="AD309" i="1"/>
  <c r="BB309" i="1"/>
  <c r="AN309" i="1"/>
  <c r="AJ309" i="1"/>
  <c r="E293" i="1"/>
  <c r="AP309" i="1"/>
  <c r="AP312" i="1" s="1"/>
  <c r="K311" i="1"/>
  <c r="AW309" i="1"/>
  <c r="BO309" i="1"/>
  <c r="BO312" i="1" s="1"/>
  <c r="BG309" i="1"/>
  <c r="BG312" i="1" s="1"/>
  <c r="E290" i="1"/>
  <c r="BW309" i="1"/>
  <c r="BW312" i="1" s="1"/>
  <c r="AF279" i="1"/>
  <c r="AF311" i="1" s="1"/>
  <c r="BD309" i="1"/>
  <c r="E12" i="1"/>
  <c r="AY309" i="1"/>
  <c r="AY312" i="1" s="1"/>
  <c r="L309" i="1"/>
  <c r="L312" i="1" s="1"/>
  <c r="AE11" i="1"/>
  <c r="AE246" i="1" s="1"/>
  <c r="E289" i="1"/>
  <c r="AX311" i="1"/>
  <c r="BE223" i="1"/>
  <c r="J309" i="1"/>
  <c r="J312" i="1" s="1"/>
  <c r="AM309" i="1"/>
  <c r="AM312" i="1" s="1"/>
  <c r="AE287" i="1"/>
  <c r="AE279" i="1" s="1"/>
  <c r="AH309" i="1"/>
  <c r="AH312" i="1" s="1"/>
  <c r="O311" i="1"/>
  <c r="O312" i="1" s="1"/>
  <c r="AL309" i="1"/>
  <c r="AL312" i="1" s="1"/>
  <c r="E283" i="1"/>
  <c r="E282" i="1" s="1"/>
  <c r="E301" i="1"/>
  <c r="E300" i="1" s="1"/>
  <c r="AT309" i="1"/>
  <c r="AT312" i="1" s="1"/>
  <c r="AR296" i="1"/>
  <c r="AR279" i="1" s="1"/>
  <c r="AR311" i="1" s="1"/>
  <c r="BB311" i="1"/>
  <c r="BI309" i="1"/>
  <c r="BI312" i="1" s="1"/>
  <c r="AC309" i="1"/>
  <c r="AC312" i="1" s="1"/>
  <c r="AQ309" i="1"/>
  <c r="BJ309" i="1"/>
  <c r="BJ312" i="1" s="1"/>
  <c r="BR309" i="1"/>
  <c r="BR312" i="1" s="1"/>
  <c r="BP309" i="1"/>
  <c r="BP312" i="1" s="1"/>
  <c r="AI309" i="1"/>
  <c r="AI312" i="1" s="1"/>
  <c r="E128" i="1"/>
  <c r="G89" i="1"/>
  <c r="E29" i="1"/>
  <c r="E26" i="1" s="1"/>
  <c r="E298" i="1"/>
  <c r="E296" i="1" s="1"/>
  <c r="AZ309" i="1"/>
  <c r="BA309" i="1"/>
  <c r="BA312" i="1" s="1"/>
  <c r="AG309" i="1"/>
  <c r="AG312" i="1" s="1"/>
  <c r="E306" i="1"/>
  <c r="H279" i="1"/>
  <c r="H311" i="1" s="1"/>
  <c r="BS309" i="1"/>
  <c r="BQ309" i="1"/>
  <c r="BQ312" i="1" s="1"/>
  <c r="BC309" i="1"/>
  <c r="BC312" i="1" s="1"/>
  <c r="BL279" i="1"/>
  <c r="AE247" i="1"/>
  <c r="AS279" i="1"/>
  <c r="AS311" i="1" s="1"/>
  <c r="BF279" i="1"/>
  <c r="BF311" i="1" s="1"/>
  <c r="BS311" i="1"/>
  <c r="AV309" i="1"/>
  <c r="AV312" i="1" s="1"/>
  <c r="E307" i="1"/>
  <c r="BV309" i="1"/>
  <c r="BV312" i="1" s="1"/>
  <c r="P309" i="1"/>
  <c r="P312" i="1" s="1"/>
  <c r="E292" i="1"/>
  <c r="AU309" i="1"/>
  <c r="AU312" i="1" s="1"/>
  <c r="BT309" i="1"/>
  <c r="BU309" i="1"/>
  <c r="BU312" i="1" s="1"/>
  <c r="N309" i="1"/>
  <c r="N312" i="1" s="1"/>
  <c r="AO309" i="1"/>
  <c r="AO312" i="1" s="1"/>
  <c r="G305" i="1"/>
  <c r="BL11" i="1"/>
  <c r="BN309" i="1"/>
  <c r="BN312" i="1" s="1"/>
  <c r="AK309" i="1"/>
  <c r="AK312" i="1" s="1"/>
  <c r="BH309" i="1"/>
  <c r="BH312" i="1" s="1"/>
  <c r="AN311" i="1"/>
  <c r="AZ311" i="1"/>
  <c r="AW311" i="1"/>
  <c r="G68" i="1"/>
  <c r="G282" i="1"/>
  <c r="AS246" i="1"/>
  <c r="BM279" i="1"/>
  <c r="BM311" i="1" s="1"/>
  <c r="AJ311" i="1"/>
  <c r="BT311" i="1"/>
  <c r="Q309" i="1"/>
  <c r="Q312" i="1" s="1"/>
  <c r="I309" i="1"/>
  <c r="I312" i="1" s="1"/>
  <c r="M309" i="1"/>
  <c r="M312" i="1" s="1"/>
  <c r="E90" i="1"/>
  <c r="E89" i="1" s="1"/>
  <c r="BE279" i="1"/>
  <c r="BF246" i="1"/>
  <c r="S96" i="4"/>
  <c r="S8" i="4" s="1"/>
  <c r="S159" i="4" s="1"/>
  <c r="BM246" i="1"/>
  <c r="E62" i="1"/>
  <c r="E59" i="1" s="1"/>
  <c r="BE26" i="1"/>
  <c r="E16" i="1"/>
  <c r="AR246" i="1"/>
  <c r="E223" i="1"/>
  <c r="E82" i="1"/>
  <c r="E80" i="1" s="1"/>
  <c r="E34" i="1"/>
  <c r="AF246" i="1"/>
  <c r="E68" i="1"/>
  <c r="G127" i="1"/>
  <c r="E129" i="1"/>
  <c r="H246" i="1"/>
  <c r="T72" i="4"/>
  <c r="U72" i="4" s="1"/>
  <c r="E72" i="4"/>
  <c r="BK252" i="1"/>
  <c r="BK310" i="1" s="1"/>
  <c r="F252" i="1"/>
  <c r="K312" i="1" l="1"/>
  <c r="AX312" i="1"/>
  <c r="E287" i="1"/>
  <c r="AN312" i="1"/>
  <c r="BB312" i="1"/>
  <c r="AJ312" i="1"/>
  <c r="E291" i="1"/>
  <c r="AW312" i="1"/>
  <c r="BF309" i="1"/>
  <c r="BF312" i="1" s="1"/>
  <c r="BE246" i="1"/>
  <c r="E127" i="1"/>
  <c r="AF309" i="1"/>
  <c r="AF312" i="1" s="1"/>
  <c r="CG252" i="1"/>
  <c r="D252" i="1"/>
  <c r="G252" i="1"/>
  <c r="BK247" i="1"/>
  <c r="BK309" i="1" s="1"/>
  <c r="BL252" i="1"/>
  <c r="BL310" i="1" s="1"/>
  <c r="U70" i="4"/>
  <c r="U96" i="4" s="1"/>
  <c r="AI72" i="4"/>
  <c r="AI70" i="4" s="1"/>
  <c r="F72" i="4"/>
  <c r="F70" i="4" s="1"/>
  <c r="AI99" i="4"/>
  <c r="AI98" i="4" s="1"/>
  <c r="F99" i="4"/>
  <c r="AE311" i="1"/>
  <c r="H309" i="1"/>
  <c r="H312" i="1" s="1"/>
  <c r="BS312" i="1"/>
  <c r="BT312" i="1"/>
  <c r="AR309" i="1"/>
  <c r="AR312" i="1" s="1"/>
  <c r="AE309" i="1"/>
  <c r="E305" i="1"/>
  <c r="B13" i="5" s="1"/>
  <c r="BL246" i="1"/>
  <c r="AZ312" i="1"/>
  <c r="AS309" i="1"/>
  <c r="AS312" i="1" s="1"/>
  <c r="BM309" i="1"/>
  <c r="BM312" i="1" s="1"/>
  <c r="BE311" i="1"/>
  <c r="S158" i="4"/>
  <c r="CG157" i="1"/>
  <c r="BE309" i="1" l="1"/>
  <c r="BE312" i="1" s="1"/>
  <c r="D5" i="5"/>
  <c r="E252" i="1"/>
  <c r="BL247" i="1"/>
  <c r="BL311" i="1" s="1"/>
  <c r="AJ72" i="4"/>
  <c r="AE312" i="1"/>
  <c r="AJ99" i="4"/>
  <c r="F98" i="4"/>
  <c r="U8" i="4"/>
  <c r="U159" i="4" s="1"/>
  <c r="U158" i="4"/>
  <c r="CE222" i="1"/>
  <c r="CE245" i="1"/>
  <c r="CE299" i="1"/>
  <c r="CE308" i="1"/>
  <c r="CE25" i="1"/>
  <c r="CE33" i="1"/>
  <c r="CE58" i="1"/>
  <c r="CE67" i="1"/>
  <c r="CE79" i="1"/>
  <c r="CE88" i="1"/>
  <c r="CE126" i="1"/>
  <c r="CF25" i="1"/>
  <c r="CF33" i="1"/>
  <c r="CF58" i="1"/>
  <c r="CF67" i="1"/>
  <c r="CF79" i="1"/>
  <c r="CF88" i="1"/>
  <c r="CF126" i="1"/>
  <c r="CF222" i="1"/>
  <c r="CF245" i="1"/>
  <c r="CF299" i="1"/>
  <c r="CF308" i="1"/>
  <c r="BL309" i="1" l="1"/>
  <c r="BL312" i="1" s="1"/>
  <c r="F248" i="1"/>
  <c r="CG248" i="1" l="1"/>
  <c r="D248" i="1"/>
  <c r="G248" i="1"/>
  <c r="CG249" i="1" l="1"/>
  <c r="D249" i="1"/>
  <c r="D247" i="1" s="1"/>
  <c r="G249" i="1"/>
  <c r="E249" i="1" s="1"/>
  <c r="E248" i="1"/>
  <c r="F21" i="1"/>
  <c r="F22" i="1"/>
  <c r="E19" i="4"/>
  <c r="E25" i="4"/>
  <c r="E247" i="1" l="1"/>
  <c r="B10" i="5" s="1"/>
  <c r="G247" i="1"/>
  <c r="CG22" i="1"/>
  <c r="D22" i="1"/>
  <c r="G22" i="1"/>
  <c r="E22" i="1" s="1"/>
  <c r="CG21" i="1"/>
  <c r="D21" i="1"/>
  <c r="G21" i="1"/>
  <c r="AI25" i="4"/>
  <c r="AI23" i="4" s="1"/>
  <c r="F25" i="4"/>
  <c r="AI19" i="4"/>
  <c r="AI17" i="4" s="1"/>
  <c r="F19" i="4"/>
  <c r="E58" i="4"/>
  <c r="AI16" i="4" l="1"/>
  <c r="AI15" i="4" s="1"/>
  <c r="E21" i="1"/>
  <c r="G11" i="1"/>
  <c r="D11" i="1"/>
  <c r="D246" i="1" s="1"/>
  <c r="AJ19" i="4"/>
  <c r="F17" i="4"/>
  <c r="AI58" i="4"/>
  <c r="AI57" i="4" s="1"/>
  <c r="AI55" i="4" s="1"/>
  <c r="F58" i="4"/>
  <c r="AJ25" i="4"/>
  <c r="F23" i="4"/>
  <c r="CE307" i="1"/>
  <c r="CG307" i="1"/>
  <c r="F57" i="4" l="1"/>
  <c r="F55" i="4" s="1"/>
  <c r="AJ58" i="4"/>
  <c r="G246" i="1"/>
  <c r="E11" i="1"/>
  <c r="F16" i="4"/>
  <c r="F15" i="4" s="1"/>
  <c r="CF307" i="1"/>
  <c r="F305" i="1"/>
  <c r="CG306" i="1"/>
  <c r="E246" i="1" l="1"/>
  <c r="CG125" i="1"/>
  <c r="CE125" i="1" l="1"/>
  <c r="CF125" i="1"/>
  <c r="CG302" i="1"/>
  <c r="CG301" i="1"/>
  <c r="F281" i="1" l="1"/>
  <c r="F310" i="1" s="1"/>
  <c r="CG281" i="1" l="1"/>
  <c r="D281" i="1"/>
  <c r="D310" i="1" s="1"/>
  <c r="G281" i="1"/>
  <c r="G310" i="1" s="1"/>
  <c r="CF294" i="1"/>
  <c r="CE294" i="1"/>
  <c r="CG54" i="1"/>
  <c r="CG53" i="1"/>
  <c r="D280" i="1" l="1"/>
  <c r="D279" i="1" s="1"/>
  <c r="D309" i="1" s="1"/>
  <c r="G280" i="1"/>
  <c r="G279" i="1" s="1"/>
  <c r="E281" i="1"/>
  <c r="E310" i="1" s="1"/>
  <c r="E51" i="4"/>
  <c r="E280" i="1" l="1"/>
  <c r="E279" i="1" s="1"/>
  <c r="G311" i="1"/>
  <c r="G309" i="1"/>
  <c r="AI51" i="4"/>
  <c r="AI50" i="4" s="1"/>
  <c r="AI49" i="4" s="1"/>
  <c r="AI96" i="4" s="1"/>
  <c r="F51" i="4"/>
  <c r="E155" i="4"/>
  <c r="E153" i="4" s="1"/>
  <c r="G312" i="1" l="1"/>
  <c r="B12" i="5"/>
  <c r="E311" i="1"/>
  <c r="E309" i="1"/>
  <c r="AI155" i="4"/>
  <c r="F155" i="4"/>
  <c r="F153" i="4" s="1"/>
  <c r="AI8" i="4"/>
  <c r="AI158" i="4"/>
  <c r="F50" i="4"/>
  <c r="F49" i="4" s="1"/>
  <c r="F96" i="4" s="1"/>
  <c r="AJ51" i="4"/>
  <c r="CG199" i="1"/>
  <c r="CG195" i="1"/>
  <c r="CG193" i="1"/>
  <c r="CG191" i="1"/>
  <c r="CG189" i="1"/>
  <c r="CG187" i="1"/>
  <c r="CG185" i="1"/>
  <c r="CG183" i="1"/>
  <c r="CG181" i="1"/>
  <c r="CG179" i="1"/>
  <c r="AI153" i="4" l="1"/>
  <c r="AI152" i="4" s="1"/>
  <c r="AI146" i="4" s="1"/>
  <c r="AI159" i="4" s="1"/>
  <c r="E312" i="1"/>
  <c r="F158" i="4"/>
  <c r="F8" i="4"/>
  <c r="AJ155" i="4"/>
  <c r="AJ153" i="4" s="1"/>
  <c r="CG217" i="1"/>
  <c r="CG211" i="1"/>
  <c r="CG209" i="1"/>
  <c r="CG207" i="1"/>
  <c r="CG202" i="1"/>
  <c r="CG200" i="1"/>
  <c r="CG196" i="1"/>
  <c r="CG194" i="1"/>
  <c r="CG192" i="1"/>
  <c r="CG190" i="1"/>
  <c r="CG188" i="1"/>
  <c r="CG186" i="1"/>
  <c r="CG184" i="1"/>
  <c r="CG182" i="1"/>
  <c r="CG180" i="1"/>
  <c r="CG174" i="1"/>
  <c r="CG171" i="1"/>
  <c r="CG169" i="1"/>
  <c r="CG167" i="1"/>
  <c r="CG165" i="1"/>
  <c r="CG163" i="1"/>
  <c r="CG159" i="1"/>
  <c r="CG154" i="1"/>
  <c r="CG151" i="1"/>
  <c r="F152" i="4" l="1"/>
  <c r="F146" i="4" s="1"/>
  <c r="F159" i="4" s="1"/>
  <c r="CG244" i="1"/>
  <c r="CG243" i="1"/>
  <c r="CG242" i="1"/>
  <c r="CG241" i="1"/>
  <c r="CG240" i="1"/>
  <c r="CG239" i="1"/>
  <c r="CG238" i="1"/>
  <c r="CG237" i="1"/>
  <c r="CG236" i="1"/>
  <c r="CG233" i="1"/>
  <c r="CG232" i="1"/>
  <c r="CG231" i="1"/>
  <c r="CG230" i="1"/>
  <c r="CG229" i="1"/>
  <c r="CG228" i="1"/>
  <c r="CG227" i="1"/>
  <c r="CG226" i="1"/>
  <c r="CG108" i="1"/>
  <c r="CG107" i="1"/>
  <c r="CG106" i="1"/>
  <c r="CG105" i="1"/>
  <c r="CG104" i="1"/>
  <c r="CG103" i="1"/>
  <c r="CG102" i="1"/>
  <c r="CG86" i="1"/>
  <c r="CG83" i="1"/>
  <c r="CG82" i="1"/>
  <c r="CG81" i="1"/>
  <c r="T67" i="4" l="1"/>
  <c r="CG215" i="1" l="1"/>
  <c r="CG214" i="1"/>
  <c r="CG178" i="1"/>
  <c r="CG170" i="1"/>
  <c r="CG155" i="1"/>
  <c r="CG120" i="1"/>
  <c r="CG119" i="1"/>
  <c r="CG118" i="1"/>
  <c r="CG117" i="1"/>
  <c r="CG116" i="1"/>
  <c r="CG115" i="1"/>
  <c r="CG114" i="1"/>
  <c r="CG113" i="1"/>
  <c r="CG112" i="1"/>
  <c r="CG111" i="1"/>
  <c r="CG109" i="1"/>
  <c r="CG31" i="1"/>
  <c r="CG235" i="1" l="1"/>
  <c r="CG234" i="1"/>
  <c r="CG218" i="1"/>
  <c r="CG212" i="1"/>
  <c r="CG204" i="1"/>
  <c r="CG203" i="1"/>
  <c r="CG198" i="1"/>
  <c r="CG197" i="1"/>
  <c r="CG176" i="1"/>
  <c r="CG175" i="1"/>
  <c r="CG161" i="1"/>
  <c r="CG160" i="1"/>
  <c r="CG156" i="1"/>
  <c r="CG152" i="1"/>
  <c r="CG145" i="1"/>
  <c r="CG144" i="1"/>
  <c r="CG143" i="1"/>
  <c r="CG142" i="1"/>
  <c r="CG141" i="1"/>
  <c r="CG140" i="1"/>
  <c r="CG139" i="1"/>
  <c r="CG138" i="1"/>
  <c r="CG121" i="1"/>
  <c r="CG100" i="1"/>
  <c r="CG84" i="1"/>
  <c r="CG76" i="1"/>
  <c r="CG75" i="1"/>
  <c r="CG50" i="1"/>
  <c r="CG49" i="1"/>
  <c r="CG48" i="1"/>
  <c r="CG47" i="1"/>
  <c r="CG46" i="1"/>
  <c r="CG45" i="1"/>
  <c r="CG44" i="1"/>
  <c r="CG43" i="1"/>
  <c r="CG17" i="1"/>
  <c r="CG216" i="1" l="1"/>
  <c r="CG213" i="1"/>
  <c r="CG210" i="1"/>
  <c r="CG208" i="1"/>
  <c r="CG206" i="1"/>
  <c r="CG201" i="1"/>
  <c r="CG173" i="1"/>
  <c r="CG168" i="1"/>
  <c r="CG166" i="1"/>
  <c r="CG164" i="1"/>
  <c r="CG162" i="1"/>
  <c r="CG158" i="1"/>
  <c r="CG153" i="1"/>
  <c r="CG150" i="1"/>
  <c r="CG221" i="1" l="1"/>
  <c r="CG124" i="1"/>
  <c r="CG78" i="1"/>
  <c r="CG77" i="1"/>
  <c r="CG66" i="1"/>
  <c r="CG65" i="1"/>
  <c r="CG51" i="1"/>
  <c r="CG128" i="1" l="1"/>
  <c r="CG90" i="1"/>
  <c r="CG70" i="1"/>
  <c r="CG69" i="1"/>
  <c r="CG56" i="1"/>
  <c r="CG55" i="1"/>
  <c r="CG52" i="1"/>
  <c r="CG35" i="1"/>
  <c r="CG32" i="1"/>
  <c r="CG27" i="1"/>
  <c r="CG23" i="1"/>
  <c r="CG20" i="1"/>
  <c r="CG19" i="1"/>
  <c r="CG14" i="1"/>
  <c r="CG13" i="1"/>
  <c r="CG12" i="1"/>
  <c r="CG224" i="1" l="1"/>
  <c r="CG137" i="1"/>
  <c r="CG136" i="1"/>
  <c r="CG135" i="1"/>
  <c r="CG134" i="1"/>
  <c r="CG133" i="1"/>
  <c r="CG132" i="1"/>
  <c r="CG131" i="1"/>
  <c r="CG129" i="1"/>
  <c r="CG99" i="1"/>
  <c r="CG98" i="1"/>
  <c r="CG97" i="1"/>
  <c r="CG96" i="1"/>
  <c r="CG95" i="1"/>
  <c r="CG94" i="1"/>
  <c r="CG93" i="1"/>
  <c r="CG92" i="1"/>
  <c r="CG91" i="1"/>
  <c r="CG74" i="1"/>
  <c r="CG73" i="1"/>
  <c r="CG72" i="1"/>
  <c r="CG63" i="1"/>
  <c r="CG62" i="1"/>
  <c r="CG61" i="1"/>
  <c r="CG60" i="1"/>
  <c r="CG42" i="1"/>
  <c r="CG40" i="1"/>
  <c r="CG39" i="1"/>
  <c r="CG38" i="1"/>
  <c r="CG37" i="1"/>
  <c r="CG36" i="1"/>
  <c r="CG30" i="1"/>
  <c r="CG29" i="1"/>
  <c r="CG28" i="1"/>
  <c r="CG16" i="1"/>
  <c r="CG18" i="1"/>
  <c r="CG15" i="1"/>
  <c r="CG305" i="1" l="1"/>
  <c r="CE32" i="1"/>
  <c r="CE31" i="1"/>
  <c r="CE27" i="1"/>
  <c r="F11" i="1"/>
  <c r="E70" i="4"/>
  <c r="T70" i="4"/>
  <c r="E53" i="4"/>
  <c r="E52" i="4" s="1"/>
  <c r="T53" i="4"/>
  <c r="T52" i="4" s="1"/>
  <c r="E39" i="4"/>
  <c r="T39" i="4"/>
  <c r="CF32" i="1" l="1"/>
  <c r="CF27" i="1"/>
  <c r="CF31" i="1"/>
  <c r="CE258" i="1"/>
  <c r="CF258" i="1"/>
  <c r="CE275" i="1"/>
  <c r="CF275" i="1"/>
  <c r="CF298" i="1"/>
  <c r="CE298" i="1"/>
  <c r="CF250" i="1"/>
  <c r="CE250" i="1"/>
  <c r="CE255" i="1"/>
  <c r="CF255" i="1"/>
  <c r="CF259" i="1"/>
  <c r="CE259" i="1"/>
  <c r="CE264" i="1"/>
  <c r="CF264" i="1"/>
  <c r="CE268" i="1"/>
  <c r="CF268" i="1"/>
  <c r="CF272" i="1"/>
  <c r="CE272" i="1"/>
  <c r="CE276" i="1"/>
  <c r="CF276" i="1"/>
  <c r="CE283" i="1"/>
  <c r="CF283" i="1"/>
  <c r="CE288" i="1"/>
  <c r="CF288" i="1"/>
  <c r="CF293" i="1"/>
  <c r="CE293" i="1"/>
  <c r="CE249" i="1"/>
  <c r="CF249" i="1"/>
  <c r="CE267" i="1"/>
  <c r="CF267" i="1"/>
  <c r="CF281" i="1"/>
  <c r="CE281" i="1"/>
  <c r="CE292" i="1"/>
  <c r="CF292" i="1"/>
  <c r="CG11" i="1"/>
  <c r="CF251" i="1"/>
  <c r="CE251" i="1"/>
  <c r="CF256" i="1"/>
  <c r="CE256" i="1"/>
  <c r="CF261" i="1"/>
  <c r="CE261" i="1"/>
  <c r="CF265" i="1"/>
  <c r="CE265" i="1"/>
  <c r="CF269" i="1"/>
  <c r="CE269" i="1"/>
  <c r="CF273" i="1"/>
  <c r="CE273" i="1"/>
  <c r="CF277" i="1"/>
  <c r="CE277" i="1"/>
  <c r="CF284" i="1"/>
  <c r="CE284" i="1"/>
  <c r="CF289" i="1"/>
  <c r="CE289" i="1"/>
  <c r="CE295" i="1"/>
  <c r="CF295" i="1"/>
  <c r="CE254" i="1"/>
  <c r="CF254" i="1"/>
  <c r="CE263" i="1"/>
  <c r="CF263" i="1"/>
  <c r="CE271" i="1"/>
  <c r="CF271" i="1"/>
  <c r="CE286" i="1"/>
  <c r="CF286" i="1"/>
  <c r="CE248" i="1"/>
  <c r="CF248" i="1"/>
  <c r="CE257" i="1"/>
  <c r="CF257" i="1"/>
  <c r="CF262" i="1"/>
  <c r="CE262" i="1"/>
  <c r="CE266" i="1"/>
  <c r="CF266" i="1"/>
  <c r="CF270" i="1"/>
  <c r="CE270" i="1"/>
  <c r="CE274" i="1"/>
  <c r="CF274" i="1"/>
  <c r="CF278" i="1"/>
  <c r="CE278" i="1"/>
  <c r="CF285" i="1"/>
  <c r="CE285" i="1"/>
  <c r="CF290" i="1"/>
  <c r="CE290" i="1"/>
  <c r="CF297" i="1"/>
  <c r="CE297" i="1"/>
  <c r="CE252" i="1"/>
  <c r="CF252" i="1"/>
  <c r="CF14" i="1"/>
  <c r="CE14" i="1"/>
  <c r="CE35" i="1"/>
  <c r="CF35" i="1"/>
  <c r="CE51" i="1"/>
  <c r="CF51" i="1"/>
  <c r="CE108" i="1"/>
  <c r="CF108" i="1"/>
  <c r="CE121" i="1"/>
  <c r="CF121" i="1"/>
  <c r="CE150" i="1"/>
  <c r="CF150" i="1"/>
  <c r="CF167" i="1"/>
  <c r="CE167" i="1"/>
  <c r="CF185" i="1"/>
  <c r="CE185" i="1"/>
  <c r="CF197" i="1"/>
  <c r="CE197" i="1"/>
  <c r="CF210" i="1"/>
  <c r="CE210" i="1"/>
  <c r="CF231" i="1"/>
  <c r="CE231" i="1"/>
  <c r="CE301" i="1"/>
  <c r="CF301" i="1"/>
  <c r="CF19" i="1"/>
  <c r="CE19" i="1"/>
  <c r="CF23" i="1"/>
  <c r="CE23" i="1"/>
  <c r="CE44" i="1"/>
  <c r="CF44" i="1"/>
  <c r="CE48" i="1"/>
  <c r="CF48" i="1"/>
  <c r="CE52" i="1"/>
  <c r="CF52" i="1"/>
  <c r="CE56" i="1"/>
  <c r="CF56" i="1"/>
  <c r="CE70" i="1"/>
  <c r="CF70" i="1"/>
  <c r="CE78" i="1"/>
  <c r="CF78" i="1"/>
  <c r="CE84" i="1"/>
  <c r="CF84" i="1"/>
  <c r="CE100" i="1"/>
  <c r="CF100" i="1"/>
  <c r="CE105" i="1"/>
  <c r="CF105" i="1"/>
  <c r="CE109" i="1"/>
  <c r="CF109" i="1"/>
  <c r="CE114" i="1"/>
  <c r="CF114" i="1"/>
  <c r="CE118" i="1"/>
  <c r="CF118" i="1"/>
  <c r="CE124" i="1"/>
  <c r="CF124" i="1"/>
  <c r="CE139" i="1"/>
  <c r="CF139" i="1"/>
  <c r="CE143" i="1"/>
  <c r="CF143" i="1"/>
  <c r="CE151" i="1"/>
  <c r="CF151" i="1"/>
  <c r="CE155" i="1"/>
  <c r="CF155" i="1"/>
  <c r="CE160" i="1"/>
  <c r="CF160" i="1"/>
  <c r="CE164" i="1"/>
  <c r="CF164" i="1"/>
  <c r="CE168" i="1"/>
  <c r="CF168" i="1"/>
  <c r="CE173" i="1"/>
  <c r="CF173" i="1"/>
  <c r="CE178" i="1"/>
  <c r="CF178" i="1"/>
  <c r="CE182" i="1"/>
  <c r="CF182" i="1"/>
  <c r="CE186" i="1"/>
  <c r="CF186" i="1"/>
  <c r="CE190" i="1"/>
  <c r="CF190" i="1"/>
  <c r="CE194" i="1"/>
  <c r="CF194" i="1"/>
  <c r="CE198" i="1"/>
  <c r="CF198" i="1"/>
  <c r="CE202" i="1"/>
  <c r="CF202" i="1"/>
  <c r="CE207" i="1"/>
  <c r="CF207" i="1"/>
  <c r="CE211" i="1"/>
  <c r="CF211" i="1"/>
  <c r="CE215" i="1"/>
  <c r="CF215" i="1"/>
  <c r="CE221" i="1"/>
  <c r="CF221" i="1"/>
  <c r="CE228" i="1"/>
  <c r="CF228" i="1"/>
  <c r="CE232" i="1"/>
  <c r="CF232" i="1"/>
  <c r="CE236" i="1"/>
  <c r="CF236" i="1"/>
  <c r="CE240" i="1"/>
  <c r="CF240" i="1"/>
  <c r="CE244" i="1"/>
  <c r="CF244" i="1"/>
  <c r="CF302" i="1"/>
  <c r="CE302" i="1"/>
  <c r="CE17" i="1"/>
  <c r="CF17" i="1"/>
  <c r="CE47" i="1"/>
  <c r="CF47" i="1"/>
  <c r="CE69" i="1"/>
  <c r="CF69" i="1"/>
  <c r="CF83" i="1"/>
  <c r="CE83" i="1"/>
  <c r="CE113" i="1"/>
  <c r="CF113" i="1"/>
  <c r="CE138" i="1"/>
  <c r="CF138" i="1"/>
  <c r="CF154" i="1"/>
  <c r="CE154" i="1"/>
  <c r="CF163" i="1"/>
  <c r="CE163" i="1"/>
  <c r="CF176" i="1"/>
  <c r="CE176" i="1"/>
  <c r="CF193" i="1"/>
  <c r="CE193" i="1"/>
  <c r="CF206" i="1"/>
  <c r="CE206" i="1"/>
  <c r="CF218" i="1"/>
  <c r="CE218" i="1"/>
  <c r="CF239" i="1"/>
  <c r="CE239" i="1"/>
  <c r="CF12" i="1"/>
  <c r="CE12" i="1"/>
  <c r="CF20" i="1"/>
  <c r="CE20" i="1"/>
  <c r="CE45" i="1"/>
  <c r="CF45" i="1"/>
  <c r="CE49" i="1"/>
  <c r="CF49" i="1"/>
  <c r="CE53" i="1"/>
  <c r="CF53" i="1"/>
  <c r="CE75" i="1"/>
  <c r="CF75" i="1"/>
  <c r="CE81" i="1"/>
  <c r="CF81" i="1"/>
  <c r="CE86" i="1"/>
  <c r="CF86" i="1"/>
  <c r="CE102" i="1"/>
  <c r="CF102" i="1"/>
  <c r="CE106" i="1"/>
  <c r="CF106" i="1"/>
  <c r="CE111" i="1"/>
  <c r="CF111" i="1"/>
  <c r="CE115" i="1"/>
  <c r="CF115" i="1"/>
  <c r="CE119" i="1"/>
  <c r="CF119" i="1"/>
  <c r="CE128" i="1"/>
  <c r="CF128" i="1"/>
  <c r="CE140" i="1"/>
  <c r="CF140" i="1"/>
  <c r="CE144" i="1"/>
  <c r="CF144" i="1"/>
  <c r="CE152" i="1"/>
  <c r="CF152" i="1"/>
  <c r="CE156" i="1"/>
  <c r="CF156" i="1"/>
  <c r="CE161" i="1"/>
  <c r="CF161" i="1"/>
  <c r="CE165" i="1"/>
  <c r="CF165" i="1"/>
  <c r="CE169" i="1"/>
  <c r="CF169" i="1"/>
  <c r="CE174" i="1"/>
  <c r="CF174" i="1"/>
  <c r="CE179" i="1"/>
  <c r="CF179" i="1"/>
  <c r="CE183" i="1"/>
  <c r="CF183" i="1"/>
  <c r="CE187" i="1"/>
  <c r="CF187" i="1"/>
  <c r="CE191" i="1"/>
  <c r="CF191" i="1"/>
  <c r="CE195" i="1"/>
  <c r="CF195" i="1"/>
  <c r="CE199" i="1"/>
  <c r="CF199" i="1"/>
  <c r="CE203" i="1"/>
  <c r="CF203" i="1"/>
  <c r="CE208" i="1"/>
  <c r="CF208" i="1"/>
  <c r="CE212" i="1"/>
  <c r="CF212" i="1"/>
  <c r="CE216" i="1"/>
  <c r="CF216" i="1"/>
  <c r="CE229" i="1"/>
  <c r="CF229" i="1"/>
  <c r="CE233" i="1"/>
  <c r="CF233" i="1"/>
  <c r="CE237" i="1"/>
  <c r="CF237" i="1"/>
  <c r="CE241" i="1"/>
  <c r="CF241" i="1"/>
  <c r="CE306" i="1"/>
  <c r="CF306" i="1"/>
  <c r="CE22" i="1"/>
  <c r="CF22" i="1"/>
  <c r="CE43" i="1"/>
  <c r="CF43" i="1"/>
  <c r="CE55" i="1"/>
  <c r="CF55" i="1"/>
  <c r="CE77" i="1"/>
  <c r="CF77" i="1"/>
  <c r="CE104" i="1"/>
  <c r="CF104" i="1"/>
  <c r="CE117" i="1"/>
  <c r="CF117" i="1"/>
  <c r="CE142" i="1"/>
  <c r="CF142" i="1"/>
  <c r="CF159" i="1"/>
  <c r="CE159" i="1"/>
  <c r="CF171" i="1"/>
  <c r="CE171" i="1"/>
  <c r="CF181" i="1"/>
  <c r="CE181" i="1"/>
  <c r="CF189" i="1"/>
  <c r="CE189" i="1"/>
  <c r="CF201" i="1"/>
  <c r="CE201" i="1"/>
  <c r="CF214" i="1"/>
  <c r="CE214" i="1"/>
  <c r="CF227" i="1"/>
  <c r="CE227" i="1"/>
  <c r="CF235" i="1"/>
  <c r="CE235" i="1"/>
  <c r="CF243" i="1"/>
  <c r="CE243" i="1"/>
  <c r="CF13" i="1"/>
  <c r="CE13" i="1"/>
  <c r="CF21" i="1"/>
  <c r="CE21" i="1"/>
  <c r="CE46" i="1"/>
  <c r="CF46" i="1"/>
  <c r="CE50" i="1"/>
  <c r="CF50" i="1"/>
  <c r="CE54" i="1"/>
  <c r="CF54" i="1"/>
  <c r="CE76" i="1"/>
  <c r="CF76" i="1"/>
  <c r="CE82" i="1"/>
  <c r="CF82" i="1"/>
  <c r="CE90" i="1"/>
  <c r="CF90" i="1"/>
  <c r="CE103" i="1"/>
  <c r="CF103" i="1"/>
  <c r="CE107" i="1"/>
  <c r="CF107" i="1"/>
  <c r="CE112" i="1"/>
  <c r="CF112" i="1"/>
  <c r="CE116" i="1"/>
  <c r="CF116" i="1"/>
  <c r="CE120" i="1"/>
  <c r="CF120" i="1"/>
  <c r="CE141" i="1"/>
  <c r="CF141" i="1"/>
  <c r="CE145" i="1"/>
  <c r="CF145" i="1"/>
  <c r="CE153" i="1"/>
  <c r="CF153" i="1"/>
  <c r="CE158" i="1"/>
  <c r="CF158" i="1"/>
  <c r="CE162" i="1"/>
  <c r="CF162" i="1"/>
  <c r="CE166" i="1"/>
  <c r="CF166" i="1"/>
  <c r="CE170" i="1"/>
  <c r="CF170" i="1"/>
  <c r="CE175" i="1"/>
  <c r="CF175" i="1"/>
  <c r="CE180" i="1"/>
  <c r="CF180" i="1"/>
  <c r="CE184" i="1"/>
  <c r="CF184" i="1"/>
  <c r="CE188" i="1"/>
  <c r="CF188" i="1"/>
  <c r="CE192" i="1"/>
  <c r="CF192" i="1"/>
  <c r="CE196" i="1"/>
  <c r="CF196" i="1"/>
  <c r="CE200" i="1"/>
  <c r="CF200" i="1"/>
  <c r="CE204" i="1"/>
  <c r="CF204" i="1"/>
  <c r="CE209" i="1"/>
  <c r="CF209" i="1"/>
  <c r="CE213" i="1"/>
  <c r="CF213" i="1"/>
  <c r="CE217" i="1"/>
  <c r="CF217" i="1"/>
  <c r="CE226" i="1"/>
  <c r="CF226" i="1"/>
  <c r="CE230" i="1"/>
  <c r="CF230" i="1"/>
  <c r="CE234" i="1"/>
  <c r="CF234" i="1"/>
  <c r="CE238" i="1"/>
  <c r="CF238" i="1"/>
  <c r="CE242" i="1"/>
  <c r="CF242" i="1"/>
  <c r="CE29" i="1"/>
  <c r="CF29" i="1"/>
  <c r="CE38" i="1"/>
  <c r="CF38" i="1"/>
  <c r="CE62" i="1"/>
  <c r="CF62" i="1"/>
  <c r="CF73" i="1"/>
  <c r="CE73" i="1"/>
  <c r="CF91" i="1"/>
  <c r="CE91" i="1"/>
  <c r="CE95" i="1"/>
  <c r="CF95" i="1"/>
  <c r="CF99" i="1"/>
  <c r="CE99" i="1"/>
  <c r="CF134" i="1"/>
  <c r="CE134" i="1"/>
  <c r="CF15" i="1"/>
  <c r="CE15" i="1"/>
  <c r="CE30" i="1"/>
  <c r="CF30" i="1"/>
  <c r="CF39" i="1"/>
  <c r="CE39" i="1"/>
  <c r="CF63" i="1"/>
  <c r="CE63" i="1"/>
  <c r="CF74" i="1"/>
  <c r="CE74" i="1"/>
  <c r="CE92" i="1"/>
  <c r="CF92" i="1"/>
  <c r="CF96" i="1"/>
  <c r="CE96" i="1"/>
  <c r="CF135" i="1"/>
  <c r="CE135" i="1"/>
  <c r="CE131" i="1"/>
  <c r="CF131" i="1"/>
  <c r="CF18" i="1"/>
  <c r="CE18" i="1"/>
  <c r="CF36" i="1"/>
  <c r="CE36" i="1"/>
  <c r="CE40" i="1"/>
  <c r="CF40" i="1"/>
  <c r="CF60" i="1"/>
  <c r="CE60" i="1"/>
  <c r="CE65" i="1"/>
  <c r="CF65" i="1"/>
  <c r="CE93" i="1"/>
  <c r="CF93" i="1"/>
  <c r="CE97" i="1"/>
  <c r="CF97" i="1"/>
  <c r="CE132" i="1"/>
  <c r="CF132" i="1"/>
  <c r="CF136" i="1"/>
  <c r="CE136" i="1"/>
  <c r="CE224" i="1"/>
  <c r="CF224" i="1"/>
  <c r="CF16" i="1"/>
  <c r="CE16" i="1"/>
  <c r="CE28" i="1"/>
  <c r="CF28" i="1"/>
  <c r="CF37" i="1"/>
  <c r="CE37" i="1"/>
  <c r="CE42" i="1"/>
  <c r="CF42" i="1"/>
  <c r="CF61" i="1"/>
  <c r="CE61" i="1"/>
  <c r="CE66" i="1"/>
  <c r="CF66" i="1"/>
  <c r="CF72" i="1"/>
  <c r="CE72" i="1"/>
  <c r="CF94" i="1"/>
  <c r="CE94" i="1"/>
  <c r="CF98" i="1"/>
  <c r="CE98" i="1"/>
  <c r="CE129" i="1"/>
  <c r="CF129" i="1"/>
  <c r="CE133" i="1"/>
  <c r="CF133" i="1"/>
  <c r="CE137" i="1"/>
  <c r="CF137" i="1"/>
  <c r="AJ70" i="4"/>
  <c r="BD311" i="1"/>
  <c r="BD312" i="1" s="1"/>
  <c r="AQ311" i="1"/>
  <c r="AQ312" i="1" s="1"/>
  <c r="F291" i="1"/>
  <c r="CG291" i="1" s="1"/>
  <c r="F280" i="1"/>
  <c r="CG280" i="1" s="1"/>
  <c r="CG300" i="1"/>
  <c r="F282" i="1"/>
  <c r="CG282" i="1" s="1"/>
  <c r="F296" i="1"/>
  <c r="CG296" i="1" s="1"/>
  <c r="F287" i="1"/>
  <c r="CG287" i="1" s="1"/>
  <c r="E152" i="4"/>
  <c r="E148" i="4"/>
  <c r="E137" i="4"/>
  <c r="E132" i="4"/>
  <c r="E98" i="4"/>
  <c r="E92" i="4"/>
  <c r="E60" i="4"/>
  <c r="E57" i="4"/>
  <c r="E50" i="4"/>
  <c r="E36" i="4"/>
  <c r="E33" i="4"/>
  <c r="E32" i="4" s="1"/>
  <c r="E30" i="4"/>
  <c r="E27" i="4"/>
  <c r="E23" i="4"/>
  <c r="E20" i="4"/>
  <c r="E17" i="4"/>
  <c r="E12" i="4"/>
  <c r="T152" i="4"/>
  <c r="T148" i="4"/>
  <c r="T137" i="4"/>
  <c r="T132" i="4"/>
  <c r="T98" i="4"/>
  <c r="T92" i="4"/>
  <c r="T91" i="4" s="1"/>
  <c r="T87" i="4"/>
  <c r="T84" i="4"/>
  <c r="T82" i="4"/>
  <c r="T78" i="4"/>
  <c r="T74" i="4"/>
  <c r="T66" i="4"/>
  <c r="T64" i="4"/>
  <c r="T60" i="4"/>
  <c r="T57" i="4"/>
  <c r="T50" i="4"/>
  <c r="T44" i="4"/>
  <c r="T36" i="4"/>
  <c r="T33" i="4"/>
  <c r="T32" i="4" s="1"/>
  <c r="T30" i="4"/>
  <c r="T29" i="4" s="1"/>
  <c r="T27" i="4"/>
  <c r="T23" i="4"/>
  <c r="T20" i="4"/>
  <c r="T17" i="4"/>
  <c r="T12" i="4"/>
  <c r="T11" i="4" s="1"/>
  <c r="T10" i="4" s="1"/>
  <c r="T55" i="4" l="1"/>
  <c r="AJ57" i="4"/>
  <c r="CF291" i="1"/>
  <c r="CF296" i="1"/>
  <c r="CF280" i="1"/>
  <c r="CF287" i="1"/>
  <c r="CF282" i="1"/>
  <c r="CF300" i="1"/>
  <c r="CE305" i="1"/>
  <c r="CF305" i="1"/>
  <c r="CE11" i="1"/>
  <c r="CF11" i="1"/>
  <c r="B5" i="5"/>
  <c r="E55" i="4"/>
  <c r="F279" i="1"/>
  <c r="CG279" i="1" s="1"/>
  <c r="E131" i="4"/>
  <c r="E130" i="4" s="1"/>
  <c r="AJ39" i="4"/>
  <c r="E11" i="4"/>
  <c r="E44" i="4"/>
  <c r="E29" i="4"/>
  <c r="T35" i="4"/>
  <c r="E35" i="4"/>
  <c r="T131" i="4"/>
  <c r="T130" i="4" s="1"/>
  <c r="T16" i="4"/>
  <c r="T15" i="4" s="1"/>
  <c r="T26" i="4"/>
  <c r="T49" i="4"/>
  <c r="T77" i="4"/>
  <c r="T73" i="4" s="1"/>
  <c r="E16" i="4"/>
  <c r="E146" i="4"/>
  <c r="T146" i="4"/>
  <c r="AJ52" i="4" l="1"/>
  <c r="CF279" i="1"/>
  <c r="E10" i="4"/>
  <c r="E15" i="4"/>
  <c r="E49" i="4"/>
  <c r="E26" i="4"/>
  <c r="T96" i="4"/>
  <c r="T8" i="4" s="1"/>
  <c r="T159" i="4" s="1"/>
  <c r="T158" i="4" l="1"/>
  <c r="F26" i="1" l="1"/>
  <c r="CG26" i="1" l="1"/>
  <c r="F80" i="1"/>
  <c r="CG80" i="1" s="1"/>
  <c r="F89" i="1" l="1"/>
  <c r="CG89" i="1" s="1"/>
  <c r="F223" i="1" l="1"/>
  <c r="CG223" i="1" s="1"/>
  <c r="F59" i="1" l="1"/>
  <c r="CG59" i="1" s="1"/>
  <c r="F247" i="1" l="1"/>
  <c r="CG247" i="1" s="1"/>
  <c r="CE280" i="1" l="1"/>
  <c r="CE300" i="1" l="1"/>
  <c r="CE282" i="1"/>
  <c r="CE291" i="1"/>
  <c r="CE296" i="1"/>
  <c r="CE287" i="1"/>
  <c r="BK311" i="1" l="1"/>
  <c r="BK312" i="1" s="1"/>
  <c r="CE279" i="1"/>
  <c r="CE247" i="1" l="1"/>
  <c r="CF247" i="1"/>
  <c r="CE80" i="1"/>
  <c r="CF80" i="1"/>
  <c r="CF59" i="1"/>
  <c r="CE59" i="1"/>
  <c r="CE26" i="1"/>
  <c r="CF26" i="1"/>
  <c r="CE223" i="1"/>
  <c r="CF223" i="1"/>
  <c r="CE89" i="1"/>
  <c r="CF89" i="1"/>
  <c r="AJ33" i="4" l="1"/>
  <c r="AJ32" i="4" s="1"/>
  <c r="AJ92" i="4"/>
  <c r="AJ50" i="4"/>
  <c r="AJ132" i="4" l="1"/>
  <c r="AJ137" i="4"/>
  <c r="AJ27" i="4"/>
  <c r="AJ30" i="4"/>
  <c r="AJ12" i="4"/>
  <c r="AJ20" i="4"/>
  <c r="AJ17" i="4"/>
  <c r="AJ36" i="4"/>
  <c r="AJ148" i="4"/>
  <c r="AJ23" i="4"/>
  <c r="AJ11" i="4" l="1"/>
  <c r="D4" i="5"/>
  <c r="AJ29" i="4"/>
  <c r="AJ131" i="4"/>
  <c r="AJ35" i="4"/>
  <c r="AJ16" i="4"/>
  <c r="AJ152" i="4" l="1"/>
  <c r="AJ26" i="4"/>
  <c r="AJ10" i="4"/>
  <c r="AJ15" i="4"/>
  <c r="AJ130" i="4"/>
  <c r="AJ49" i="4" l="1"/>
  <c r="B11" i="5"/>
  <c r="D9" i="5"/>
  <c r="AJ146" i="4"/>
  <c r="AJ60" i="4"/>
  <c r="AJ55" i="4" l="1"/>
  <c r="AJ98" i="4"/>
  <c r="B9" i="5" l="1"/>
  <c r="AJ44" i="4" l="1"/>
  <c r="D8" i="5"/>
  <c r="D7" i="5"/>
  <c r="B8" i="5" l="1"/>
  <c r="CG41" i="1" l="1"/>
  <c r="AD311" i="1"/>
  <c r="AD312" i="1" s="1"/>
  <c r="F34" i="1" l="1"/>
  <c r="CG34" i="1" l="1"/>
  <c r="CE41" i="1"/>
  <c r="CF41" i="1"/>
  <c r="CE34" i="1" l="1"/>
  <c r="CF34" i="1"/>
  <c r="E82" i="4" l="1"/>
  <c r="E84" i="4"/>
  <c r="E78" i="4"/>
  <c r="E87" i="4"/>
  <c r="E91" i="4"/>
  <c r="AJ91" i="4" l="1"/>
  <c r="E77" i="4"/>
  <c r="AJ77" i="4" l="1"/>
  <c r="CG130" i="1" l="1"/>
  <c r="CG71" i="1"/>
  <c r="F127" i="1" l="1"/>
  <c r="F68" i="1"/>
  <c r="CG310" i="1"/>
  <c r="CG68" i="1" l="1"/>
  <c r="F311" i="1"/>
  <c r="CG311" i="1" s="1"/>
  <c r="CF127" i="1"/>
  <c r="CG127" i="1"/>
  <c r="CE130" i="1"/>
  <c r="CF130" i="1"/>
  <c r="F246" i="1"/>
  <c r="CF71" i="1"/>
  <c r="CE71" i="1"/>
  <c r="CE127" i="1" l="1"/>
  <c r="F309" i="1"/>
  <c r="CG246" i="1"/>
  <c r="CE310" i="1"/>
  <c r="CF310" i="1"/>
  <c r="CF68" i="1"/>
  <c r="CE68" i="1"/>
  <c r="D311" i="1"/>
  <c r="D312" i="1" s="1"/>
  <c r="CG309" i="1" l="1"/>
  <c r="F312" i="1"/>
  <c r="CF311" i="1"/>
  <c r="CE311" i="1"/>
  <c r="CE246" i="1"/>
  <c r="CF246" i="1"/>
  <c r="CE309" i="1" l="1"/>
  <c r="CF309" i="1"/>
  <c r="E74" i="4" l="1"/>
  <c r="E73" i="4" l="1"/>
  <c r="E64" i="4"/>
  <c r="AJ64" i="4" l="1"/>
  <c r="AJ74" i="4"/>
  <c r="AJ73" i="4" l="1"/>
  <c r="E67" i="4" l="1"/>
  <c r="AJ67" i="4" l="1"/>
  <c r="E66" i="4"/>
  <c r="AJ66" i="4" l="1"/>
  <c r="E96" i="4"/>
  <c r="E8" i="4" l="1"/>
  <c r="E158" i="4"/>
  <c r="AJ96" i="4"/>
  <c r="E159" i="4" l="1"/>
  <c r="AJ8" i="4"/>
  <c r="AJ158" i="4"/>
  <c r="B4" i="5"/>
  <c r="B7" i="5" s="1"/>
  <c r="AJ159" i="4" l="1"/>
  <c r="D314" i="1" s="1"/>
</calcChain>
</file>

<file path=xl/comments1.xml><?xml version="1.0" encoding="utf-8"?>
<comments xmlns="http://schemas.openxmlformats.org/spreadsheetml/2006/main">
  <authors>
    <author>Kristīne Hermane</author>
  </authors>
  <commentList>
    <comment ref="U255" authorId="0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Veselības veicināšanas projektam</t>
        </r>
      </text>
    </comment>
    <comment ref="R256" authorId="0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Veselības veicināšanas projektam</t>
        </r>
      </text>
    </comment>
  </commentList>
</comments>
</file>

<file path=xl/sharedStrings.xml><?xml version="1.0" encoding="utf-8"?>
<sst xmlns="http://schemas.openxmlformats.org/spreadsheetml/2006/main" count="1403" uniqueCount="847">
  <si>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</si>
  <si>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</si>
  <si>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</si>
  <si>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</si>
  <si>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</si>
  <si>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</si>
  <si>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</si>
  <si>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</si>
  <si>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</si>
  <si>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</si>
  <si>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</si>
  <si>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</si>
  <si>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</si>
  <si>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</si>
  <si>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</si>
  <si>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</si>
  <si>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</si>
  <si>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</si>
  <si>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</si>
  <si>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</si>
  <si>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</si>
  <si>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</si>
  <si>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</si>
  <si>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</si>
  <si>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</si>
  <si>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</si>
  <si>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</si>
  <si>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</si>
  <si>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</si>
  <si>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</si>
  <si>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</si>
  <si>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</si>
  <si>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</si>
  <si>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</si>
  <si>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</si>
  <si>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</si>
  <si>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</si>
  <si>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</si>
  <si>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</si>
  <si>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</si>
  <si>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</si>
  <si>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</si>
  <si>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</si>
  <si>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</si>
  <si>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</si>
  <si>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</si>
  <si>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</si>
  <si>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</si>
  <si>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</si>
  <si>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</si>
  <si>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</si>
  <si>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</si>
  <si>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</si>
  <si>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</si>
  <si>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</si>
  <si>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</si>
  <si>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</si>
  <si>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</si>
  <si>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</si>
  <si>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</si>
  <si>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</si>
  <si>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</si>
  <si>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</si>
  <si>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</si>
  <si>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</si>
  <si>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</si>
  <si>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</si>
  <si>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</si>
  <si>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</si>
  <si>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</si>
  <si>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</si>
  <si>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</si>
  <si>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</si>
  <si>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</si>
  <si>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</si>
  <si>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</si>
  <si>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</si>
  <si>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</si>
  <si>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</si>
  <si>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</si>
  <si>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</si>
  <si>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</si>
  <si>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</si>
  <si>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</si>
  <si>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</si>
  <si>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</si>
  <si>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</si>
  <si>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</si>
  <si>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</si>
  <si>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</si>
  <si>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</si>
  <si>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</si>
  <si>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</si>
  <si>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</si>
  <si>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</si>
  <si>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</si>
  <si>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</si>
  <si>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</si>
  <si>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</si>
  <si>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</si>
  <si>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</si>
  <si>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</si>
  <si>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</si>
  <si>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</si>
  <si>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</si>
  <si>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</si>
  <si>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</si>
  <si>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</si>
  <si>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</si>
  <si>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</si>
  <si>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</si>
  <si>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</si>
  <si>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</si>
  <si>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</si>
  <si>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</si>
  <si>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</si>
  <si>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</si>
  <si>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</si>
  <si>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</si>
  <si>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</si>
  <si>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</si>
  <si>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</si>
  <si>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</si>
  <si>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</si>
  <si>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</si>
  <si>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</si>
  <si>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</si>
  <si>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</si>
  <si>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</si>
  <si>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</si>
  <si>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</si>
  <si>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</si>
  <si>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</si>
  <si>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</si>
  <si>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</si>
  <si>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</si>
  <si>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</si>
  <si>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</si>
  <si>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</si>
  <si>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</si>
  <si>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</si>
  <si>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</si>
  <si>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</si>
  <si>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</si>
  <si>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</si>
  <si>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</si>
  <si>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</si>
  <si>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</si>
  <si>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</si>
  <si>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</si>
  <si>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</si>
  <si>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</si>
  <si>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</si>
  <si>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</si>
  <si>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</si>
  <si>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</si>
  <si>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</si>
  <si>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</si>
  <si>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</si>
  <si>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</si>
  <si>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</si>
  <si>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</si>
  <si>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</si>
  <si>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</si>
  <si>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</si>
  <si>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</si>
  <si>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</si>
  <si>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</si>
  <si>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</si>
  <si>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</si>
  <si>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</si>
  <si>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</si>
  <si>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</si>
  <si>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</si>
  <si>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</si>
  <si>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</si>
  <si>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</si>
  <si>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</si>
  <si>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</si>
  <si>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</si>
  <si>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</si>
  <si>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</si>
  <si>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</si>
  <si>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</si>
  <si>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</si>
  <si>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</si>
  <si>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</si>
  <si>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</si>
  <si>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</si>
  <si>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</si>
  <si>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</si>
  <si>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</si>
  <si>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</si>
  <si>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</si>
  <si>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</si>
  <si>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</si>
  <si>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</si>
  <si>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</si>
  <si>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</si>
  <si>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</si>
  <si>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</si>
  <si>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</si>
  <si>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</si>
  <si>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</si>
  <si>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</si>
  <si>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</si>
  <si>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</si>
  <si>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</si>
  <si>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</si>
  <si>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</si>
  <si>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</si>
  <si>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</si>
  <si>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</si>
  <si>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</si>
  <si>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</si>
  <si>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</si>
  <si>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</si>
  <si>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</si>
  <si>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</si>
  <si>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</si>
  <si>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</si>
  <si>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</si>
  <si>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</si>
  <si>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</si>
  <si>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</si>
  <si>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</si>
  <si>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</si>
  <si>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</si>
  <si>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</si>
  <si>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</si>
  <si>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</si>
  <si>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</si>
  <si>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</si>
  <si>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</si>
  <si>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</si>
  <si>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</si>
  <si>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</si>
  <si>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</si>
  <si>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</si>
  <si>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</si>
  <si>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</si>
  <si>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</si>
  <si>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</si>
  <si>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</si>
  <si>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</si>
  <si>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</si>
  <si>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</si>
  <si>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</si>
  <si>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</si>
  <si>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</si>
  <si>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</si>
  <si>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</si>
  <si>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</si>
  <si>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</si>
  <si>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</si>
  <si>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</si>
  <si>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</si>
  <si>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</si>
  <si>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</si>
  <si>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</si>
  <si>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</si>
  <si>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</si>
  <si>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</si>
  <si>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</si>
  <si>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</si>
  <si>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</si>
  <si>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</si>
  <si>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</si>
  <si>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</si>
  <si>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</si>
  <si>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</si>
  <si>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</si>
  <si>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</si>
  <si>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</si>
  <si>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</si>
  <si>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</si>
  <si>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</si>
  <si>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</si>
  <si>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</si>
  <si>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</si>
  <si>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</si>
  <si>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</si>
  <si>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</si>
  <si>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</si>
  <si>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</si>
  <si>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</si>
  <si>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</si>
  <si>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</si>
  <si>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</si>
  <si>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</si>
  <si>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</si>
  <si>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</si>
  <si>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</si>
  <si>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</si>
  <si>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</si>
  <si>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</si>
  <si>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</si>
  <si>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</si>
  <si>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</si>
  <si>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</si>
  <si>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</si>
  <si>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</si>
  <si>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</si>
  <si>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</si>
  <si>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</si>
  <si>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</si>
  <si>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</si>
  <si>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</si>
  <si>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</si>
  <si>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</si>
  <si>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</si>
  <si>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</si>
  <si>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05.1.4.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</si>
  <si>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</si>
  <si>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</si>
  <si>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</si>
  <si>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</si>
  <si>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</si>
  <si>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</si>
  <si>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</si>
  <si>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</si>
  <si>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</si>
  <si>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</si>
  <si>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</si>
  <si>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</si>
  <si>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</si>
  <si>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</si>
  <si>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</si>
  <si>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</si>
  <si>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</si>
  <si>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</si>
  <si>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</si>
  <si>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</si>
  <si>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</si>
  <si>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</si>
  <si>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</si>
  <si>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</si>
  <si>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</si>
  <si>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</si>
  <si>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</si>
  <si>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</si>
  <si>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</si>
  <si>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</si>
  <si>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</si>
  <si>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</si>
  <si>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</si>
  <si>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</si>
  <si>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</si>
  <si>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</si>
  <si>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</si>
  <si>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</si>
  <si>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</si>
  <si>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</si>
  <si>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</si>
  <si>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</si>
  <si>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</si>
  <si>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</si>
  <si>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</si>
  <si>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</si>
  <si>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</si>
  <si>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</si>
  <si>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</si>
  <si>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</si>
  <si>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</si>
  <si>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</si>
  <si>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</si>
  <si>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</si>
  <si>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</si>
  <si>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</si>
  <si>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</si>
  <si>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</si>
  <si>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</si>
  <si>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</si>
  <si>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</si>
  <si>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</si>
  <si>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</si>
  <si>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</si>
  <si>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</si>
  <si>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</si>
  <si>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</si>
  <si>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</si>
  <si>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</si>
  <si>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</si>
  <si>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</si>
  <si>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</si>
  <si>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</si>
  <si>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</si>
  <si>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</si>
  <si>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</si>
  <si>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</si>
  <si>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</si>
  <si>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</si>
  <si>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</si>
  <si>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</si>
  <si>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</si>
  <si>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</si>
  <si>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</si>
  <si>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</si>
  <si>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09.25.1.</t>
  </si>
  <si>
    <t>09.25.2.</t>
  </si>
  <si>
    <t>09.26.1.</t>
  </si>
  <si>
    <t>09.26.2.</t>
  </si>
  <si>
    <t>09.27.1.</t>
  </si>
  <si>
    <t>09.28.1.</t>
  </si>
  <si>
    <t>09.29.1.</t>
  </si>
  <si>
    <t>09.29.2.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</si>
  <si>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</si>
  <si>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</si>
  <si>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</si>
  <si>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</si>
  <si>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</si>
  <si>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</si>
  <si>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</si>
  <si>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</si>
  <si>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</si>
  <si>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</si>
  <si>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</si>
  <si>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</si>
  <si>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</si>
  <si>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</si>
  <si>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</si>
  <si>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</si>
  <si>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</si>
  <si>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</si>
  <si>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</si>
  <si>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</si>
  <si>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</si>
  <si>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</si>
  <si>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</si>
  <si>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</si>
  <si>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</si>
  <si>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</si>
  <si>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</si>
  <si>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</si>
  <si>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</si>
  <si>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</si>
  <si>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</si>
  <si>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Procentu maksājumi Valsts kasei</t>
  </si>
  <si>
    <t>Pārējo sociālo iestāžu būvniecība, atjaunošana un uzlabošana</t>
  </si>
  <si>
    <t>Pamatkapitāla palielināšana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</si>
  <si>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</si>
  <si>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</si>
  <si>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</si>
  <si>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</si>
  <si>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</si>
  <si>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</si>
  <si>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</si>
  <si>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</si>
  <si>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</si>
  <si>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</si>
  <si>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</si>
  <si>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</si>
  <si>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</si>
  <si>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</si>
  <si>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</si>
  <si>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</si>
  <si>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</si>
  <si>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</si>
  <si>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</si>
  <si>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</si>
  <si>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14.pielikums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</si>
  <si>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</si>
  <si>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</si>
  <si>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</si>
  <si>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</si>
  <si>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</si>
  <si>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</si>
  <si>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</si>
  <si>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</si>
  <si>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</si>
  <si>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</si>
  <si>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</si>
  <si>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</si>
  <si>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</si>
  <si>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</si>
  <si>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</si>
  <si>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</si>
  <si>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</si>
  <si>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</si>
  <si>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</si>
  <si>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</si>
  <si>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</si>
  <si>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</si>
  <si>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</si>
  <si>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</si>
  <si>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</si>
  <si>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</si>
  <si>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</si>
  <si>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</si>
  <si>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</si>
  <si>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</si>
  <si>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</si>
  <si>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</si>
  <si>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</si>
  <si>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</si>
  <si>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</si>
  <si>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</si>
  <si>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</si>
  <si>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</si>
  <si>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</si>
  <si>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</si>
  <si>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</si>
  <si>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</si>
  <si>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</si>
  <si>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</si>
  <si>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</si>
  <si>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</si>
  <si>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</si>
  <si>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</si>
  <si>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</si>
  <si>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 "Pasākumi vietējās sabiedrības veselības veicināšanai un slimību profilaksei Jūrmalā"</t>
  </si>
  <si>
    <t>Projekts "Proti un dari"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</si>
  <si>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</si>
  <si>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</si>
  <si>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</si>
  <si>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</si>
  <si>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</si>
  <si>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</si>
  <si>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</si>
  <si>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</si>
  <si>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</si>
  <si>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</si>
  <si>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</si>
  <si>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09.11.3.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</si>
  <si>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</si>
  <si>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</si>
  <si>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</si>
  <si>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</si>
  <si>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</si>
  <si>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</si>
  <si>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</si>
  <si>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</si>
  <si>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</si>
  <si>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</si>
  <si>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</si>
  <si>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</si>
  <si>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</si>
  <si>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</si>
  <si>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</si>
  <si>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</si>
  <si>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</si>
  <si>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</si>
  <si>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</si>
  <si>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</si>
  <si>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</si>
  <si>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</si>
  <si>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</si>
  <si>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</si>
  <si>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</si>
  <si>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</si>
  <si>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</si>
  <si>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</si>
  <si>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</si>
  <si>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</si>
  <si>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</si>
  <si>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</si>
  <si>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</si>
  <si>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</si>
  <si>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</si>
  <si>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</si>
  <si>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</si>
  <si>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</si>
  <si>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</si>
  <si>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</si>
  <si>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</si>
  <si>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</si>
  <si>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</si>
  <si>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</si>
  <si>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</si>
  <si>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</si>
  <si>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</si>
  <si>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</si>
  <si>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</si>
  <si>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</si>
  <si>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</si>
  <si>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</si>
  <si>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</si>
  <si>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</si>
  <si>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</si>
  <si>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</si>
  <si>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</si>
  <si>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</si>
  <si>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</si>
  <si>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</si>
  <si>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"Jūrmalas pilsētas Kauguru vidusskolas ēkas energoefektivitātes paaugstināšana"</t>
  </si>
  <si>
    <t>Projekts "Atbalsts priekšlaicīgas mācību pārtraukšanas samazināšanai”</t>
  </si>
  <si>
    <t>Projekts "Skolēnu starptautiskā zinātniskā konference"</t>
  </si>
  <si>
    <t xml:space="preserve">Projekts "Ja es būtu/IF I were"  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</si>
  <si>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</si>
  <si>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</si>
  <si>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</si>
  <si>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</si>
  <si>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</si>
  <si>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</si>
  <si>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</si>
  <si>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</si>
  <si>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</si>
  <si>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</si>
  <si>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</si>
  <si>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</si>
  <si>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</si>
  <si>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</si>
  <si>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04.1.10.</t>
  </si>
  <si>
    <t>04.1.11.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</si>
  <si>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</si>
  <si>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</si>
  <si>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</si>
  <si>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</si>
  <si>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</si>
  <si>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</si>
  <si>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</si>
  <si>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</si>
  <si>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</si>
  <si>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19.pielikums</t>
  </si>
  <si>
    <t>4., 10.pielikums</t>
  </si>
  <si>
    <t>33.pielikums</t>
  </si>
  <si>
    <t>09.1.11.</t>
  </si>
  <si>
    <t>09.1.17.</t>
  </si>
  <si>
    <t>09.1.18.</t>
  </si>
  <si>
    <t>09.4.2.</t>
  </si>
  <si>
    <t>16.pielikums</t>
  </si>
  <si>
    <t>09.5.3.</t>
  </si>
  <si>
    <t>09.5.4.</t>
  </si>
  <si>
    <t>09.11.4.</t>
  </si>
  <si>
    <t>10.2.10.</t>
  </si>
  <si>
    <t>30., 31.pielikums</t>
  </si>
  <si>
    <t>29., 30.pielikums</t>
  </si>
  <si>
    <t>29., 30., 31.pielikums</t>
  </si>
  <si>
    <t>10.6.2.</t>
  </si>
  <si>
    <t>09.30.1.</t>
  </si>
  <si>
    <t>Mērķdotācija  - Skolas soma</t>
  </si>
  <si>
    <t>Jūrmalas pilsētas pašvaldības iestāde "Jūrmalas kapi"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</si>
  <si>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</si>
  <si>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</si>
  <si>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</si>
  <si>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Kauguru vidusskola</t>
  </si>
  <si>
    <t xml:space="preserve">Projekts "Atbalsts integrētu teritoriālo investīciju īstenošanai Jūrmalas pilsētas pašvaldībā, II kārta" </t>
  </si>
  <si>
    <t>Konsolidējamie izdevumi uz ieņēmumu pārsniegumu</t>
  </si>
  <si>
    <t>Atlikums pārskaitītajam pamatkapitāla palielinājumam</t>
  </si>
  <si>
    <t>Projekts "Baltijas jūras reģiona apgaismojums – pilsētu līdzdalība ilgtspējīga viedā apgaismojuma risinājumu izstrādē/ LUCIA"</t>
  </si>
  <si>
    <t>06.1.9.</t>
  </si>
  <si>
    <t>Konkurss "Ģimenei draudzīgākā pašvaldība"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</si>
  <si>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</si>
  <si>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</si>
  <si>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</si>
  <si>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</si>
  <si>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</si>
  <si>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</si>
  <si>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</si>
  <si>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</si>
  <si>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</si>
  <si>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</si>
  <si>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</si>
  <si>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Pasākums "Algoti pagaidu sabiedriskie darbi 2019”</t>
  </si>
  <si>
    <t>Projekts "Jūrmalas Sporta skolas peldbaseinu ēkas pārbūve un energoefektivitātes paaugstināšana"</t>
  </si>
  <si>
    <t>Jūrmalas Sporta skolas peldbaseinu ēkas pārbūve un energoefektivitātes paaugstināšana</t>
  </si>
  <si>
    <t>Projekts "Jūrmalas pilsētas vispārējās vidējās izglītības iestāžu infrastruktūras pilnveide"</t>
  </si>
  <si>
    <t>Jūrmalas pilsētas vispārējās vidējās izglītības iestāžu infrastruktūras pilnveide</t>
  </si>
  <si>
    <t>Projekts "Ceļā uz apjomīgākiem mērķiem un pilsoniskumu Eiropas reģionos"</t>
  </si>
  <si>
    <t>8., 18.pielikums</t>
  </si>
  <si>
    <t>Projekts "Ceļu infrastruktūras atjaunošana un autostāvvietas izbūve Ķemeros"</t>
  </si>
  <si>
    <t>F40220010</t>
  </si>
  <si>
    <t>Vidēja termiņa aizņēmumi</t>
  </si>
  <si>
    <t>Bibliotēku ēku būvniecība, atjaunošana un uzlabošana</t>
  </si>
  <si>
    <t>Ūdenstilpju iznomāšana</t>
  </si>
  <si>
    <t>Projekts "Nordplus jauniešu mobilitātes projekts"</t>
  </si>
  <si>
    <t>09.2.3.</t>
  </si>
  <si>
    <t>Ieņēmumu pārsniegums pār izdevumiem uzņemto saistību segšanai</t>
  </si>
  <si>
    <t>Jūrmalas pilsētas pamatskola</t>
  </si>
  <si>
    <t>Atgriežamie līdzekļi valsts budžetam programmas "Skolas soma" ietvaros</t>
  </si>
  <si>
    <t>Projekts "Solis tuvāk nākotnes skolai"</t>
  </si>
  <si>
    <t>Projekts "Ķemeru parka pārbūve un restaurācija"</t>
  </si>
  <si>
    <t>Projekts "Ilgtspējīga [sa]darbība"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</si>
  <si>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</si>
  <si>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</si>
  <si>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</si>
  <si>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Projekts "SKOLĒNU PARLAMENTS-skolas darbības aktivizēšana, izmantojot skolēnu idejas, intereses un viņu aktīvu iesaistīšanos"</t>
  </si>
  <si>
    <t>Projekts "Dalīsimies ar rotaļām"</t>
  </si>
  <si>
    <t>09.21.3.</t>
  </si>
  <si>
    <t xml:space="preserve">Mērķdotācija Latvijas skolas soma </t>
  </si>
  <si>
    <t>Projekts "Prevencija ir labāka nekā dziedināšana", kā teica Hipokrāts"</t>
  </si>
  <si>
    <t>09.21.4.</t>
  </si>
  <si>
    <t>Projekts "Jūrmalas brīvdabas muzeja infrastruktūras attīstība un zvejas kuģa atjaunošana"</t>
  </si>
  <si>
    <r>
      <t>Jūrmalas pilsētas pašvaldības 2020.gada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</si>
  <si>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Ieņēmumi no vecāku maksām</t>
  </si>
  <si>
    <t>21.3.5.2.</t>
  </si>
  <si>
    <r>
      <t>Jūrmalas pilsētas pašvaldības budžeta izdevumi 2020.gadam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</si>
  <si>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2020.gadam</t>
  </si>
  <si>
    <t>Dome_uztur</t>
  </si>
  <si>
    <t>D_uzt</t>
  </si>
  <si>
    <t>Dome</t>
  </si>
  <si>
    <t>Proj</t>
  </si>
  <si>
    <t>Kultura</t>
  </si>
  <si>
    <t>Līga</t>
  </si>
  <si>
    <t>Komercsab</t>
  </si>
  <si>
    <t>Arvis</t>
  </si>
  <si>
    <t>Soc</t>
  </si>
  <si>
    <t>Gundega</t>
  </si>
  <si>
    <t>Skolas</t>
  </si>
  <si>
    <t>Daiga</t>
  </si>
  <si>
    <t>Edinasana</t>
  </si>
  <si>
    <t>Ēdināš</t>
  </si>
  <si>
    <t>PII</t>
  </si>
  <si>
    <t>Kristīne</t>
  </si>
  <si>
    <t>Jūrmalas pilsētas pašvaldības 2020.-2022.gada Ceļu fonda izlietojuma programma</t>
  </si>
  <si>
    <t>Sporta veidu attīstība</t>
  </si>
  <si>
    <t>Projekts ""Starptautiskās konkurētspējas veicināšana" (uzņēmējdarbībā)/ 2020.gada aktivitātes"</t>
  </si>
  <si>
    <t>Ieņēmumi no ēku un būvju īpašuma pārdošanas</t>
  </si>
  <si>
    <t>13.4.0.0.</t>
  </si>
  <si>
    <t>13.1.0.0.</t>
  </si>
  <si>
    <t>Ieņēmumi no valsts un pašvaldību kustamā īpašuma un mantas realizācijas</t>
  </si>
  <si>
    <t>Kontrole 1:</t>
  </si>
  <si>
    <t>Kontrole 2:</t>
  </si>
  <si>
    <t>Kontrole 3:</t>
  </si>
  <si>
    <t>Bilance</t>
  </si>
  <si>
    <t>ERAF projekta "Jūrmalas pilsētas Jaundubultu vidusskolas ēkas energoefektivitātes paaugstināšana"</t>
  </si>
  <si>
    <t>nav ielinkots 4.1.9.</t>
  </si>
  <si>
    <t>nav ielinkots 09.1.9.</t>
  </si>
  <si>
    <t>nav ielinkots 10.1.2.</t>
  </si>
  <si>
    <t>nav 04.1.9. KR</t>
  </si>
  <si>
    <t>nav 09.1.9. tāme KR</t>
  </si>
  <si>
    <t>nav 10.1.2. tāme KR</t>
  </si>
  <si>
    <t>Pilsētas mežu un publiskās teritorijās esošo koku un apstādījumu kopšanas pasākumi</t>
  </si>
  <si>
    <t>09.24.1.</t>
  </si>
  <si>
    <t>09.24.2.</t>
  </si>
  <si>
    <t>09.26.3.</t>
  </si>
  <si>
    <t>09.28.2.</t>
  </si>
  <si>
    <t>09.29.3.</t>
  </si>
  <si>
    <t>04.1.8.</t>
  </si>
  <si>
    <t>04.1.9.</t>
  </si>
  <si>
    <t>04.1.12.</t>
  </si>
  <si>
    <t>01.1.8.</t>
  </si>
  <si>
    <t>05.1.3.</t>
  </si>
  <si>
    <t>08.1.9.</t>
  </si>
  <si>
    <t>08.1.12.</t>
  </si>
  <si>
    <t>08.6.3.</t>
  </si>
  <si>
    <t xml:space="preserve">09.1.8. </t>
  </si>
  <si>
    <t>09.1.9.</t>
  </si>
  <si>
    <t>09.1.14.</t>
  </si>
  <si>
    <t>09.1.15.</t>
  </si>
  <si>
    <t>09.1.16.</t>
  </si>
  <si>
    <t>09.23.3.</t>
  </si>
  <si>
    <t>09.23.4.</t>
  </si>
  <si>
    <t xml:space="preserve">10.1.1.
</t>
  </si>
  <si>
    <t>08.7.2.</t>
  </si>
  <si>
    <t>07.3.1.</t>
  </si>
  <si>
    <t>4., 10., 11., 25.pielikums</t>
  </si>
  <si>
    <t>05.2.3.</t>
  </si>
  <si>
    <t>Dzintaru koncertzāles mazās zāles atjaunošana</t>
  </si>
  <si>
    <t>pret gaidāmo</t>
  </si>
  <si>
    <t>pret pierasījumu</t>
  </si>
  <si>
    <t>35.pielikums</t>
  </si>
  <si>
    <t>09.4.3.</t>
  </si>
  <si>
    <t>Projekts "Take a step forward!"/"Sper soli uz priekšu!"</t>
  </si>
  <si>
    <t>pamatbudž pret gaidamo</t>
  </si>
  <si>
    <t>Sabiedrība ar ierobežotu atbildību "Jūrmalas slimnīca"</t>
  </si>
  <si>
    <t>2020.gada budžets</t>
  </si>
  <si>
    <t>Konsolidējamie izdevumi, apstiprināti</t>
  </si>
  <si>
    <t>Konsolidējamie izdevumi,  izmaiņas kopā</t>
  </si>
  <si>
    <t>SN/Rīkojuma Nr.</t>
  </si>
  <si>
    <t>Ziedojumi apstiprināti</t>
  </si>
  <si>
    <t>Ziedojumi, izmaiņas kopā</t>
  </si>
  <si>
    <t>Maksas pakalpojumi apstiprināti</t>
  </si>
  <si>
    <t>Maksas pakalpojumi, izmaiņas kopā</t>
  </si>
  <si>
    <t>Valsts budžeta transferti apstiprināti</t>
  </si>
  <si>
    <t>Valsts budžeta transferti, izmaiņas kopā</t>
  </si>
  <si>
    <t>Pamatbudžets apstiprināts</t>
  </si>
  <si>
    <t>Pamatbudžets, izmaiņas kopā</t>
  </si>
  <si>
    <t>Kopā apstiprināts</t>
  </si>
  <si>
    <t>1.pielikums Jūrmalas pilsētas domes</t>
  </si>
  <si>
    <t>2019.gada 19.decembra saistošajiem noteikumiem Nr.57</t>
  </si>
  <si>
    <t>(protokols Nr.16. 32.punkts)</t>
  </si>
  <si>
    <t>2020.gada budžets apstiprināts</t>
  </si>
  <si>
    <t>2020.gada budžets, izmaiņas kopā</t>
  </si>
  <si>
    <t>Konsolidē-jamie ieņēmumi, apstiprināti</t>
  </si>
  <si>
    <t>Konsolidē-jamie ieņēmumi, izmaiņas kopā</t>
  </si>
  <si>
    <t>2020.gada budžets kopā ar konsolidāciju, apstiprināts</t>
  </si>
  <si>
    <t>2020.gada budžets kopā ar konsolidāciju</t>
  </si>
  <si>
    <t>2.pielikums Jūrmalas pilsētas domes</t>
  </si>
  <si>
    <t>16.01. Nr.1.1-14/20-12</t>
  </si>
  <si>
    <t>22.01. Nr.1.1-14/20-26</t>
  </si>
  <si>
    <t>23.01. Nr.1.1-14/20-29</t>
  </si>
  <si>
    <t>29.01. Nr.1.1-14/20-42</t>
  </si>
  <si>
    <t>Jūrmalas pilsētas vēlēšanu komisija</t>
  </si>
  <si>
    <t>01.3.1.</t>
  </si>
  <si>
    <t>nākamie</t>
  </si>
  <si>
    <t>Projekts “Infrastruktūras pilnveide sabiedrībā balstītu sociālo pakalpojumu nodrošināšanai Jūrmalā”</t>
  </si>
  <si>
    <t>10.1.2.</t>
  </si>
  <si>
    <t xml:space="preserve">Projekts "Skolotāju kompetenču attīstība darbā ar skolēniem ar uzvedības problēmām" </t>
  </si>
  <si>
    <t>09.29.4.</t>
  </si>
  <si>
    <t>09.29.5</t>
  </si>
  <si>
    <t xml:space="preserve">Projekts "Autisks bērns vispārizglītojošā klasē: skolas personāla iespējas pilnvērtība iekļaujoša mācību procesa veicināšanai" </t>
  </si>
  <si>
    <t>Projekts "Iniciatīvas veicināšana un kapacitātes stiprināšana jauniešu uzņēmējdarbības sekmēšanai"</t>
  </si>
  <si>
    <t>09.1.19.</t>
  </si>
  <si>
    <t>Projekts "Mediji vieno un šķir"</t>
  </si>
  <si>
    <t>09.23.5.</t>
  </si>
  <si>
    <t>10.1.5.0.</t>
  </si>
  <si>
    <t>10.1.5.4.</t>
  </si>
  <si>
    <t>Naudas sodi, ko uzliek pašvaldību institūcijas par pārkāpumiem ceļu satiksmē</t>
  </si>
  <si>
    <t>Naudas sodi, ko uzliek par pārkāpumiem ceļu satiksmē</t>
  </si>
  <si>
    <t>Projekta "Nacionālas nozīmes projekts "Piekrastes apsaimniekošanas praktisko aktivitāšu realizēšana" Jūrmalas pašvaldībā 2020.gadā"</t>
  </si>
  <si>
    <t>05.1.5.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</si>
  <si>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</si>
  <si>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</si>
  <si>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09.1.20.</t>
  </si>
  <si>
    <t>09.1.21.</t>
  </si>
  <si>
    <t>Projekts "Es esmu moderns skolotājs / I am modern teacher"</t>
  </si>
  <si>
    <t>09.11.5.</t>
  </si>
  <si>
    <t>Ieņēmumu pārsniegums pār izdevumiem projektam vietējās sabiedrības veselības veicināšanai</t>
  </si>
  <si>
    <t>Atlikums no projektu līdzekļiem (Domei) projektam vietējās sabiedrības veselības veicināšanai</t>
  </si>
  <si>
    <t>Ieņēmumi no zvejas tiesību nomas un zvejas tiesību rūpnieciskas izmantošanas (licences)</t>
  </si>
  <si>
    <t xml:space="preserve">Ieņēmumi no ūdenstilpju nomas </t>
  </si>
  <si>
    <t>10</t>
  </si>
  <si>
    <t xml:space="preserve">ziedojumi un dāvinājumi, kas saņemti no juridiskajām personām </t>
  </si>
  <si>
    <t xml:space="preserve"> </t>
  </si>
  <si>
    <t>20.02.SN Nr.5</t>
  </si>
  <si>
    <t>05.03. Nr.1.1-14/20-83</t>
  </si>
  <si>
    <t>16.03. Nr.1.1-14/20-92</t>
  </si>
  <si>
    <t>08.3.2.</t>
  </si>
  <si>
    <t>Projekts "Mazais Lielais cilvēks bibliotēkā"</t>
  </si>
  <si>
    <t>Projekts "Laivu būves attīstība Rīgas jūras līča piekrastē. 2.daļa."</t>
  </si>
  <si>
    <t>08.6.4.</t>
  </si>
  <si>
    <t>09.10.3.</t>
  </si>
  <si>
    <t>Projekts "Mācību stundu "Datorgrafika" un "Darbs materiālā - animācija" mācību procesa kvalitatīva nodrošināšana un pilnveidošana"</t>
  </si>
  <si>
    <t>07.1.5.</t>
  </si>
  <si>
    <t>PSIA "Kauguru veselības centrs"</t>
  </si>
  <si>
    <t>07.4.1.</t>
  </si>
  <si>
    <t>COVID-19 izplatības ierobežošana</t>
  </si>
  <si>
    <t>27.03.SN Nr.9</t>
  </si>
  <si>
    <t>09.1.22.</t>
  </si>
  <si>
    <t>23.04.SN Nr.11</t>
  </si>
  <si>
    <t>05.2.4.</t>
  </si>
  <si>
    <t>Projekts "Aprīkojuma iegāde zivju resursu aizsardzībai"</t>
  </si>
  <si>
    <t>04.4.1.</t>
  </si>
  <si>
    <t>08.7.3.</t>
  </si>
  <si>
    <t>21.05.SN Nr.15</t>
  </si>
  <si>
    <t>05.05. Nr.1.1-14/20-128</t>
  </si>
  <si>
    <t>08.06. Nr.1.1-14/20-160</t>
  </si>
  <si>
    <t>18.06.SN Nr.17</t>
  </si>
  <si>
    <t>18.06.SN Nr.15</t>
  </si>
  <si>
    <t>26.07. Nr.1.1-14/20-179</t>
  </si>
  <si>
    <t>14.07. Nr.1.1-14/20-188</t>
  </si>
  <si>
    <t>Projekts "Pilsētas atpūtas parka un jauniešu mājas izveide Kauguros"</t>
  </si>
  <si>
    <t>08.1.13.</t>
  </si>
  <si>
    <t xml:space="preserve">Pilsētas atpūtas parka un jauniešu mājas izveide Kauguros </t>
  </si>
  <si>
    <t>Projekts Interaktīva izstāde "Saulains stūrītis"</t>
  </si>
  <si>
    <t>08.6.5.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</si>
</sst>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1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6" fillId="0" borderId="21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left" vertical="center" wrapText="1"/>
    </xf>
    <xf numFmtId="3" fontId="7" fillId="3" borderId="22" xfId="2" applyNumberFormat="1" applyFont="1" applyFill="1" applyBorder="1" applyAlignment="1">
      <alignment horizontal="right" vertical="center" wrapText="1"/>
    </xf>
    <xf numFmtId="0" fontId="5" fillId="0" borderId="21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 wrapText="1"/>
    </xf>
    <xf numFmtId="0" fontId="4" fillId="0" borderId="25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1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wrapText="1"/>
    </xf>
    <xf numFmtId="0" fontId="4" fillId="0" borderId="21" xfId="2" applyFont="1" applyFill="1" applyBorder="1"/>
    <xf numFmtId="0" fontId="4" fillId="0" borderId="22" xfId="2" applyFont="1" applyFill="1" applyBorder="1" applyAlignment="1">
      <alignment wrapText="1"/>
    </xf>
    <xf numFmtId="0" fontId="7" fillId="3" borderId="22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0" fontId="5" fillId="0" borderId="21" xfId="2" applyFont="1" applyFill="1" applyBorder="1" applyAlignment="1">
      <alignment horizontal="left" vertical="center"/>
    </xf>
    <xf numFmtId="0" fontId="5" fillId="0" borderId="21" xfId="2" applyFont="1" applyFill="1" applyBorder="1"/>
    <xf numFmtId="0" fontId="5" fillId="0" borderId="22" xfId="2" applyFont="1" applyFill="1" applyBorder="1" applyAlignment="1">
      <alignment wrapText="1"/>
    </xf>
    <xf numFmtId="0" fontId="4" fillId="0" borderId="18" xfId="2" applyFont="1" applyFill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4" fillId="0" borderId="18" xfId="2" applyFont="1" applyFill="1" applyBorder="1"/>
    <xf numFmtId="0" fontId="4" fillId="0" borderId="19" xfId="2" applyFont="1" applyFill="1" applyBorder="1"/>
    <xf numFmtId="0" fontId="5" fillId="0" borderId="18" xfId="2" applyFont="1" applyFill="1" applyBorder="1"/>
    <xf numFmtId="0" fontId="4" fillId="0" borderId="9" xfId="2" applyFont="1" applyFill="1" applyBorder="1"/>
    <xf numFmtId="0" fontId="4" fillId="0" borderId="10" xfId="2" applyFont="1" applyFill="1" applyBorder="1"/>
    <xf numFmtId="0" fontId="4" fillId="0" borderId="32" xfId="2" applyFont="1" applyFill="1" applyBorder="1"/>
    <xf numFmtId="0" fontId="4" fillId="0" borderId="0" xfId="2" applyFont="1" applyFill="1"/>
    <xf numFmtId="49" fontId="4" fillId="0" borderId="4" xfId="0" applyNumberFormat="1" applyFont="1" applyFill="1" applyBorder="1" applyAlignment="1">
      <alignment horizontal="left" vertical="center" wrapText="1"/>
    </xf>
    <xf numFmtId="0" fontId="8" fillId="0" borderId="34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4" xfId="2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7" fillId="0" borderId="0" xfId="2" applyFont="1" applyFill="1" applyBorder="1"/>
    <xf numFmtId="0" fontId="4" fillId="0" borderId="90" xfId="2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4" fillId="0" borderId="73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20" fillId="0" borderId="0" xfId="0" applyFont="1" applyBorder="1"/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0" fontId="5" fillId="0" borderId="9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3" fontId="5" fillId="0" borderId="22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11" fillId="0" borderId="99" xfId="0" applyNumberFormat="1" applyFont="1" applyFill="1" applyBorder="1" applyAlignment="1">
      <alignment horizontal="left" vertical="center" wrapText="1"/>
    </xf>
    <xf numFmtId="49" fontId="4" fillId="0" borderId="98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right" wrapText="1"/>
    </xf>
    <xf numFmtId="0" fontId="4" fillId="0" borderId="22" xfId="2" applyFont="1" applyFill="1" applyBorder="1" applyAlignment="1">
      <alignment horizontal="left" wrapText="1"/>
    </xf>
    <xf numFmtId="0" fontId="4" fillId="0" borderId="93" xfId="2" applyFont="1" applyFill="1" applyBorder="1" applyAlignment="1">
      <alignment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vertical="center" wrapText="1"/>
    </xf>
    <xf numFmtId="0" fontId="4" fillId="0" borderId="35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center" wrapText="1"/>
    </xf>
    <xf numFmtId="0" fontId="5" fillId="0" borderId="95" xfId="2" applyFont="1" applyFill="1" applyBorder="1" applyAlignment="1">
      <alignment vertical="center" wrapText="1"/>
    </xf>
    <xf numFmtId="0" fontId="11" fillId="0" borderId="50" xfId="0" applyFont="1" applyFill="1" applyBorder="1" applyAlignment="1">
      <alignment horizontal="left" vertical="center" wrapText="1"/>
    </xf>
    <xf numFmtId="3" fontId="4" fillId="0" borderId="0" xfId="2" applyNumberFormat="1" applyFont="1" applyFill="1" applyBorder="1"/>
    <xf numFmtId="0" fontId="8" fillId="0" borderId="5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left" vertical="center" wrapText="1"/>
    </xf>
    <xf numFmtId="0" fontId="4" fillId="0" borderId="101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118" xfId="0" applyFont="1" applyFill="1" applyBorder="1" applyAlignment="1">
      <alignment horizontal="center" vertical="center" wrapText="1"/>
    </xf>
    <xf numFmtId="49" fontId="4" fillId="0" borderId="119" xfId="0" applyNumberFormat="1" applyFont="1" applyFill="1" applyBorder="1" applyAlignment="1">
      <alignment horizontal="left" vertical="center" wrapText="1"/>
    </xf>
    <xf numFmtId="49" fontId="4" fillId="0" borderId="117" xfId="0" applyNumberFormat="1" applyFont="1" applyFill="1" applyBorder="1" applyAlignment="1">
      <alignment horizontal="left" vertical="center" wrapText="1"/>
    </xf>
    <xf numFmtId="0" fontId="4" fillId="0" borderId="117" xfId="0" applyFont="1" applyFill="1" applyBorder="1" applyAlignment="1">
      <alignment horizontal="left" vertical="center" wrapText="1"/>
    </xf>
    <xf numFmtId="0" fontId="4" fillId="0" borderId="55" xfId="2" applyFont="1" applyFill="1" applyBorder="1" applyAlignment="1">
      <alignment vertical="center" wrapText="1"/>
    </xf>
    <xf numFmtId="0" fontId="8" fillId="0" borderId="74" xfId="2" applyFont="1" applyFill="1" applyBorder="1" applyAlignment="1">
      <alignment horizontal="center" vertical="center"/>
    </xf>
    <xf numFmtId="0" fontId="8" fillId="0" borderId="123" xfId="2" applyFont="1" applyFill="1" applyBorder="1" applyAlignment="1">
      <alignment horizontal="center" vertical="center" wrapText="1"/>
    </xf>
    <xf numFmtId="3" fontId="6" fillId="0" borderId="125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horizontal="right" vertical="center"/>
    </xf>
    <xf numFmtId="3" fontId="4" fillId="0" borderId="128" xfId="2" applyNumberFormat="1" applyFont="1" applyFill="1" applyBorder="1" applyAlignment="1">
      <alignment horizontal="right" vertical="center"/>
    </xf>
    <xf numFmtId="0" fontId="5" fillId="0" borderId="22" xfId="2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15" fillId="0" borderId="30" xfId="0" applyNumberFormat="1" applyFont="1" applyFill="1" applyBorder="1" applyAlignment="1">
      <alignment vertical="center" wrapText="1"/>
    </xf>
    <xf numFmtId="3" fontId="4" fillId="0" borderId="12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0" borderId="104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0" borderId="118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102" xfId="0" applyNumberFormat="1" applyFont="1" applyFill="1" applyBorder="1" applyAlignment="1">
      <alignment vertical="center" wrapText="1"/>
    </xf>
    <xf numFmtId="3" fontId="5" fillId="0" borderId="10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 wrapText="1"/>
    </xf>
    <xf numFmtId="3" fontId="4" fillId="0" borderId="24" xfId="2" applyNumberFormat="1" applyFont="1" applyFill="1" applyBorder="1" applyAlignment="1">
      <alignment horizontal="right" vertical="center" wrapText="1"/>
    </xf>
    <xf numFmtId="3" fontId="4" fillId="0" borderId="26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4" fillId="0" borderId="22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horizontal="right" vertical="center" wrapText="1"/>
    </xf>
    <xf numFmtId="3" fontId="4" fillId="0" borderId="11" xfId="2" applyNumberFormat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3" fontId="4" fillId="0" borderId="30" xfId="2" applyNumberFormat="1" applyFont="1" applyFill="1" applyBorder="1" applyAlignment="1">
      <alignment horizontal="right" vertical="center" wrapText="1"/>
    </xf>
    <xf numFmtId="3" fontId="4" fillId="0" borderId="35" xfId="2" applyNumberFormat="1" applyFont="1" applyFill="1" applyBorder="1" applyAlignment="1">
      <alignment horizontal="right" vertical="center" wrapText="1"/>
    </xf>
    <xf numFmtId="3" fontId="4" fillId="0" borderId="47" xfId="2" applyNumberFormat="1" applyFont="1" applyFill="1" applyBorder="1" applyAlignment="1">
      <alignment horizontal="right" vertical="center" wrapText="1"/>
    </xf>
    <xf numFmtId="3" fontId="7" fillId="3" borderId="24" xfId="2" applyNumberFormat="1" applyFont="1" applyFill="1" applyBorder="1" applyAlignment="1">
      <alignment horizontal="right" vertical="center" wrapText="1"/>
    </xf>
    <xf numFmtId="3" fontId="5" fillId="0" borderId="11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10" fillId="0" borderId="19" xfId="2" applyNumberFormat="1" applyFont="1" applyFill="1" applyBorder="1" applyAlignment="1">
      <alignment horizontal="right" vertical="center" wrapText="1"/>
    </xf>
    <xf numFmtId="3" fontId="4" fillId="0" borderId="93" xfId="2" applyNumberFormat="1" applyFont="1" applyFill="1" applyBorder="1" applyAlignment="1">
      <alignment horizontal="right" vertical="center" wrapText="1"/>
    </xf>
    <xf numFmtId="3" fontId="4" fillId="0" borderId="55" xfId="2" applyNumberFormat="1" applyFont="1" applyFill="1" applyBorder="1" applyAlignment="1">
      <alignment horizontal="right" vertical="center" wrapText="1"/>
    </xf>
    <xf numFmtId="3" fontId="4" fillId="0" borderId="53" xfId="2" applyNumberFormat="1" applyFont="1" applyFill="1" applyBorder="1" applyAlignment="1">
      <alignment horizontal="right" vertical="center" wrapText="1"/>
    </xf>
    <xf numFmtId="3" fontId="5" fillId="0" borderId="89" xfId="2" applyNumberFormat="1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6" xfId="0" applyFont="1" applyFill="1" applyBorder="1" applyAlignment="1">
      <alignment horizontal="left" vertical="center" wrapText="1"/>
    </xf>
    <xf numFmtId="3" fontId="4" fillId="0" borderId="115" xfId="0" applyNumberFormat="1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3" fontId="5" fillId="0" borderId="134" xfId="0" applyNumberFormat="1" applyFont="1" applyFill="1" applyBorder="1" applyAlignment="1">
      <alignment vertical="center" wrapText="1"/>
    </xf>
    <xf numFmtId="3" fontId="4" fillId="0" borderId="116" xfId="0" applyNumberFormat="1" applyFont="1" applyFill="1" applyBorder="1" applyAlignment="1">
      <alignment vertical="center" wrapText="1"/>
    </xf>
    <xf numFmtId="3" fontId="4" fillId="0" borderId="124" xfId="0" applyNumberFormat="1" applyFont="1" applyFill="1" applyBorder="1" applyAlignment="1">
      <alignment vertical="center" wrapText="1"/>
    </xf>
    <xf numFmtId="3" fontId="15" fillId="0" borderId="115" xfId="0" applyNumberFormat="1" applyFont="1" applyFill="1" applyBorder="1" applyAlignment="1">
      <alignment vertical="center" wrapText="1"/>
    </xf>
    <xf numFmtId="3" fontId="4" fillId="0" borderId="136" xfId="0" applyNumberFormat="1" applyFont="1" applyFill="1" applyBorder="1" applyAlignment="1">
      <alignment vertical="center" wrapText="1"/>
    </xf>
    <xf numFmtId="3" fontId="5" fillId="0" borderId="121" xfId="0" applyNumberFormat="1" applyFont="1" applyFill="1" applyBorder="1" applyAlignment="1">
      <alignment vertical="center" wrapText="1"/>
    </xf>
    <xf numFmtId="3" fontId="5" fillId="0" borderId="137" xfId="0" applyNumberFormat="1" applyFont="1" applyFill="1" applyBorder="1" applyAlignment="1">
      <alignment vertical="center" wrapText="1"/>
    </xf>
    <xf numFmtId="3" fontId="5" fillId="0" borderId="125" xfId="0" applyNumberFormat="1" applyFont="1" applyFill="1" applyBorder="1" applyAlignment="1">
      <alignment vertical="center" wrapText="1"/>
    </xf>
    <xf numFmtId="3" fontId="4" fillId="0" borderId="135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39" xfId="0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left" vertical="center" wrapText="1"/>
    </xf>
    <xf numFmtId="3" fontId="4" fillId="0" borderId="139" xfId="0" applyNumberFormat="1" applyFont="1" applyFill="1" applyBorder="1" applyAlignment="1">
      <alignment vertical="center" wrapText="1"/>
    </xf>
    <xf numFmtId="3" fontId="4" fillId="0" borderId="140" xfId="0" applyNumberFormat="1" applyFont="1" applyFill="1" applyBorder="1" applyAlignment="1">
      <alignment vertical="center" wrapText="1"/>
    </xf>
    <xf numFmtId="3" fontId="4" fillId="0" borderId="141" xfId="0" applyNumberFormat="1" applyFont="1" applyFill="1" applyBorder="1" applyAlignment="1">
      <alignment vertical="center" wrapText="1"/>
    </xf>
    <xf numFmtId="49" fontId="4" fillId="0" borderId="96" xfId="0" applyNumberFormat="1" applyFont="1" applyFill="1" applyBorder="1" applyAlignment="1">
      <alignment horizontal="left" vertical="center" wrapText="1"/>
    </xf>
    <xf numFmtId="3" fontId="6" fillId="2" borderId="124" xfId="2" applyNumberFormat="1" applyFont="1" applyFill="1" applyBorder="1" applyAlignment="1">
      <alignment horizontal="right" vertical="center" wrapText="1"/>
    </xf>
    <xf numFmtId="3" fontId="7" fillId="3" borderId="125" xfId="2" applyNumberFormat="1" applyFont="1" applyFill="1" applyBorder="1" applyAlignment="1">
      <alignment horizontal="right" vertical="center" wrapText="1"/>
    </xf>
    <xf numFmtId="3" fontId="5" fillId="0" borderId="125" xfId="2" applyNumberFormat="1" applyFont="1" applyFill="1" applyBorder="1" applyAlignment="1">
      <alignment horizontal="right" vertical="center" wrapText="1"/>
    </xf>
    <xf numFmtId="3" fontId="4" fillId="0" borderId="126" xfId="2" applyNumberFormat="1" applyFont="1" applyFill="1" applyBorder="1" applyAlignment="1">
      <alignment horizontal="right" vertical="center"/>
    </xf>
    <xf numFmtId="3" fontId="4" fillId="0" borderId="116" xfId="2" applyNumberFormat="1" applyFont="1" applyFill="1" applyBorder="1" applyAlignment="1">
      <alignment horizontal="right" vertical="center"/>
    </xf>
    <xf numFmtId="3" fontId="7" fillId="3" borderId="125" xfId="2" applyNumberFormat="1" applyFont="1" applyFill="1" applyBorder="1" applyAlignment="1">
      <alignment horizontal="right" vertical="center"/>
    </xf>
    <xf numFmtId="3" fontId="5" fillId="0" borderId="125" xfId="2" applyNumberFormat="1" applyFont="1" applyFill="1" applyBorder="1" applyAlignment="1">
      <alignment horizontal="right"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7" xfId="2" applyNumberFormat="1" applyFont="1" applyFill="1" applyBorder="1" applyAlignment="1">
      <alignment horizontal="right" vertical="center"/>
    </xf>
    <xf numFmtId="3" fontId="4" fillId="0" borderId="115" xfId="2" applyNumberFormat="1" applyFont="1" applyFill="1" applyBorder="1" applyAlignment="1">
      <alignment horizontal="right" vertical="center"/>
    </xf>
    <xf numFmtId="3" fontId="4" fillId="0" borderId="126" xfId="2" applyNumberFormat="1" applyFont="1" applyFill="1" applyBorder="1" applyAlignment="1">
      <alignment horizontal="right" vertical="center" wrapText="1"/>
    </xf>
    <xf numFmtId="3" fontId="4" fillId="0" borderId="129" xfId="2" applyNumberFormat="1" applyFont="1" applyFill="1" applyBorder="1" applyAlignment="1">
      <alignment horizontal="right" vertical="center"/>
    </xf>
    <xf numFmtId="3" fontId="7" fillId="4" borderId="12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horizontal="right" vertical="center"/>
    </xf>
    <xf numFmtId="3" fontId="5" fillId="0" borderId="124" xfId="2" applyNumberFormat="1" applyFont="1" applyFill="1" applyBorder="1" applyAlignment="1">
      <alignment horizontal="right" vertical="center"/>
    </xf>
    <xf numFmtId="3" fontId="10" fillId="0" borderId="125" xfId="2" applyNumberFormat="1" applyFont="1" applyFill="1" applyBorder="1" applyAlignment="1">
      <alignment horizontal="right" vertical="center"/>
    </xf>
    <xf numFmtId="3" fontId="16" fillId="5" borderId="128" xfId="2" applyNumberFormat="1" applyFont="1" applyFill="1" applyBorder="1" applyAlignment="1">
      <alignment horizontal="right" vertical="center"/>
    </xf>
    <xf numFmtId="3" fontId="7" fillId="4" borderId="128" xfId="2" applyNumberFormat="1" applyFont="1" applyFill="1" applyBorder="1" applyAlignment="1">
      <alignment horizontal="right" vertical="center"/>
    </xf>
    <xf numFmtId="3" fontId="5" fillId="0" borderId="130" xfId="2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23" xfId="0" applyFont="1" applyFill="1" applyBorder="1" applyAlignment="1">
      <alignment horizontal="center" vertical="center" textRotation="90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3" fontId="4" fillId="0" borderId="121" xfId="0" applyNumberFormat="1" applyFont="1" applyFill="1" applyBorder="1" applyAlignment="1">
      <alignment vertical="center" wrapText="1"/>
    </xf>
    <xf numFmtId="3" fontId="4" fillId="0" borderId="104" xfId="0" applyNumberFormat="1" applyFont="1" applyFill="1" applyBorder="1" applyAlignment="1">
      <alignment vertical="center" wrapText="1"/>
    </xf>
    <xf numFmtId="3" fontId="4" fillId="0" borderId="137" xfId="0" applyNumberFormat="1" applyFont="1" applyFill="1" applyBorder="1" applyAlignment="1">
      <alignment vertical="center" wrapText="1"/>
    </xf>
    <xf numFmtId="3" fontId="13" fillId="0" borderId="115" xfId="0" applyNumberFormat="1" applyFont="1" applyFill="1" applyBorder="1" applyAlignment="1">
      <alignment vertical="center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/>
    </xf>
    <xf numFmtId="0" fontId="4" fillId="0" borderId="92" xfId="0" applyFont="1" applyFill="1" applyBorder="1" applyAlignment="1">
      <alignment horizontal="left" vertical="center" wrapText="1"/>
    </xf>
    <xf numFmtId="0" fontId="4" fillId="0" borderId="76" xfId="2" applyFont="1" applyFill="1" applyBorder="1" applyAlignment="1">
      <alignment horizontal="center" vertical="center" wrapText="1"/>
    </xf>
    <xf numFmtId="3" fontId="7" fillId="3" borderId="95" xfId="2" applyNumberFormat="1" applyFont="1" applyFill="1" applyBorder="1" applyAlignment="1">
      <alignment horizontal="right" vertical="center" wrapText="1"/>
    </xf>
    <xf numFmtId="3" fontId="5" fillId="0" borderId="95" xfId="2" applyNumberFormat="1" applyFont="1" applyFill="1" applyBorder="1" applyAlignment="1">
      <alignment horizontal="right" vertical="center" wrapText="1"/>
    </xf>
    <xf numFmtId="3" fontId="4" fillId="0" borderId="144" xfId="2" applyNumberFormat="1" applyFont="1" applyFill="1" applyBorder="1" applyAlignment="1">
      <alignment horizontal="right" vertical="center" wrapText="1"/>
    </xf>
    <xf numFmtId="3" fontId="4" fillId="0" borderId="145" xfId="2" applyNumberFormat="1" applyFont="1" applyFill="1" applyBorder="1" applyAlignment="1">
      <alignment horizontal="right" vertical="center" wrapText="1"/>
    </xf>
    <xf numFmtId="3" fontId="4" fillId="0" borderId="95" xfId="2" applyNumberFormat="1" applyFont="1" applyFill="1" applyBorder="1" applyAlignment="1">
      <alignment horizontal="right" vertical="center" wrapText="1"/>
    </xf>
    <xf numFmtId="3" fontId="4" fillId="0" borderId="122" xfId="2" applyNumberFormat="1" applyFont="1" applyFill="1" applyBorder="1" applyAlignment="1">
      <alignment horizontal="right" vertical="center" wrapText="1"/>
    </xf>
    <xf numFmtId="3" fontId="4" fillId="0" borderId="146" xfId="2" applyNumberFormat="1" applyFont="1" applyFill="1" applyBorder="1" applyAlignment="1">
      <alignment horizontal="right" vertical="center" wrapText="1"/>
    </xf>
    <xf numFmtId="3" fontId="7" fillId="3" borderId="144" xfId="2" applyNumberFormat="1" applyFont="1" applyFill="1" applyBorder="1" applyAlignment="1">
      <alignment horizontal="right" vertical="center" wrapText="1"/>
    </xf>
    <xf numFmtId="3" fontId="5" fillId="0" borderId="144" xfId="2" applyNumberFormat="1" applyFont="1" applyFill="1" applyBorder="1" applyAlignment="1">
      <alignment horizontal="right" vertical="center" wrapText="1"/>
    </xf>
    <xf numFmtId="3" fontId="4" fillId="0" borderId="147" xfId="2" applyNumberFormat="1" applyFont="1" applyFill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3" xfId="2" applyNumberFormat="1" applyFont="1" applyFill="1" applyBorder="1" applyAlignment="1">
      <alignment horizontal="right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58" xfId="2" applyNumberFormat="1" applyFont="1" applyFill="1" applyBorder="1" applyAlignment="1">
      <alignment horizontal="right" vertical="center" wrapText="1"/>
    </xf>
    <xf numFmtId="3" fontId="5" fillId="0" borderId="131" xfId="2" applyNumberFormat="1" applyFont="1" applyFill="1" applyBorder="1" applyAlignment="1">
      <alignment horizontal="right" vertical="center"/>
    </xf>
    <xf numFmtId="3" fontId="5" fillId="0" borderId="148" xfId="2" applyNumberFormat="1" applyFont="1" applyFill="1" applyBorder="1" applyAlignment="1">
      <alignment horizontal="right" vertical="center" wrapText="1"/>
    </xf>
    <xf numFmtId="3" fontId="10" fillId="0" borderId="22" xfId="2" applyNumberFormat="1" applyFont="1" applyFill="1" applyBorder="1" applyAlignment="1">
      <alignment horizontal="right" vertical="center" wrapText="1"/>
    </xf>
    <xf numFmtId="3" fontId="16" fillId="5" borderId="32" xfId="2" applyNumberFormat="1" applyFont="1" applyFill="1" applyBorder="1" applyAlignment="1">
      <alignment horizontal="right" vertical="center"/>
    </xf>
    <xf numFmtId="3" fontId="16" fillId="5" borderId="10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right" vertical="center" wrapText="1"/>
    </xf>
    <xf numFmtId="3" fontId="7" fillId="4" borderId="122" xfId="2" applyNumberFormat="1" applyFont="1" applyFill="1" applyBorder="1" applyAlignment="1">
      <alignment horizontal="right" vertical="center" wrapText="1"/>
    </xf>
    <xf numFmtId="3" fontId="5" fillId="0" borderId="106" xfId="2" applyNumberFormat="1" applyFont="1" applyFill="1" applyBorder="1" applyAlignment="1">
      <alignment horizontal="right" vertical="center"/>
    </xf>
    <xf numFmtId="3" fontId="5" fillId="0" borderId="149" xfId="2" applyNumberFormat="1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 vertical="center" wrapText="1"/>
    </xf>
    <xf numFmtId="0" fontId="6" fillId="0" borderId="95" xfId="2" applyFont="1" applyFill="1" applyBorder="1" applyAlignment="1">
      <alignment horizontal="right" vertical="center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4" fillId="6" borderId="34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146" xfId="2" applyFont="1" applyFill="1" applyBorder="1" applyAlignment="1">
      <alignment vertical="center" wrapText="1"/>
    </xf>
    <xf numFmtId="0" fontId="4" fillId="0" borderId="142" xfId="2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 wrapText="1"/>
    </xf>
    <xf numFmtId="3" fontId="5" fillId="0" borderId="46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11" fillId="0" borderId="120" xfId="0" applyNumberFormat="1" applyFont="1" applyFill="1" applyBorder="1" applyAlignment="1">
      <alignment horizontal="left" vertical="center" wrapText="1"/>
    </xf>
    <xf numFmtId="49" fontId="4" fillId="0" borderId="120" xfId="0" applyNumberFormat="1" applyFont="1" applyFill="1" applyBorder="1" applyAlignment="1">
      <alignment horizontal="left" vertical="center" wrapText="1"/>
    </xf>
    <xf numFmtId="49" fontId="4" fillId="0" borderId="136" xfId="0" applyNumberFormat="1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115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51" xfId="2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4" fillId="0" borderId="150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37" xfId="2" applyFont="1" applyFill="1" applyBorder="1" applyAlignment="1">
      <alignment horizontal="left" wrapText="1"/>
    </xf>
    <xf numFmtId="0" fontId="4" fillId="0" borderId="92" xfId="2" applyFont="1" applyFill="1" applyBorder="1" applyAlignment="1">
      <alignment horizontal="left" wrapText="1"/>
    </xf>
    <xf numFmtId="0" fontId="4" fillId="0" borderId="55" xfId="2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vertical="center" wrapText="1"/>
    </xf>
    <xf numFmtId="0" fontId="11" fillId="0" borderId="113" xfId="0" applyFont="1" applyFill="1" applyBorder="1" applyAlignment="1">
      <alignment horizontal="left" vertical="center" wrapText="1"/>
    </xf>
    <xf numFmtId="0" fontId="11" fillId="0" borderId="11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Fill="1" applyBorder="1" applyAlignment="1">
      <alignment horizontal="center" vertical="center" textRotation="90" wrapText="1"/>
    </xf>
    <xf numFmtId="49" fontId="4" fillId="0" borderId="6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8" xfId="2" applyFont="1" applyFill="1" applyBorder="1" applyAlignment="1">
      <alignment horizontal="left" wrapText="1"/>
    </xf>
    <xf numFmtId="0" fontId="4" fillId="0" borderId="100" xfId="2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center" vertical="center" wrapText="1"/>
    </xf>
    <xf numFmtId="0" fontId="4" fillId="0" borderId="37" xfId="2" applyFont="1" applyFill="1" applyBorder="1" applyAlignment="1">
      <alignment horizontal="left" vertical="top" wrapText="1"/>
    </xf>
    <xf numFmtId="0" fontId="4" fillId="0" borderId="92" xfId="2" applyFont="1" applyFill="1" applyBorder="1" applyAlignment="1">
      <alignment horizontal="left" vertical="top" wrapText="1"/>
    </xf>
    <xf numFmtId="0" fontId="5" fillId="0" borderId="107" xfId="0" applyFont="1" applyFill="1" applyBorder="1" applyAlignment="1">
      <alignment horizontal="center" vertical="center" textRotation="90" wrapText="1"/>
    </xf>
    <xf numFmtId="0" fontId="5" fillId="0" borderId="85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left" vertical="center"/>
    </xf>
    <xf numFmtId="0" fontId="7" fillId="3" borderId="18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4" fillId="0" borderId="78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/>
    </xf>
    <xf numFmtId="0" fontId="5" fillId="0" borderId="32" xfId="2" applyFont="1" applyFill="1" applyBorder="1" applyAlignment="1">
      <alignment horizontal="left"/>
    </xf>
    <xf numFmtId="0" fontId="4" fillId="0" borderId="50" xfId="2" applyFont="1" applyFill="1" applyBorder="1" applyAlignment="1">
      <alignment horizontal="right" vertical="center"/>
    </xf>
    <xf numFmtId="0" fontId="4" fillId="0" borderId="48" xfId="2" applyFont="1" applyFill="1" applyBorder="1" applyAlignment="1">
      <alignment horizontal="right" vertical="center" wrapText="1"/>
    </xf>
    <xf numFmtId="0" fontId="4" fillId="0" borderId="4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8" xfId="2" applyFont="1" applyFill="1" applyBorder="1" applyAlignment="1">
      <alignment horizontal="left" vertical="top"/>
    </xf>
    <xf numFmtId="0" fontId="5" fillId="0" borderId="19" xfId="2" applyFont="1" applyFill="1" applyBorder="1" applyAlignment="1">
      <alignment horizontal="left" vertical="top"/>
    </xf>
    <xf numFmtId="0" fontId="4" fillId="0" borderId="18" xfId="2" applyFont="1" applyFill="1" applyBorder="1" applyAlignment="1">
      <alignment horizontal="center" vertical="top"/>
    </xf>
    <xf numFmtId="0" fontId="4" fillId="0" borderId="19" xfId="2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center"/>
    </xf>
    <xf numFmtId="0" fontId="4" fillId="0" borderId="63" xfId="2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84" xfId="2" applyFont="1" applyFill="1" applyBorder="1" applyAlignment="1">
      <alignment horizontal="center" vertical="center" wrapText="1"/>
    </xf>
    <xf numFmtId="0" fontId="8" fillId="0" borderId="8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center" vertical="center" wrapText="1"/>
    </xf>
    <xf numFmtId="0" fontId="4" fillId="0" borderId="50" xfId="2" applyFont="1" applyFill="1" applyBorder="1" applyAlignment="1">
      <alignment horizontal="right" vertical="center" wrapText="1"/>
    </xf>
    <xf numFmtId="0" fontId="4" fillId="0" borderId="78" xfId="2" applyFont="1" applyFill="1" applyBorder="1" applyAlignment="1">
      <alignment horizontal="right" vertical="center"/>
    </xf>
    <xf numFmtId="0" fontId="4" fillId="0" borderId="79" xfId="2" applyFont="1" applyFill="1" applyBorder="1" applyAlignment="1">
      <alignment horizontal="right" vertical="center"/>
    </xf>
    <xf numFmtId="0" fontId="4" fillId="0" borderId="5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7" fillId="4" borderId="21" xfId="2" applyFont="1" applyFill="1" applyBorder="1" applyAlignment="1">
      <alignment horizontal="center"/>
    </xf>
    <xf numFmtId="0" fontId="7" fillId="4" borderId="18" xfId="2" applyFont="1" applyFill="1" applyBorder="1" applyAlignment="1">
      <alignment horizontal="center"/>
    </xf>
    <xf numFmtId="0" fontId="7" fillId="4" borderId="19" xfId="2" applyFont="1" applyFill="1" applyBorder="1" applyAlignment="1">
      <alignment horizontal="center"/>
    </xf>
    <xf numFmtId="0" fontId="5" fillId="0" borderId="87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5" fillId="0" borderId="70" xfId="2" applyFont="1" applyFill="1" applyBorder="1" applyAlignment="1">
      <alignment horizontal="center"/>
    </xf>
    <xf numFmtId="0" fontId="5" fillId="0" borderId="71" xfId="2" applyFont="1" applyFill="1" applyBorder="1" applyAlignment="1">
      <alignment horizontal="center"/>
    </xf>
    <xf numFmtId="0" fontId="5" fillId="0" borderId="86" xfId="2" applyFont="1" applyFill="1" applyBorder="1" applyAlignment="1">
      <alignment horizontal="center"/>
    </xf>
    <xf numFmtId="0" fontId="16" fillId="5" borderId="21" xfId="2" applyFont="1" applyFill="1" applyBorder="1" applyAlignment="1">
      <alignment horizontal="center"/>
    </xf>
    <xf numFmtId="0" fontId="16" fillId="5" borderId="18" xfId="2" applyFont="1" applyFill="1" applyBorder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0" xfId="2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CCFF66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CH1424"/>
  <sheetViews>
    <sheetView showGridLines="0" tabSelected="1" view="pageLayout" zoomScaleNormal="100" workbookViewId="0">
      <selection activeCell="C13" sqref="C13"/>
    </sheetView>
  </sheetViews>
  <sheetFormatPr defaultColWidth="8.42578125" defaultRowHeight="12" outlineLevelRow="1" outlineLevelCol="1" x14ac:dyDescent="0.2"/>
  <cols>
    <col min="1" max="1" width="12" style="67" customWidth="1"/>
    <col min="2" max="2" width="23" style="1" customWidth="1"/>
    <col min="3" max="3" width="34" style="1" customWidth="1"/>
    <col min="4" max="4" width="9.5703125" style="3" hidden="1" customWidth="1" outlineLevel="1"/>
    <col min="5" max="5" width="9.42578125" style="3" customWidth="1" collapsed="1"/>
    <col min="6" max="6" width="10.42578125" style="130" hidden="1" customWidth="1" outlineLevel="1"/>
    <col min="7" max="7" width="10.28515625" style="130" customWidth="1" collapsed="1"/>
    <col min="8" max="8" width="9.42578125" style="130" hidden="1" customWidth="1" outlineLevel="1"/>
    <col min="9" max="9" width="6.28515625" style="130" hidden="1" customWidth="1" outlineLevel="1"/>
    <col min="10" max="10" width="5.42578125" style="130" hidden="1" customWidth="1" outlineLevel="1"/>
    <col min="11" max="11" width="4.85546875" style="130" hidden="1" customWidth="1" outlineLevel="1"/>
    <col min="12" max="12" width="5.42578125" style="130" hidden="1" customWidth="1" outlineLevel="1"/>
    <col min="13" max="13" width="8" style="130" hidden="1" customWidth="1" outlineLevel="1"/>
    <col min="14" max="15" width="5.42578125" style="130" hidden="1" customWidth="1" outlineLevel="1"/>
    <col min="16" max="16" width="6.5703125" style="130" hidden="1" customWidth="1" outlineLevel="1"/>
    <col min="17" max="18" width="7.140625" style="130" hidden="1" customWidth="1" outlineLevel="1"/>
    <col min="19" max="20" width="5.42578125" style="130" hidden="1" customWidth="1" outlineLevel="1"/>
    <col min="21" max="21" width="7.140625" style="130" hidden="1" customWidth="1" outlineLevel="1"/>
    <col min="22" max="22" width="5.42578125" style="130" hidden="1" customWidth="1" outlineLevel="1"/>
    <col min="23" max="23" width="6.28515625" style="130" hidden="1" customWidth="1" outlineLevel="1"/>
    <col min="24" max="24" width="7.85546875" style="130" hidden="1" customWidth="1" outlineLevel="1"/>
    <col min="25" max="29" width="9.42578125" style="130" hidden="1" customWidth="1" outlineLevel="1"/>
    <col min="30" max="30" width="9" style="130" hidden="1" customWidth="1" outlineLevel="1"/>
    <col min="31" max="31" width="9.5703125" style="130" customWidth="1" collapsed="1"/>
    <col min="32" max="32" width="9" style="130" hidden="1" customWidth="1" outlineLevel="1"/>
    <col min="33" max="34" width="6.28515625" style="130" hidden="1" customWidth="1" outlineLevel="1"/>
    <col min="35" max="42" width="9" style="130" hidden="1" customWidth="1" outlineLevel="1"/>
    <col min="43" max="43" width="8" style="130" hidden="1" customWidth="1" outlineLevel="1"/>
    <col min="44" max="44" width="8" style="130" customWidth="1" collapsed="1"/>
    <col min="45" max="45" width="9" style="130" hidden="1" customWidth="1" outlineLevel="1"/>
    <col min="46" max="46" width="7.5703125" style="130" hidden="1" customWidth="1" outlineLevel="1"/>
    <col min="47" max="47" width="4.85546875" style="130" hidden="1" customWidth="1" outlineLevel="1"/>
    <col min="48" max="48" width="8.42578125" style="130" hidden="1" customWidth="1" outlineLevel="1"/>
    <col min="49" max="55" width="9" style="130" hidden="1" customWidth="1" outlineLevel="1"/>
    <col min="56" max="56" width="6" style="130" hidden="1" customWidth="1" outlineLevel="1"/>
    <col min="57" max="57" width="5.42578125" style="130" customWidth="1" collapsed="1"/>
    <col min="58" max="58" width="9" style="130" hidden="1" customWidth="1" outlineLevel="1"/>
    <col min="59" max="59" width="6.140625" style="130" hidden="1" customWidth="1" outlineLevel="1"/>
    <col min="60" max="62" width="9" style="130" hidden="1" customWidth="1" outlineLevel="1"/>
    <col min="63" max="63" width="9.140625" style="130" hidden="1" customWidth="1" outlineLevel="1"/>
    <col min="64" max="64" width="9.140625" style="130" customWidth="1" collapsed="1"/>
    <col min="65" max="65" width="8.5703125" style="130" hidden="1" customWidth="1" outlineLevel="1"/>
    <col min="66" max="66" width="8.42578125" style="130" hidden="1" customWidth="1" outlineLevel="1"/>
    <col min="67" max="67" width="5" style="130" hidden="1" customWidth="1" outlineLevel="1"/>
    <col min="68" max="68" width="7.140625" style="130" hidden="1" customWidth="1" outlineLevel="1"/>
    <col min="69" max="69" width="4.140625" style="130" hidden="1" customWidth="1" outlineLevel="1"/>
    <col min="70" max="75" width="8.5703125" style="130" hidden="1" customWidth="1" outlineLevel="1"/>
    <col min="76" max="76" width="7" style="2" customWidth="1" collapsed="1"/>
    <col min="77" max="77" width="12.7109375" style="1" customWidth="1"/>
    <col min="78" max="78" width="9.7109375" style="1" hidden="1" customWidth="1"/>
    <col min="79" max="80" width="8.42578125" style="1" hidden="1" customWidth="1"/>
    <col min="81" max="81" width="11" style="1" hidden="1" customWidth="1"/>
    <col min="82" max="82" width="8.42578125" style="1"/>
    <col min="83" max="85" width="0" style="1" hidden="1" customWidth="1"/>
    <col min="86" max="16384" width="8.42578125" style="1"/>
  </cols>
  <sheetData>
    <row r="1" spans="1:86" s="130" customFormat="1" x14ac:dyDescent="0.2">
      <c r="D1" s="3"/>
      <c r="E1" s="3"/>
      <c r="BX1" s="2"/>
      <c r="BY1" s="330" t="s">
        <v>778</v>
      </c>
    </row>
    <row r="2" spans="1:86" s="130" customFormat="1" x14ac:dyDescent="0.2">
      <c r="D2" s="3"/>
      <c r="E2" s="3"/>
      <c r="BX2" s="2"/>
      <c r="BY2" s="330" t="s">
        <v>770</v>
      </c>
    </row>
    <row r="3" spans="1:86" s="130" customFormat="1" x14ac:dyDescent="0.2">
      <c r="D3" s="3"/>
      <c r="E3" s="3"/>
      <c r="BX3" s="2"/>
      <c r="BY3" s="330" t="s">
        <v>771</v>
      </c>
      <c r="CD3" s="130" t="s">
        <v>814</v>
      </c>
    </row>
    <row r="4" spans="1:86" ht="18.75" customHeight="1" x14ac:dyDescent="0.2">
      <c r="A4" s="423" t="s">
        <v>686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3"/>
      <c r="BF4" s="423"/>
      <c r="BG4" s="423"/>
      <c r="BH4" s="423"/>
      <c r="BI4" s="423"/>
      <c r="BJ4" s="423"/>
      <c r="BK4" s="423"/>
      <c r="BL4" s="423"/>
      <c r="BM4" s="423"/>
      <c r="BN4" s="423"/>
      <c r="BO4" s="423"/>
      <c r="BP4" s="423"/>
      <c r="BQ4" s="423"/>
      <c r="BR4" s="423"/>
      <c r="BS4" s="423"/>
      <c r="BT4" s="423"/>
      <c r="BU4" s="423"/>
      <c r="BV4" s="423"/>
      <c r="BW4" s="423"/>
      <c r="BX4" s="423"/>
      <c r="BY4" s="423"/>
    </row>
    <row r="5" spans="1:86" ht="12.75" thickBot="1" x14ac:dyDescent="0.25"/>
    <row r="6" spans="1:86" ht="13.5" customHeight="1" thickBot="1" x14ac:dyDescent="0.25">
      <c r="A6" s="424" t="s">
        <v>565</v>
      </c>
      <c r="B6" s="441" t="s">
        <v>572</v>
      </c>
      <c r="C6" s="446" t="s">
        <v>151</v>
      </c>
      <c r="D6" s="434" t="s">
        <v>687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6"/>
      <c r="BX6" s="426" t="s">
        <v>566</v>
      </c>
      <c r="BY6" s="426" t="s">
        <v>187</v>
      </c>
    </row>
    <row r="7" spans="1:86" ht="13.5" customHeight="1" thickBot="1" x14ac:dyDescent="0.25">
      <c r="A7" s="425"/>
      <c r="B7" s="442"/>
      <c r="C7" s="447"/>
      <c r="D7" s="443" t="s">
        <v>768</v>
      </c>
      <c r="E7" s="439" t="s">
        <v>0</v>
      </c>
      <c r="F7" s="429" t="s">
        <v>766</v>
      </c>
      <c r="G7" s="406" t="s">
        <v>1</v>
      </c>
      <c r="H7" s="406" t="s">
        <v>767</v>
      </c>
      <c r="I7" s="408" t="s">
        <v>759</v>
      </c>
      <c r="J7" s="409"/>
      <c r="K7" s="409"/>
      <c r="L7" s="409"/>
      <c r="M7" s="409"/>
      <c r="N7" s="409"/>
      <c r="O7" s="409"/>
      <c r="P7" s="410"/>
      <c r="Q7" s="410"/>
      <c r="R7" s="410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11"/>
      <c r="AD7" s="404" t="s">
        <v>764</v>
      </c>
      <c r="AE7" s="404" t="s">
        <v>125</v>
      </c>
      <c r="AF7" s="404" t="s">
        <v>765</v>
      </c>
      <c r="AG7" s="408" t="s">
        <v>759</v>
      </c>
      <c r="AH7" s="409"/>
      <c r="AI7" s="409"/>
      <c r="AJ7" s="409"/>
      <c r="AK7" s="409"/>
      <c r="AL7" s="409"/>
      <c r="AM7" s="409"/>
      <c r="AN7" s="409"/>
      <c r="AO7" s="409"/>
      <c r="AP7" s="411"/>
      <c r="AQ7" s="406" t="s">
        <v>762</v>
      </c>
      <c r="AR7" s="406" t="s">
        <v>2</v>
      </c>
      <c r="AS7" s="406" t="s">
        <v>763</v>
      </c>
      <c r="AT7" s="408" t="s">
        <v>759</v>
      </c>
      <c r="AU7" s="410"/>
      <c r="AV7" s="410"/>
      <c r="AW7" s="409"/>
      <c r="AX7" s="409"/>
      <c r="AY7" s="409"/>
      <c r="AZ7" s="409"/>
      <c r="BA7" s="409"/>
      <c r="BB7" s="409"/>
      <c r="BC7" s="411"/>
      <c r="BD7" s="421" t="s">
        <v>760</v>
      </c>
      <c r="BE7" s="406" t="s">
        <v>3</v>
      </c>
      <c r="BF7" s="421" t="s">
        <v>761</v>
      </c>
      <c r="BG7" s="418" t="s">
        <v>759</v>
      </c>
      <c r="BH7" s="418"/>
      <c r="BI7" s="418"/>
      <c r="BJ7" s="418"/>
      <c r="BK7" s="406" t="s">
        <v>757</v>
      </c>
      <c r="BL7" s="406" t="s">
        <v>420</v>
      </c>
      <c r="BM7" s="406" t="s">
        <v>758</v>
      </c>
      <c r="BN7" s="418" t="s">
        <v>759</v>
      </c>
      <c r="BO7" s="418"/>
      <c r="BP7" s="419"/>
      <c r="BQ7" s="419"/>
      <c r="BR7" s="418"/>
      <c r="BS7" s="418"/>
      <c r="BT7" s="418"/>
      <c r="BU7" s="418"/>
      <c r="BV7" s="418"/>
      <c r="BW7" s="420"/>
      <c r="BX7" s="427"/>
      <c r="BY7" s="427"/>
    </row>
    <row r="8" spans="1:86" ht="72" customHeight="1" thickBot="1" x14ac:dyDescent="0.25">
      <c r="A8" s="425"/>
      <c r="B8" s="442"/>
      <c r="C8" s="448"/>
      <c r="D8" s="444"/>
      <c r="E8" s="440"/>
      <c r="F8" s="407"/>
      <c r="G8" s="407"/>
      <c r="H8" s="407"/>
      <c r="I8" s="358" t="s">
        <v>779</v>
      </c>
      <c r="J8" s="358" t="s">
        <v>780</v>
      </c>
      <c r="K8" s="358" t="s">
        <v>781</v>
      </c>
      <c r="L8" s="358" t="s">
        <v>782</v>
      </c>
      <c r="M8" s="372" t="s">
        <v>815</v>
      </c>
      <c r="N8" s="358" t="s">
        <v>816</v>
      </c>
      <c r="O8" s="358" t="s">
        <v>817</v>
      </c>
      <c r="P8" s="391" t="s">
        <v>828</v>
      </c>
      <c r="Q8" s="391" t="s">
        <v>830</v>
      </c>
      <c r="R8" s="391" t="s">
        <v>835</v>
      </c>
      <c r="S8" s="358" t="s">
        <v>836</v>
      </c>
      <c r="T8" s="358" t="s">
        <v>837</v>
      </c>
      <c r="U8" s="392" t="s">
        <v>839</v>
      </c>
      <c r="V8" s="358" t="s">
        <v>840</v>
      </c>
      <c r="W8" s="358" t="s">
        <v>841</v>
      </c>
      <c r="X8" s="359" t="s">
        <v>785</v>
      </c>
      <c r="Y8" s="393"/>
      <c r="Z8" s="393"/>
      <c r="AA8" s="393"/>
      <c r="AB8" s="393"/>
      <c r="AC8" s="320"/>
      <c r="AD8" s="405"/>
      <c r="AE8" s="405"/>
      <c r="AF8" s="405"/>
      <c r="AG8" s="372" t="s">
        <v>815</v>
      </c>
      <c r="AH8" s="373" t="s">
        <v>830</v>
      </c>
      <c r="AI8" s="373" t="s">
        <v>835</v>
      </c>
      <c r="AJ8" s="359" t="s">
        <v>785</v>
      </c>
      <c r="AK8" s="320"/>
      <c r="AL8" s="320"/>
      <c r="AM8" s="320"/>
      <c r="AN8" s="320"/>
      <c r="AO8" s="320"/>
      <c r="AP8" s="320"/>
      <c r="AQ8" s="407"/>
      <c r="AR8" s="407"/>
      <c r="AS8" s="407"/>
      <c r="AT8" s="372" t="s">
        <v>815</v>
      </c>
      <c r="AU8" s="391" t="s">
        <v>830</v>
      </c>
      <c r="AV8" s="391" t="s">
        <v>835</v>
      </c>
      <c r="AW8" s="359" t="s">
        <v>785</v>
      </c>
      <c r="AX8" s="329"/>
      <c r="AY8" s="329"/>
      <c r="AZ8" s="329"/>
      <c r="BA8" s="329"/>
      <c r="BB8" s="329"/>
      <c r="BC8" s="329"/>
      <c r="BD8" s="422"/>
      <c r="BE8" s="407"/>
      <c r="BF8" s="422"/>
      <c r="BG8" s="372" t="s">
        <v>815</v>
      </c>
      <c r="BH8" s="359" t="s">
        <v>785</v>
      </c>
      <c r="BI8" s="320"/>
      <c r="BJ8" s="320"/>
      <c r="BK8" s="407"/>
      <c r="BL8" s="407"/>
      <c r="BM8" s="407"/>
      <c r="BN8" s="372" t="s">
        <v>815</v>
      </c>
      <c r="BO8" s="378" t="s">
        <v>828</v>
      </c>
      <c r="BP8" s="391" t="s">
        <v>830</v>
      </c>
      <c r="BQ8" s="391" t="s">
        <v>835</v>
      </c>
      <c r="BR8" s="359" t="s">
        <v>785</v>
      </c>
      <c r="BS8" s="321"/>
      <c r="BT8" s="321"/>
      <c r="BU8" s="321"/>
      <c r="BV8" s="321"/>
      <c r="BW8" s="322"/>
      <c r="BX8" s="428"/>
      <c r="BY8" s="428"/>
      <c r="CE8" s="1" t="s">
        <v>749</v>
      </c>
      <c r="CF8" s="1" t="s">
        <v>750</v>
      </c>
      <c r="CG8" s="1" t="s">
        <v>754</v>
      </c>
    </row>
    <row r="9" spans="1:86" s="68" customFormat="1" ht="12.75" thickTop="1" thickBot="1" x14ac:dyDescent="0.25">
      <c r="A9" s="94">
        <v>1</v>
      </c>
      <c r="B9" s="129">
        <v>2</v>
      </c>
      <c r="C9" s="183">
        <v>3</v>
      </c>
      <c r="D9" s="181">
        <v>9</v>
      </c>
      <c r="E9" s="181">
        <v>4</v>
      </c>
      <c r="F9" s="95">
        <v>10</v>
      </c>
      <c r="G9" s="95">
        <v>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>
        <v>11</v>
      </c>
      <c r="AE9" s="96">
        <v>6</v>
      </c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>
        <v>12</v>
      </c>
      <c r="AR9" s="96">
        <v>7</v>
      </c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>
        <v>13</v>
      </c>
      <c r="BE9" s="96">
        <v>8</v>
      </c>
      <c r="BF9" s="96"/>
      <c r="BG9" s="96"/>
      <c r="BH9" s="96"/>
      <c r="BI9" s="96"/>
      <c r="BJ9" s="96"/>
      <c r="BK9" s="323">
        <v>14</v>
      </c>
      <c r="BL9" s="323">
        <v>9</v>
      </c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4"/>
      <c r="BX9" s="97" t="s">
        <v>812</v>
      </c>
      <c r="BY9" s="94">
        <v>11</v>
      </c>
    </row>
    <row r="10" spans="1:86" ht="10.5" customHeight="1" thickTop="1" thickBot="1" x14ac:dyDescent="0.25">
      <c r="A10" s="64"/>
      <c r="B10" s="128"/>
      <c r="C10" s="184"/>
      <c r="D10" s="182"/>
      <c r="E10" s="18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219"/>
      <c r="BX10" s="5"/>
      <c r="BY10" s="55"/>
    </row>
    <row r="11" spans="1:86" ht="24.75" customHeight="1" thickBot="1" x14ac:dyDescent="0.25">
      <c r="A11" s="138" t="s">
        <v>4</v>
      </c>
      <c r="B11" s="90" t="s">
        <v>159</v>
      </c>
      <c r="C11" s="185"/>
      <c r="D11" s="223">
        <f t="shared" ref="D11:E11" si="0">SUM(D12:D25)</f>
        <v>14295049</v>
      </c>
      <c r="E11" s="262">
        <f t="shared" si="0"/>
        <v>14466360</v>
      </c>
      <c r="F11" s="262">
        <f>SUM(F12:F25)</f>
        <v>14270869</v>
      </c>
      <c r="G11" s="262">
        <f t="shared" ref="G11:BW11" si="1">SUM(G12:G25)</f>
        <v>14431793</v>
      </c>
      <c r="H11" s="262">
        <f t="shared" si="1"/>
        <v>160924</v>
      </c>
      <c r="I11" s="262">
        <f t="shared" si="1"/>
        <v>0</v>
      </c>
      <c r="J11" s="262">
        <f t="shared" si="1"/>
        <v>0</v>
      </c>
      <c r="K11" s="262">
        <f t="shared" si="1"/>
        <v>-599</v>
      </c>
      <c r="L11" s="262">
        <f t="shared" si="1"/>
        <v>-4970</v>
      </c>
      <c r="M11" s="262">
        <f t="shared" si="1"/>
        <v>117447</v>
      </c>
      <c r="N11" s="262">
        <f t="shared" si="1"/>
        <v>-6009</v>
      </c>
      <c r="O11" s="262">
        <f t="shared" si="1"/>
        <v>-2579</v>
      </c>
      <c r="P11" s="262">
        <f t="shared" si="1"/>
        <v>53176</v>
      </c>
      <c r="Q11" s="262">
        <f t="shared" si="1"/>
        <v>0</v>
      </c>
      <c r="R11" s="262">
        <f t="shared" ref="R11:AB11" si="2">SUM(R12:R25)</f>
        <v>0</v>
      </c>
      <c r="S11" s="262">
        <f t="shared" si="2"/>
        <v>0</v>
      </c>
      <c r="T11" s="262">
        <f t="shared" si="2"/>
        <v>0</v>
      </c>
      <c r="U11" s="262">
        <f t="shared" si="2"/>
        <v>0</v>
      </c>
      <c r="V11" s="262">
        <f t="shared" si="2"/>
        <v>-6542</v>
      </c>
      <c r="W11" s="262">
        <f t="shared" si="2"/>
        <v>0</v>
      </c>
      <c r="X11" s="262">
        <f t="shared" si="2"/>
        <v>11000</v>
      </c>
      <c r="Y11" s="262">
        <f t="shared" si="2"/>
        <v>0</v>
      </c>
      <c r="Z11" s="262">
        <f t="shared" si="2"/>
        <v>0</v>
      </c>
      <c r="AA11" s="262">
        <f t="shared" si="2"/>
        <v>0</v>
      </c>
      <c r="AB11" s="262">
        <f t="shared" si="2"/>
        <v>0</v>
      </c>
      <c r="AC11" s="262">
        <f t="shared" si="1"/>
        <v>0</v>
      </c>
      <c r="AD11" s="262">
        <f t="shared" si="1"/>
        <v>0</v>
      </c>
      <c r="AE11" s="262">
        <f t="shared" si="1"/>
        <v>11667</v>
      </c>
      <c r="AF11" s="262">
        <f t="shared" si="1"/>
        <v>11667</v>
      </c>
      <c r="AG11" s="262">
        <f t="shared" si="1"/>
        <v>11667</v>
      </c>
      <c r="AH11" s="262">
        <f t="shared" si="1"/>
        <v>0</v>
      </c>
      <c r="AI11" s="262">
        <f t="shared" si="1"/>
        <v>0</v>
      </c>
      <c r="AJ11" s="262">
        <f t="shared" si="1"/>
        <v>0</v>
      </c>
      <c r="AK11" s="262">
        <f t="shared" si="1"/>
        <v>0</v>
      </c>
      <c r="AL11" s="262">
        <f t="shared" si="1"/>
        <v>0</v>
      </c>
      <c r="AM11" s="262">
        <f t="shared" si="1"/>
        <v>0</v>
      </c>
      <c r="AN11" s="262">
        <f t="shared" si="1"/>
        <v>0</v>
      </c>
      <c r="AO11" s="262">
        <f t="shared" si="1"/>
        <v>0</v>
      </c>
      <c r="AP11" s="262">
        <f t="shared" si="1"/>
        <v>0</v>
      </c>
      <c r="AQ11" s="262">
        <f t="shared" si="1"/>
        <v>24180</v>
      </c>
      <c r="AR11" s="262">
        <f t="shared" si="1"/>
        <v>23484</v>
      </c>
      <c r="AS11" s="262">
        <f t="shared" si="1"/>
        <v>-696</v>
      </c>
      <c r="AT11" s="262">
        <f t="shared" si="1"/>
        <v>-696</v>
      </c>
      <c r="AU11" s="262">
        <f t="shared" si="1"/>
        <v>0</v>
      </c>
      <c r="AV11" s="262">
        <f t="shared" si="1"/>
        <v>0</v>
      </c>
      <c r="AW11" s="262">
        <f t="shared" si="1"/>
        <v>0</v>
      </c>
      <c r="AX11" s="262">
        <f t="shared" si="1"/>
        <v>0</v>
      </c>
      <c r="AY11" s="262">
        <f t="shared" si="1"/>
        <v>0</v>
      </c>
      <c r="AZ11" s="262">
        <f t="shared" si="1"/>
        <v>0</v>
      </c>
      <c r="BA11" s="262">
        <f t="shared" si="1"/>
        <v>0</v>
      </c>
      <c r="BB11" s="262">
        <f t="shared" si="1"/>
        <v>0</v>
      </c>
      <c r="BC11" s="262">
        <f t="shared" si="1"/>
        <v>0</v>
      </c>
      <c r="BD11" s="262">
        <f t="shared" si="1"/>
        <v>0</v>
      </c>
      <c r="BE11" s="262">
        <f t="shared" si="1"/>
        <v>0</v>
      </c>
      <c r="BF11" s="262">
        <f t="shared" si="1"/>
        <v>0</v>
      </c>
      <c r="BG11" s="262">
        <f t="shared" si="1"/>
        <v>0</v>
      </c>
      <c r="BH11" s="262">
        <f t="shared" si="1"/>
        <v>0</v>
      </c>
      <c r="BI11" s="262">
        <f t="shared" si="1"/>
        <v>0</v>
      </c>
      <c r="BJ11" s="262">
        <f t="shared" si="1"/>
        <v>0</v>
      </c>
      <c r="BK11" s="262">
        <f t="shared" si="1"/>
        <v>0</v>
      </c>
      <c r="BL11" s="262">
        <f t="shared" si="1"/>
        <v>-584</v>
      </c>
      <c r="BM11" s="262">
        <f t="shared" si="1"/>
        <v>-584</v>
      </c>
      <c r="BN11" s="262">
        <f t="shared" si="1"/>
        <v>0</v>
      </c>
      <c r="BO11" s="262">
        <f t="shared" si="1"/>
        <v>0</v>
      </c>
      <c r="BP11" s="262">
        <f t="shared" si="1"/>
        <v>-584</v>
      </c>
      <c r="BQ11" s="262">
        <f t="shared" si="1"/>
        <v>0</v>
      </c>
      <c r="BR11" s="262">
        <f t="shared" si="1"/>
        <v>0</v>
      </c>
      <c r="BS11" s="262">
        <f t="shared" si="1"/>
        <v>0</v>
      </c>
      <c r="BT11" s="262">
        <f t="shared" si="1"/>
        <v>0</v>
      </c>
      <c r="BU11" s="262">
        <f t="shared" si="1"/>
        <v>0</v>
      </c>
      <c r="BV11" s="262">
        <f t="shared" si="1"/>
        <v>0</v>
      </c>
      <c r="BW11" s="270">
        <f t="shared" si="1"/>
        <v>0</v>
      </c>
      <c r="BX11" s="6"/>
      <c r="BY11" s="56"/>
      <c r="CE11" s="10" t="e">
        <f>D11-#REF!</f>
        <v>#REF!</v>
      </c>
      <c r="CF11" s="10" t="e">
        <f>D11-#REF!</f>
        <v>#REF!</v>
      </c>
      <c r="CG11" s="10" t="e">
        <f>F11-#REF!</f>
        <v>#REF!</v>
      </c>
      <c r="CH11" s="10"/>
    </row>
    <row r="12" spans="1:86" ht="16.5" customHeight="1" thickTop="1" x14ac:dyDescent="0.2">
      <c r="A12" s="88">
        <v>90000056357</v>
      </c>
      <c r="B12" s="164" t="s">
        <v>5</v>
      </c>
      <c r="C12" s="232" t="s">
        <v>177</v>
      </c>
      <c r="D12" s="220">
        <f t="shared" ref="D12:D24" si="3">F12+AD12+AQ12+BD12+BK12</f>
        <v>955650</v>
      </c>
      <c r="E12" s="208">
        <f t="shared" ref="E12:E24" si="4">G12+AE12+AR12+BE12+BL12</f>
        <v>965954</v>
      </c>
      <c r="F12" s="208">
        <v>931470</v>
      </c>
      <c r="G12" s="208">
        <f>F12+H12</f>
        <v>942470</v>
      </c>
      <c r="H12" s="208">
        <f t="shared" ref="H12:H24" si="5">SUM(I12:AC12)</f>
        <v>11000</v>
      </c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>
        <v>11000</v>
      </c>
      <c r="Y12" s="208"/>
      <c r="Z12" s="208"/>
      <c r="AA12" s="208"/>
      <c r="AB12" s="208"/>
      <c r="AC12" s="208"/>
      <c r="AD12" s="208">
        <v>0</v>
      </c>
      <c r="AE12" s="208">
        <f>AD12+AF12</f>
        <v>0</v>
      </c>
      <c r="AF12" s="208">
        <f>SUM(AG12:AP12)</f>
        <v>0</v>
      </c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>
        <v>24180</v>
      </c>
      <c r="AR12" s="208">
        <f>AQ12+AS12</f>
        <v>23484</v>
      </c>
      <c r="AS12" s="208">
        <f>SUM(AT12:BC12)</f>
        <v>-696</v>
      </c>
      <c r="AT12" s="208">
        <v>-696</v>
      </c>
      <c r="AU12" s="208"/>
      <c r="AV12" s="208"/>
      <c r="AW12" s="208"/>
      <c r="AX12" s="208"/>
      <c r="AY12" s="208"/>
      <c r="AZ12" s="208"/>
      <c r="BA12" s="208"/>
      <c r="BB12" s="208"/>
      <c r="BC12" s="208"/>
      <c r="BD12" s="208">
        <v>0</v>
      </c>
      <c r="BE12" s="208">
        <f>BD12+BF12</f>
        <v>0</v>
      </c>
      <c r="BF12" s="208">
        <f>SUM(BG12:BJ12)</f>
        <v>0</v>
      </c>
      <c r="BG12" s="208"/>
      <c r="BH12" s="208"/>
      <c r="BI12" s="208"/>
      <c r="BJ12" s="208"/>
      <c r="BK12" s="208"/>
      <c r="BL12" s="208">
        <f>BK12+BM12</f>
        <v>0</v>
      </c>
      <c r="BM12" s="208">
        <f>SUM(BN12:BW12)</f>
        <v>0</v>
      </c>
      <c r="BN12" s="208"/>
      <c r="BO12" s="208"/>
      <c r="BP12" s="208"/>
      <c r="BQ12" s="208"/>
      <c r="BR12" s="208"/>
      <c r="BS12" s="208"/>
      <c r="BT12" s="208"/>
      <c r="BU12" s="208"/>
      <c r="BV12" s="208"/>
      <c r="BW12" s="259"/>
      <c r="BX12" s="54" t="s">
        <v>298</v>
      </c>
      <c r="BY12" s="136"/>
      <c r="BZ12" s="230" t="s">
        <v>688</v>
      </c>
      <c r="CA12" s="10" t="s">
        <v>689</v>
      </c>
      <c r="CE12" s="10" t="e">
        <f>D12-#REF!</f>
        <v>#REF!</v>
      </c>
      <c r="CF12" s="10" t="e">
        <f>D12-#REF!</f>
        <v>#REF!</v>
      </c>
      <c r="CG12" s="1" t="e">
        <f>F12-#REF!</f>
        <v>#REF!</v>
      </c>
    </row>
    <row r="13" spans="1:86" s="87" customFormat="1" ht="24" x14ac:dyDescent="0.2">
      <c r="A13" s="89"/>
      <c r="B13" s="165"/>
      <c r="C13" s="232" t="s">
        <v>245</v>
      </c>
      <c r="D13" s="220">
        <f t="shared" si="3"/>
        <v>152223</v>
      </c>
      <c r="E13" s="208">
        <f t="shared" si="4"/>
        <v>152223</v>
      </c>
      <c r="F13" s="208">
        <v>152223</v>
      </c>
      <c r="G13" s="208">
        <f t="shared" ref="G13:G24" si="6">F13+H13</f>
        <v>152223</v>
      </c>
      <c r="H13" s="208">
        <f t="shared" si="5"/>
        <v>0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>
        <v>0</v>
      </c>
      <c r="AE13" s="208">
        <f t="shared" ref="AE13:AE23" si="7">AD13+AF13</f>
        <v>0</v>
      </c>
      <c r="AF13" s="208">
        <f t="shared" ref="AF13:AF23" si="8">SUM(AG13:AP13)</f>
        <v>0</v>
      </c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>
        <v>0</v>
      </c>
      <c r="AR13" s="208">
        <f t="shared" ref="AR13:AR23" si="9">AQ13+AS13</f>
        <v>0</v>
      </c>
      <c r="AS13" s="208">
        <f t="shared" ref="AS13:AS23" si="10">SUM(AT13:BC13)</f>
        <v>0</v>
      </c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>
        <v>0</v>
      </c>
      <c r="BE13" s="208">
        <f t="shared" ref="BE13:BE23" si="11">BD13+BF13</f>
        <v>0</v>
      </c>
      <c r="BF13" s="208">
        <f t="shared" ref="BF13:BF23" si="12">SUM(BG13:BJ13)</f>
        <v>0</v>
      </c>
      <c r="BG13" s="208"/>
      <c r="BH13" s="208"/>
      <c r="BI13" s="208"/>
      <c r="BJ13" s="208"/>
      <c r="BK13" s="208"/>
      <c r="BL13" s="208">
        <f t="shared" ref="BL13:BL23" si="13">BK13+BM13</f>
        <v>0</v>
      </c>
      <c r="BM13" s="208">
        <f t="shared" ref="BM13:BM23" si="14">SUM(BN13:BW13)</f>
        <v>0</v>
      </c>
      <c r="BN13" s="208"/>
      <c r="BO13" s="208"/>
      <c r="BP13" s="208"/>
      <c r="BQ13" s="208"/>
      <c r="BR13" s="208"/>
      <c r="BS13" s="208"/>
      <c r="BT13" s="208"/>
      <c r="BU13" s="208"/>
      <c r="BV13" s="208"/>
      <c r="BW13" s="259"/>
      <c r="BX13" s="54" t="s">
        <v>299</v>
      </c>
      <c r="BY13" s="57"/>
      <c r="BZ13" s="230" t="s">
        <v>688</v>
      </c>
      <c r="CA13" s="10" t="s">
        <v>689</v>
      </c>
      <c r="CE13" s="10" t="e">
        <f>D13-#REF!</f>
        <v>#REF!</v>
      </c>
      <c r="CF13" s="10" t="e">
        <f>D13-#REF!</f>
        <v>#REF!</v>
      </c>
      <c r="CG13" s="87" t="e">
        <f>F13-#REF!</f>
        <v>#REF!</v>
      </c>
    </row>
    <row r="14" spans="1:86" ht="24" x14ac:dyDescent="0.2">
      <c r="A14" s="75"/>
      <c r="B14" s="159"/>
      <c r="C14" s="232" t="s">
        <v>218</v>
      </c>
      <c r="D14" s="220">
        <f t="shared" si="3"/>
        <v>736514</v>
      </c>
      <c r="E14" s="208">
        <f t="shared" si="4"/>
        <v>736514</v>
      </c>
      <c r="F14" s="208">
        <v>736514</v>
      </c>
      <c r="G14" s="208">
        <f t="shared" si="6"/>
        <v>736514</v>
      </c>
      <c r="H14" s="208">
        <f t="shared" si="5"/>
        <v>0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>
        <v>0</v>
      </c>
      <c r="AE14" s="208">
        <f t="shared" si="7"/>
        <v>0</v>
      </c>
      <c r="AF14" s="208">
        <f t="shared" si="8"/>
        <v>0</v>
      </c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>
        <v>0</v>
      </c>
      <c r="AR14" s="208">
        <f t="shared" si="9"/>
        <v>0</v>
      </c>
      <c r="AS14" s="208">
        <f t="shared" si="10"/>
        <v>0</v>
      </c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>
        <v>0</v>
      </c>
      <c r="BE14" s="208">
        <f t="shared" si="11"/>
        <v>0</v>
      </c>
      <c r="BF14" s="208">
        <f t="shared" si="12"/>
        <v>0</v>
      </c>
      <c r="BG14" s="208"/>
      <c r="BH14" s="208"/>
      <c r="BI14" s="208"/>
      <c r="BJ14" s="208"/>
      <c r="BK14" s="208"/>
      <c r="BL14" s="208">
        <f t="shared" si="13"/>
        <v>0</v>
      </c>
      <c r="BM14" s="208">
        <f t="shared" si="14"/>
        <v>0</v>
      </c>
      <c r="BN14" s="208"/>
      <c r="BO14" s="208"/>
      <c r="BP14" s="208"/>
      <c r="BQ14" s="208"/>
      <c r="BR14" s="208"/>
      <c r="BS14" s="208"/>
      <c r="BT14" s="208"/>
      <c r="BU14" s="208"/>
      <c r="BV14" s="208"/>
      <c r="BW14" s="259"/>
      <c r="BX14" s="54" t="s">
        <v>300</v>
      </c>
      <c r="BY14" s="57"/>
      <c r="BZ14" s="230" t="s">
        <v>688</v>
      </c>
      <c r="CA14" s="10" t="s">
        <v>689</v>
      </c>
      <c r="CE14" s="10" t="e">
        <f>D14-#REF!</f>
        <v>#REF!</v>
      </c>
      <c r="CF14" s="10" t="e">
        <f>D14-#REF!</f>
        <v>#REF!</v>
      </c>
      <c r="CG14" s="1" t="e">
        <f>F14-#REF!</f>
        <v>#REF!</v>
      </c>
    </row>
    <row r="15" spans="1:86" s="87" customFormat="1" x14ac:dyDescent="0.2">
      <c r="A15" s="75"/>
      <c r="B15" s="159"/>
      <c r="C15" s="231" t="s">
        <v>256</v>
      </c>
      <c r="D15" s="220">
        <f t="shared" si="3"/>
        <v>2117130</v>
      </c>
      <c r="E15" s="208">
        <f t="shared" si="4"/>
        <v>2117130</v>
      </c>
      <c r="F15" s="208">
        <v>2117130</v>
      </c>
      <c r="G15" s="208">
        <f t="shared" si="6"/>
        <v>2117130</v>
      </c>
      <c r="H15" s="208">
        <f t="shared" si="5"/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>
        <v>0</v>
      </c>
      <c r="AE15" s="208">
        <f t="shared" si="7"/>
        <v>0</v>
      </c>
      <c r="AF15" s="208">
        <f t="shared" si="8"/>
        <v>0</v>
      </c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>
        <v>0</v>
      </c>
      <c r="AR15" s="208">
        <f t="shared" si="9"/>
        <v>0</v>
      </c>
      <c r="AS15" s="208">
        <f t="shared" si="10"/>
        <v>0</v>
      </c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>
        <v>0</v>
      </c>
      <c r="BE15" s="208">
        <f t="shared" si="11"/>
        <v>0</v>
      </c>
      <c r="BF15" s="208">
        <f t="shared" si="12"/>
        <v>0</v>
      </c>
      <c r="BG15" s="208"/>
      <c r="BH15" s="208"/>
      <c r="BI15" s="208"/>
      <c r="BJ15" s="208"/>
      <c r="BK15" s="208"/>
      <c r="BL15" s="208">
        <f t="shared" si="13"/>
        <v>0</v>
      </c>
      <c r="BM15" s="208">
        <f t="shared" si="14"/>
        <v>0</v>
      </c>
      <c r="BN15" s="208"/>
      <c r="BO15" s="208"/>
      <c r="BP15" s="208"/>
      <c r="BQ15" s="208"/>
      <c r="BR15" s="208"/>
      <c r="BS15" s="208"/>
      <c r="BT15" s="208"/>
      <c r="BU15" s="208"/>
      <c r="BV15" s="208"/>
      <c r="BW15" s="259"/>
      <c r="BX15" s="54" t="s">
        <v>301</v>
      </c>
      <c r="BY15" s="57" t="s">
        <v>422</v>
      </c>
      <c r="BZ15" s="230" t="s">
        <v>690</v>
      </c>
      <c r="CA15" s="10" t="s">
        <v>690</v>
      </c>
      <c r="CE15" s="10" t="e">
        <f>D15-#REF!</f>
        <v>#REF!</v>
      </c>
      <c r="CF15" s="10" t="e">
        <f>D15-#REF!</f>
        <v>#REF!</v>
      </c>
      <c r="CG15" s="87" t="e">
        <f>F15-#REF!</f>
        <v>#REF!</v>
      </c>
    </row>
    <row r="16" spans="1:86" s="116" customFormat="1" ht="24" x14ac:dyDescent="0.2">
      <c r="A16" s="75"/>
      <c r="B16" s="159"/>
      <c r="C16" s="231" t="s">
        <v>246</v>
      </c>
      <c r="D16" s="220">
        <f t="shared" si="3"/>
        <v>158664</v>
      </c>
      <c r="E16" s="208">
        <f t="shared" si="4"/>
        <v>275247</v>
      </c>
      <c r="F16" s="208">
        <v>158664</v>
      </c>
      <c r="G16" s="208">
        <f t="shared" si="6"/>
        <v>275247</v>
      </c>
      <c r="H16" s="208">
        <f t="shared" si="5"/>
        <v>116583</v>
      </c>
      <c r="I16" s="208"/>
      <c r="J16" s="208"/>
      <c r="K16" s="208"/>
      <c r="L16" s="208"/>
      <c r="M16" s="208">
        <v>116583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>
        <v>0</v>
      </c>
      <c r="AE16" s="208">
        <f t="shared" si="7"/>
        <v>0</v>
      </c>
      <c r="AF16" s="208">
        <f t="shared" si="8"/>
        <v>0</v>
      </c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>
        <v>0</v>
      </c>
      <c r="AR16" s="208">
        <f t="shared" si="9"/>
        <v>0</v>
      </c>
      <c r="AS16" s="208">
        <f t="shared" si="10"/>
        <v>0</v>
      </c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>
        <v>0</v>
      </c>
      <c r="BE16" s="208">
        <f t="shared" si="11"/>
        <v>0</v>
      </c>
      <c r="BF16" s="208">
        <f t="shared" si="12"/>
        <v>0</v>
      </c>
      <c r="BG16" s="208"/>
      <c r="BH16" s="208"/>
      <c r="BI16" s="208"/>
      <c r="BJ16" s="208"/>
      <c r="BK16" s="208"/>
      <c r="BL16" s="208">
        <f t="shared" si="13"/>
        <v>0</v>
      </c>
      <c r="BM16" s="208">
        <f t="shared" si="14"/>
        <v>0</v>
      </c>
      <c r="BN16" s="208"/>
      <c r="BO16" s="208"/>
      <c r="BP16" s="208"/>
      <c r="BQ16" s="208"/>
      <c r="BR16" s="208"/>
      <c r="BS16" s="208"/>
      <c r="BT16" s="208"/>
      <c r="BU16" s="208"/>
      <c r="BV16" s="208"/>
      <c r="BW16" s="259"/>
      <c r="BX16" s="54" t="s">
        <v>302</v>
      </c>
      <c r="BY16" s="57" t="s">
        <v>424</v>
      </c>
      <c r="BZ16" s="230" t="s">
        <v>690</v>
      </c>
      <c r="CA16" s="10" t="s">
        <v>690</v>
      </c>
      <c r="CE16" s="10" t="e">
        <f>D16-#REF!</f>
        <v>#REF!</v>
      </c>
      <c r="CF16" s="10" t="e">
        <f>D16-#REF!</f>
        <v>#REF!</v>
      </c>
      <c r="CG16" s="116" t="e">
        <f>F16-#REF!</f>
        <v>#REF!</v>
      </c>
    </row>
    <row r="17" spans="1:85" s="130" customFormat="1" ht="36" x14ac:dyDescent="0.2">
      <c r="A17" s="75"/>
      <c r="B17" s="159"/>
      <c r="C17" s="233" t="s">
        <v>636</v>
      </c>
      <c r="D17" s="220">
        <f t="shared" si="3"/>
        <v>24905</v>
      </c>
      <c r="E17" s="208">
        <f t="shared" si="4"/>
        <v>25769</v>
      </c>
      <c r="F17" s="208">
        <v>24905</v>
      </c>
      <c r="G17" s="208">
        <f t="shared" si="6"/>
        <v>25769</v>
      </c>
      <c r="H17" s="208">
        <f t="shared" si="5"/>
        <v>864</v>
      </c>
      <c r="I17" s="208"/>
      <c r="J17" s="208"/>
      <c r="K17" s="208"/>
      <c r="L17" s="208"/>
      <c r="M17" s="208">
        <v>864</v>
      </c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>
        <v>0</v>
      </c>
      <c r="AE17" s="208">
        <f t="shared" si="7"/>
        <v>0</v>
      </c>
      <c r="AF17" s="208">
        <f t="shared" si="8"/>
        <v>0</v>
      </c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>
        <v>0</v>
      </c>
      <c r="AR17" s="208">
        <f t="shared" si="9"/>
        <v>0</v>
      </c>
      <c r="AS17" s="208">
        <f t="shared" si="10"/>
        <v>0</v>
      </c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>
        <v>0</v>
      </c>
      <c r="BE17" s="208">
        <f t="shared" si="11"/>
        <v>0</v>
      </c>
      <c r="BF17" s="208">
        <f t="shared" si="12"/>
        <v>0</v>
      </c>
      <c r="BG17" s="208"/>
      <c r="BH17" s="208"/>
      <c r="BI17" s="208"/>
      <c r="BJ17" s="208"/>
      <c r="BK17" s="208"/>
      <c r="BL17" s="208">
        <f t="shared" si="13"/>
        <v>0</v>
      </c>
      <c r="BM17" s="208">
        <f t="shared" si="14"/>
        <v>0</v>
      </c>
      <c r="BN17" s="208"/>
      <c r="BO17" s="208"/>
      <c r="BP17" s="208"/>
      <c r="BQ17" s="208"/>
      <c r="BR17" s="208"/>
      <c r="BS17" s="208"/>
      <c r="BT17" s="208"/>
      <c r="BU17" s="208"/>
      <c r="BV17" s="208"/>
      <c r="BW17" s="259"/>
      <c r="BX17" s="54" t="s">
        <v>475</v>
      </c>
      <c r="BY17" s="57"/>
      <c r="BZ17" s="230" t="s">
        <v>691</v>
      </c>
      <c r="CA17" s="230" t="s">
        <v>691</v>
      </c>
      <c r="CE17" s="10" t="e">
        <f>D17-#REF!</f>
        <v>#REF!</v>
      </c>
      <c r="CF17" s="10" t="e">
        <f>D17-#REF!</f>
        <v>#REF!</v>
      </c>
      <c r="CG17" s="130" t="e">
        <f>F17-#REF!</f>
        <v>#REF!</v>
      </c>
    </row>
    <row r="18" spans="1:85" s="87" customFormat="1" ht="24" x14ac:dyDescent="0.2">
      <c r="A18" s="75"/>
      <c r="B18" s="159"/>
      <c r="C18" s="231" t="s">
        <v>257</v>
      </c>
      <c r="D18" s="220">
        <f t="shared" si="3"/>
        <v>0</v>
      </c>
      <c r="E18" s="208">
        <f t="shared" si="4"/>
        <v>0</v>
      </c>
      <c r="F18" s="208">
        <v>0</v>
      </c>
      <c r="G18" s="208">
        <f t="shared" si="6"/>
        <v>0</v>
      </c>
      <c r="H18" s="208">
        <f t="shared" si="5"/>
        <v>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>
        <v>0</v>
      </c>
      <c r="AE18" s="208">
        <f t="shared" si="7"/>
        <v>0</v>
      </c>
      <c r="AF18" s="208">
        <f t="shared" si="8"/>
        <v>0</v>
      </c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>
        <v>0</v>
      </c>
      <c r="AR18" s="208">
        <f t="shared" si="9"/>
        <v>0</v>
      </c>
      <c r="AS18" s="208">
        <f t="shared" si="10"/>
        <v>0</v>
      </c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>
        <v>0</v>
      </c>
      <c r="BE18" s="208">
        <f t="shared" si="11"/>
        <v>0</v>
      </c>
      <c r="BF18" s="208">
        <f t="shared" si="12"/>
        <v>0</v>
      </c>
      <c r="BG18" s="208"/>
      <c r="BH18" s="208"/>
      <c r="BI18" s="208"/>
      <c r="BJ18" s="208"/>
      <c r="BK18" s="208"/>
      <c r="BL18" s="208">
        <f t="shared" si="13"/>
        <v>0</v>
      </c>
      <c r="BM18" s="208">
        <f t="shared" si="14"/>
        <v>0</v>
      </c>
      <c r="BN18" s="208"/>
      <c r="BO18" s="208"/>
      <c r="BP18" s="208"/>
      <c r="BQ18" s="208"/>
      <c r="BR18" s="208"/>
      <c r="BS18" s="208"/>
      <c r="BT18" s="208"/>
      <c r="BU18" s="208"/>
      <c r="BV18" s="208"/>
      <c r="BW18" s="259"/>
      <c r="BX18" s="54" t="s">
        <v>731</v>
      </c>
      <c r="BY18" s="58" t="s">
        <v>751</v>
      </c>
      <c r="BZ18" s="230" t="s">
        <v>690</v>
      </c>
      <c r="CA18" s="10" t="s">
        <v>690</v>
      </c>
      <c r="CE18" s="10" t="e">
        <f>D18-#REF!</f>
        <v>#REF!</v>
      </c>
      <c r="CF18" s="10" t="e">
        <f>D18-#REF!</f>
        <v>#REF!</v>
      </c>
      <c r="CG18" s="87" t="e">
        <f>F18-#REF!</f>
        <v>#REF!</v>
      </c>
    </row>
    <row r="19" spans="1:85" ht="12" customHeight="1" x14ac:dyDescent="0.2">
      <c r="A19" s="75"/>
      <c r="B19" s="158" t="s">
        <v>162</v>
      </c>
      <c r="C19" s="232" t="s">
        <v>121</v>
      </c>
      <c r="D19" s="220">
        <f t="shared" si="3"/>
        <v>241000</v>
      </c>
      <c r="E19" s="208">
        <f t="shared" si="4"/>
        <v>241000</v>
      </c>
      <c r="F19" s="208">
        <v>241000</v>
      </c>
      <c r="G19" s="208">
        <f t="shared" si="6"/>
        <v>241000</v>
      </c>
      <c r="H19" s="208">
        <f t="shared" si="5"/>
        <v>0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>
        <v>0</v>
      </c>
      <c r="AE19" s="208">
        <f t="shared" si="7"/>
        <v>0</v>
      </c>
      <c r="AF19" s="208">
        <f t="shared" si="8"/>
        <v>0</v>
      </c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>
        <v>0</v>
      </c>
      <c r="AR19" s="208">
        <f t="shared" si="9"/>
        <v>0</v>
      </c>
      <c r="AS19" s="208">
        <f t="shared" si="10"/>
        <v>0</v>
      </c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>
        <v>0</v>
      </c>
      <c r="BE19" s="208">
        <f t="shared" si="11"/>
        <v>0</v>
      </c>
      <c r="BF19" s="208">
        <f t="shared" si="12"/>
        <v>0</v>
      </c>
      <c r="BG19" s="208"/>
      <c r="BH19" s="208"/>
      <c r="BI19" s="208"/>
      <c r="BJ19" s="208"/>
      <c r="BK19" s="208"/>
      <c r="BL19" s="208">
        <f t="shared" si="13"/>
        <v>0</v>
      </c>
      <c r="BM19" s="208">
        <f t="shared" si="14"/>
        <v>0</v>
      </c>
      <c r="BN19" s="208"/>
      <c r="BO19" s="208"/>
      <c r="BP19" s="208"/>
      <c r="BQ19" s="208"/>
      <c r="BR19" s="208"/>
      <c r="BS19" s="208"/>
      <c r="BT19" s="208"/>
      <c r="BU19" s="208"/>
      <c r="BV19" s="208"/>
      <c r="BW19" s="259"/>
      <c r="BX19" s="54" t="s">
        <v>516</v>
      </c>
      <c r="BY19" s="57"/>
      <c r="BZ19" s="230" t="s">
        <v>688</v>
      </c>
      <c r="CA19" s="10" t="s">
        <v>689</v>
      </c>
      <c r="CE19" s="10" t="e">
        <f>D19-#REF!</f>
        <v>#REF!</v>
      </c>
      <c r="CF19" s="10" t="e">
        <f>D19-#REF!</f>
        <v>#REF!</v>
      </c>
      <c r="CG19" s="1" t="e">
        <f>F19-#REF!</f>
        <v>#REF!</v>
      </c>
    </row>
    <row r="20" spans="1:85" ht="14.25" customHeight="1" x14ac:dyDescent="0.2">
      <c r="A20" s="75"/>
      <c r="B20" s="159"/>
      <c r="C20" s="232" t="s">
        <v>178</v>
      </c>
      <c r="D20" s="220">
        <f t="shared" si="3"/>
        <v>9392022</v>
      </c>
      <c r="E20" s="208">
        <f t="shared" si="4"/>
        <v>9392022</v>
      </c>
      <c r="F20" s="208">
        <v>9392022</v>
      </c>
      <c r="G20" s="208">
        <f t="shared" si="6"/>
        <v>9392022</v>
      </c>
      <c r="H20" s="208">
        <f t="shared" si="5"/>
        <v>0</v>
      </c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>
        <v>0</v>
      </c>
      <c r="AE20" s="208">
        <f t="shared" si="7"/>
        <v>0</v>
      </c>
      <c r="AF20" s="208">
        <f t="shared" si="8"/>
        <v>0</v>
      </c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>
        <v>0</v>
      </c>
      <c r="AR20" s="208">
        <f t="shared" si="9"/>
        <v>0</v>
      </c>
      <c r="AS20" s="208">
        <f t="shared" si="10"/>
        <v>0</v>
      </c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>
        <v>0</v>
      </c>
      <c r="BE20" s="208">
        <f t="shared" si="11"/>
        <v>0</v>
      </c>
      <c r="BF20" s="208">
        <f t="shared" si="12"/>
        <v>0</v>
      </c>
      <c r="BG20" s="208"/>
      <c r="BH20" s="208"/>
      <c r="BI20" s="208"/>
      <c r="BJ20" s="208"/>
      <c r="BK20" s="208"/>
      <c r="BL20" s="208">
        <f t="shared" si="13"/>
        <v>0</v>
      </c>
      <c r="BM20" s="208">
        <f t="shared" si="14"/>
        <v>0</v>
      </c>
      <c r="BN20" s="208"/>
      <c r="BO20" s="208"/>
      <c r="BP20" s="208"/>
      <c r="BQ20" s="208"/>
      <c r="BR20" s="208"/>
      <c r="BS20" s="208"/>
      <c r="BT20" s="208"/>
      <c r="BU20" s="208"/>
      <c r="BV20" s="208"/>
      <c r="BW20" s="259"/>
      <c r="BX20" s="54" t="s">
        <v>517</v>
      </c>
      <c r="BY20" s="57"/>
      <c r="BZ20" s="230" t="s">
        <v>688</v>
      </c>
      <c r="CA20" s="10" t="s">
        <v>689</v>
      </c>
      <c r="CE20" s="10" t="e">
        <f>D20-#REF!</f>
        <v>#REF!</v>
      </c>
      <c r="CF20" s="10" t="e">
        <f>D20-#REF!</f>
        <v>#REF!</v>
      </c>
      <c r="CG20" s="1" t="e">
        <f>F20-#REF!</f>
        <v>#REF!</v>
      </c>
    </row>
    <row r="21" spans="1:85" x14ac:dyDescent="0.2">
      <c r="A21" s="75"/>
      <c r="B21" s="167"/>
      <c r="C21" s="232" t="s">
        <v>179</v>
      </c>
      <c r="D21" s="220">
        <f t="shared" si="3"/>
        <v>150000</v>
      </c>
      <c r="E21" s="208">
        <f t="shared" si="4"/>
        <v>177992</v>
      </c>
      <c r="F21" s="208">
        <f>200000-50000</f>
        <v>150000</v>
      </c>
      <c r="G21" s="208">
        <f t="shared" si="6"/>
        <v>177992</v>
      </c>
      <c r="H21" s="208">
        <f t="shared" si="5"/>
        <v>27992</v>
      </c>
      <c r="I21" s="208"/>
      <c r="J21" s="208">
        <v>-4485</v>
      </c>
      <c r="K21" s="208">
        <v>-599</v>
      </c>
      <c r="L21" s="208">
        <v>-4970</v>
      </c>
      <c r="M21" s="208"/>
      <c r="N21" s="208">
        <v>-6009</v>
      </c>
      <c r="O21" s="208">
        <v>-2579</v>
      </c>
      <c r="P21" s="208">
        <v>53176</v>
      </c>
      <c r="Q21" s="208"/>
      <c r="R21" s="208"/>
      <c r="S21" s="208"/>
      <c r="T21" s="208"/>
      <c r="U21" s="208"/>
      <c r="V21" s="208">
        <v>-6542</v>
      </c>
      <c r="W21" s="208"/>
      <c r="X21" s="208"/>
      <c r="Y21" s="208"/>
      <c r="Z21" s="208"/>
      <c r="AA21" s="208"/>
      <c r="AB21" s="208"/>
      <c r="AC21" s="208"/>
      <c r="AD21" s="208">
        <v>0</v>
      </c>
      <c r="AE21" s="208">
        <f t="shared" si="7"/>
        <v>0</v>
      </c>
      <c r="AF21" s="208">
        <f t="shared" si="8"/>
        <v>0</v>
      </c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>
        <v>0</v>
      </c>
      <c r="AR21" s="208">
        <f t="shared" si="9"/>
        <v>0</v>
      </c>
      <c r="AS21" s="208">
        <f t="shared" si="10"/>
        <v>0</v>
      </c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>
        <v>0</v>
      </c>
      <c r="BE21" s="208">
        <f t="shared" si="11"/>
        <v>0</v>
      </c>
      <c r="BF21" s="208">
        <f t="shared" si="12"/>
        <v>0</v>
      </c>
      <c r="BG21" s="208"/>
      <c r="BH21" s="208"/>
      <c r="BI21" s="208"/>
      <c r="BJ21" s="208"/>
      <c r="BK21" s="208"/>
      <c r="BL21" s="208">
        <f t="shared" si="13"/>
        <v>0</v>
      </c>
      <c r="BM21" s="208">
        <f t="shared" si="14"/>
        <v>0</v>
      </c>
      <c r="BN21" s="208"/>
      <c r="BO21" s="208"/>
      <c r="BP21" s="208"/>
      <c r="BQ21" s="208"/>
      <c r="BR21" s="208"/>
      <c r="BS21" s="208"/>
      <c r="BT21" s="208"/>
      <c r="BU21" s="208"/>
      <c r="BV21" s="208"/>
      <c r="BW21" s="259"/>
      <c r="BX21" s="54" t="s">
        <v>518</v>
      </c>
      <c r="BY21" s="57"/>
      <c r="BZ21" s="230" t="s">
        <v>688</v>
      </c>
      <c r="CA21" s="10" t="s">
        <v>689</v>
      </c>
      <c r="CE21" s="10" t="e">
        <f>D21-#REF!</f>
        <v>#REF!</v>
      </c>
      <c r="CF21" s="10" t="e">
        <f>D21-#REF!</f>
        <v>#REF!</v>
      </c>
      <c r="CG21" s="1" t="e">
        <f>F21-#REF!</f>
        <v>#REF!</v>
      </c>
    </row>
    <row r="22" spans="1:85" s="93" customFormat="1" x14ac:dyDescent="0.2">
      <c r="A22" s="75"/>
      <c r="B22" s="167"/>
      <c r="C22" s="232" t="s">
        <v>437</v>
      </c>
      <c r="D22" s="220">
        <f t="shared" si="3"/>
        <v>366513</v>
      </c>
      <c r="E22" s="208">
        <f t="shared" si="4"/>
        <v>366513</v>
      </c>
      <c r="F22" s="208">
        <f>416513-50000</f>
        <v>366513</v>
      </c>
      <c r="G22" s="208">
        <f t="shared" si="6"/>
        <v>366513</v>
      </c>
      <c r="H22" s="208">
        <f t="shared" si="5"/>
        <v>0</v>
      </c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>
        <v>0</v>
      </c>
      <c r="AE22" s="208">
        <f t="shared" si="7"/>
        <v>0</v>
      </c>
      <c r="AF22" s="208">
        <f t="shared" si="8"/>
        <v>0</v>
      </c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>
        <v>0</v>
      </c>
      <c r="AR22" s="208">
        <f t="shared" si="9"/>
        <v>0</v>
      </c>
      <c r="AS22" s="208">
        <f t="shared" si="10"/>
        <v>0</v>
      </c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>
        <v>0</v>
      </c>
      <c r="BE22" s="208">
        <f t="shared" si="11"/>
        <v>0</v>
      </c>
      <c r="BF22" s="208">
        <f t="shared" si="12"/>
        <v>0</v>
      </c>
      <c r="BG22" s="208"/>
      <c r="BH22" s="208"/>
      <c r="BI22" s="208"/>
      <c r="BJ22" s="208"/>
      <c r="BK22" s="208"/>
      <c r="BL22" s="208">
        <f t="shared" si="13"/>
        <v>0</v>
      </c>
      <c r="BM22" s="208">
        <f t="shared" si="14"/>
        <v>0</v>
      </c>
      <c r="BN22" s="208"/>
      <c r="BO22" s="208"/>
      <c r="BP22" s="208"/>
      <c r="BQ22" s="208"/>
      <c r="BR22" s="208"/>
      <c r="BS22" s="208"/>
      <c r="BT22" s="208"/>
      <c r="BU22" s="208"/>
      <c r="BV22" s="208"/>
      <c r="BW22" s="259"/>
      <c r="BX22" s="54" t="s">
        <v>519</v>
      </c>
      <c r="BY22" s="57"/>
      <c r="BZ22" s="230" t="s">
        <v>688</v>
      </c>
      <c r="CA22" s="10" t="s">
        <v>689</v>
      </c>
      <c r="CE22" s="10" t="e">
        <f>D22-#REF!</f>
        <v>#REF!</v>
      </c>
      <c r="CF22" s="10" t="e">
        <f>D22-#REF!</f>
        <v>#REF!</v>
      </c>
      <c r="CG22" s="93" t="e">
        <f>F22-#REF!</f>
        <v>#REF!</v>
      </c>
    </row>
    <row r="23" spans="1:85" s="130" customFormat="1" x14ac:dyDescent="0.2">
      <c r="A23" s="75"/>
      <c r="B23" s="167"/>
      <c r="C23" s="232" t="s">
        <v>633</v>
      </c>
      <c r="D23" s="220">
        <f t="shared" si="3"/>
        <v>428</v>
      </c>
      <c r="E23" s="208">
        <f t="shared" si="4"/>
        <v>12095</v>
      </c>
      <c r="F23" s="208">
        <v>428</v>
      </c>
      <c r="G23" s="208">
        <f t="shared" si="6"/>
        <v>428</v>
      </c>
      <c r="H23" s="208">
        <f t="shared" si="5"/>
        <v>0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>
        <v>0</v>
      </c>
      <c r="AE23" s="208">
        <f t="shared" si="7"/>
        <v>11667</v>
      </c>
      <c r="AF23" s="208">
        <f t="shared" si="8"/>
        <v>11667</v>
      </c>
      <c r="AG23" s="208">
        <f>6003+442+35+5187</f>
        <v>11667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>
        <v>0</v>
      </c>
      <c r="AR23" s="208">
        <f t="shared" si="9"/>
        <v>0</v>
      </c>
      <c r="AS23" s="208">
        <f t="shared" si="10"/>
        <v>0</v>
      </c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>
        <v>0</v>
      </c>
      <c r="BE23" s="208">
        <f t="shared" si="11"/>
        <v>0</v>
      </c>
      <c r="BF23" s="208">
        <f t="shared" si="12"/>
        <v>0</v>
      </c>
      <c r="BG23" s="208"/>
      <c r="BH23" s="208"/>
      <c r="BI23" s="208"/>
      <c r="BJ23" s="208"/>
      <c r="BK23" s="208"/>
      <c r="BL23" s="208">
        <f t="shared" si="13"/>
        <v>0</v>
      </c>
      <c r="BM23" s="208">
        <f t="shared" si="14"/>
        <v>0</v>
      </c>
      <c r="BN23" s="208"/>
      <c r="BO23" s="208"/>
      <c r="BP23" s="208"/>
      <c r="BQ23" s="208"/>
      <c r="BR23" s="208"/>
      <c r="BS23" s="208"/>
      <c r="BT23" s="208"/>
      <c r="BU23" s="208"/>
      <c r="BV23" s="208"/>
      <c r="BW23" s="259"/>
      <c r="BX23" s="54" t="s">
        <v>634</v>
      </c>
      <c r="BY23" s="57"/>
      <c r="BZ23" s="230" t="s">
        <v>688</v>
      </c>
      <c r="CA23" s="10" t="s">
        <v>689</v>
      </c>
      <c r="CE23" s="10" t="e">
        <f>D23-#REF!</f>
        <v>#REF!</v>
      </c>
      <c r="CF23" s="10" t="e">
        <f>D23-#REF!</f>
        <v>#REF!</v>
      </c>
      <c r="CG23" s="130" t="e">
        <f>F23-#REF!</f>
        <v>#REF!</v>
      </c>
    </row>
    <row r="24" spans="1:85" s="130" customFormat="1" ht="12" customHeight="1" x14ac:dyDescent="0.2">
      <c r="A24" s="75">
        <v>90000543728</v>
      </c>
      <c r="B24" s="159" t="s">
        <v>783</v>
      </c>
      <c r="C24" s="331" t="s">
        <v>177</v>
      </c>
      <c r="D24" s="220">
        <f t="shared" si="3"/>
        <v>0</v>
      </c>
      <c r="E24" s="208">
        <f t="shared" si="4"/>
        <v>3901</v>
      </c>
      <c r="F24" s="208"/>
      <c r="G24" s="208">
        <f t="shared" si="6"/>
        <v>4485</v>
      </c>
      <c r="H24" s="208">
        <f t="shared" si="5"/>
        <v>4485</v>
      </c>
      <c r="I24" s="208"/>
      <c r="J24" s="208">
        <v>4485</v>
      </c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>
        <f t="shared" ref="AE24" si="15">AD24+AF24</f>
        <v>0</v>
      </c>
      <c r="AF24" s="208">
        <f t="shared" ref="AF24" si="16">SUM(AG24:AP24)</f>
        <v>0</v>
      </c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>
        <f t="shared" ref="AR24" si="17">AQ24+AS24</f>
        <v>0</v>
      </c>
      <c r="AS24" s="208">
        <f t="shared" ref="AS24" si="18">SUM(AT24:BC24)</f>
        <v>0</v>
      </c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>
        <f t="shared" ref="BE24" si="19">BD24+BF24</f>
        <v>0</v>
      </c>
      <c r="BF24" s="208">
        <f t="shared" ref="BF24" si="20">SUM(BG24:BJ24)</f>
        <v>0</v>
      </c>
      <c r="BG24" s="208"/>
      <c r="BH24" s="208"/>
      <c r="BI24" s="208"/>
      <c r="BJ24" s="208"/>
      <c r="BK24" s="208"/>
      <c r="BL24" s="208">
        <f t="shared" ref="BL24" si="21">BK24+BM24</f>
        <v>-584</v>
      </c>
      <c r="BM24" s="208">
        <f t="shared" ref="BM24" si="22">SUM(BN24:BW24)</f>
        <v>-584</v>
      </c>
      <c r="BN24" s="208"/>
      <c r="BO24" s="208"/>
      <c r="BP24" s="208">
        <v>-584</v>
      </c>
      <c r="BQ24" s="208"/>
      <c r="BR24" s="208"/>
      <c r="BS24" s="208"/>
      <c r="BT24" s="208"/>
      <c r="BU24" s="208"/>
      <c r="BV24" s="208"/>
      <c r="BW24" s="259"/>
      <c r="BX24" s="54" t="s">
        <v>784</v>
      </c>
      <c r="BY24" s="57"/>
      <c r="BZ24" s="230"/>
      <c r="CA24" s="10"/>
      <c r="CE24" s="10"/>
      <c r="CF24" s="10"/>
    </row>
    <row r="25" spans="1:85" ht="16.5" customHeight="1" thickBot="1" x14ac:dyDescent="0.25">
      <c r="A25" s="98"/>
      <c r="B25" s="173"/>
      <c r="C25" s="186"/>
      <c r="D25" s="222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72"/>
      <c r="BX25" s="53"/>
      <c r="BY25" s="58"/>
      <c r="CE25" s="10" t="e">
        <f>D25-#REF!</f>
        <v>#REF!</v>
      </c>
      <c r="CF25" s="10" t="e">
        <f>D25-#REF!</f>
        <v>#REF!</v>
      </c>
      <c r="CG25" s="1" t="e">
        <f>F25-#REF!</f>
        <v>#REF!</v>
      </c>
    </row>
    <row r="26" spans="1:85" ht="24.75" thickBot="1" x14ac:dyDescent="0.25">
      <c r="A26" s="140" t="s">
        <v>6</v>
      </c>
      <c r="B26" s="90" t="s">
        <v>160</v>
      </c>
      <c r="C26" s="187"/>
      <c r="D26" s="223">
        <f t="shared" ref="D26:BW26" si="23">SUM(D27:D33)</f>
        <v>2975997</v>
      </c>
      <c r="E26" s="262">
        <f t="shared" si="23"/>
        <v>3029072</v>
      </c>
      <c r="F26" s="262">
        <f t="shared" si="23"/>
        <v>2937378</v>
      </c>
      <c r="G26" s="262">
        <f t="shared" si="23"/>
        <v>2987923</v>
      </c>
      <c r="H26" s="262">
        <f t="shared" si="23"/>
        <v>50545</v>
      </c>
      <c r="I26" s="262">
        <f t="shared" si="23"/>
        <v>0</v>
      </c>
      <c r="J26" s="262">
        <f t="shared" si="23"/>
        <v>0</v>
      </c>
      <c r="K26" s="262">
        <f t="shared" si="23"/>
        <v>0</v>
      </c>
      <c r="L26" s="262">
        <f t="shared" si="23"/>
        <v>4970</v>
      </c>
      <c r="M26" s="262">
        <f t="shared" si="23"/>
        <v>31747</v>
      </c>
      <c r="N26" s="262">
        <f t="shared" si="23"/>
        <v>0</v>
      </c>
      <c r="O26" s="262">
        <f t="shared" si="23"/>
        <v>0</v>
      </c>
      <c r="P26" s="262">
        <f t="shared" si="23"/>
        <v>0</v>
      </c>
      <c r="Q26" s="262">
        <f t="shared" si="23"/>
        <v>0</v>
      </c>
      <c r="R26" s="262">
        <f t="shared" ref="R26:AB26" si="24">SUM(R27:R33)</f>
        <v>500</v>
      </c>
      <c r="S26" s="262">
        <f t="shared" si="24"/>
        <v>0</v>
      </c>
      <c r="T26" s="262">
        <f t="shared" si="24"/>
        <v>0</v>
      </c>
      <c r="U26" s="262">
        <f t="shared" si="24"/>
        <v>1428</v>
      </c>
      <c r="V26" s="262">
        <f t="shared" si="24"/>
        <v>0</v>
      </c>
      <c r="W26" s="262">
        <f t="shared" si="24"/>
        <v>11900</v>
      </c>
      <c r="X26" s="262">
        <f t="shared" si="24"/>
        <v>0</v>
      </c>
      <c r="Y26" s="262">
        <f t="shared" si="24"/>
        <v>0</v>
      </c>
      <c r="Z26" s="262">
        <f t="shared" si="24"/>
        <v>0</v>
      </c>
      <c r="AA26" s="262">
        <f t="shared" si="24"/>
        <v>0</v>
      </c>
      <c r="AB26" s="262">
        <f t="shared" si="24"/>
        <v>0</v>
      </c>
      <c r="AC26" s="262">
        <f t="shared" si="23"/>
        <v>0</v>
      </c>
      <c r="AD26" s="262">
        <f t="shared" si="23"/>
        <v>0</v>
      </c>
      <c r="AE26" s="262">
        <f t="shared" si="23"/>
        <v>0</v>
      </c>
      <c r="AF26" s="262">
        <f t="shared" si="23"/>
        <v>0</v>
      </c>
      <c r="AG26" s="262">
        <f t="shared" si="23"/>
        <v>0</v>
      </c>
      <c r="AH26" s="262">
        <f t="shared" si="23"/>
        <v>0</v>
      </c>
      <c r="AI26" s="262">
        <f t="shared" si="23"/>
        <v>0</v>
      </c>
      <c r="AJ26" s="262">
        <f t="shared" si="23"/>
        <v>0</v>
      </c>
      <c r="AK26" s="262">
        <f t="shared" si="23"/>
        <v>0</v>
      </c>
      <c r="AL26" s="262">
        <f t="shared" si="23"/>
        <v>0</v>
      </c>
      <c r="AM26" s="262">
        <f t="shared" si="23"/>
        <v>0</v>
      </c>
      <c r="AN26" s="262">
        <f t="shared" si="23"/>
        <v>0</v>
      </c>
      <c r="AO26" s="262">
        <f t="shared" si="23"/>
        <v>0</v>
      </c>
      <c r="AP26" s="262">
        <f t="shared" si="23"/>
        <v>0</v>
      </c>
      <c r="AQ26" s="262">
        <f t="shared" si="23"/>
        <v>38619</v>
      </c>
      <c r="AR26" s="262">
        <f t="shared" si="23"/>
        <v>42550</v>
      </c>
      <c r="AS26" s="262">
        <f t="shared" si="23"/>
        <v>3931</v>
      </c>
      <c r="AT26" s="262">
        <f t="shared" si="23"/>
        <v>2627</v>
      </c>
      <c r="AU26" s="262">
        <f t="shared" si="23"/>
        <v>1304</v>
      </c>
      <c r="AV26" s="262">
        <f t="shared" si="23"/>
        <v>0</v>
      </c>
      <c r="AW26" s="262">
        <f t="shared" si="23"/>
        <v>0</v>
      </c>
      <c r="AX26" s="262">
        <f t="shared" si="23"/>
        <v>0</v>
      </c>
      <c r="AY26" s="262">
        <f t="shared" si="23"/>
        <v>0</v>
      </c>
      <c r="AZ26" s="262">
        <f t="shared" si="23"/>
        <v>0</v>
      </c>
      <c r="BA26" s="262">
        <f t="shared" si="23"/>
        <v>0</v>
      </c>
      <c r="BB26" s="262">
        <f t="shared" si="23"/>
        <v>0</v>
      </c>
      <c r="BC26" s="262">
        <f t="shared" si="23"/>
        <v>0</v>
      </c>
      <c r="BD26" s="262">
        <f t="shared" si="23"/>
        <v>0</v>
      </c>
      <c r="BE26" s="262">
        <f t="shared" si="23"/>
        <v>0</v>
      </c>
      <c r="BF26" s="262">
        <f t="shared" si="23"/>
        <v>0</v>
      </c>
      <c r="BG26" s="262">
        <f t="shared" si="23"/>
        <v>0</v>
      </c>
      <c r="BH26" s="262">
        <f t="shared" si="23"/>
        <v>0</v>
      </c>
      <c r="BI26" s="262">
        <f t="shared" si="23"/>
        <v>0</v>
      </c>
      <c r="BJ26" s="262">
        <f t="shared" si="23"/>
        <v>0</v>
      </c>
      <c r="BK26" s="262">
        <f t="shared" si="23"/>
        <v>0</v>
      </c>
      <c r="BL26" s="262">
        <f t="shared" si="23"/>
        <v>-1401</v>
      </c>
      <c r="BM26" s="262">
        <f t="shared" si="23"/>
        <v>-1401</v>
      </c>
      <c r="BN26" s="262">
        <f t="shared" si="23"/>
        <v>-200</v>
      </c>
      <c r="BO26" s="262">
        <f t="shared" si="23"/>
        <v>0</v>
      </c>
      <c r="BP26" s="262">
        <f t="shared" si="23"/>
        <v>-1201</v>
      </c>
      <c r="BQ26" s="262">
        <f t="shared" si="23"/>
        <v>0</v>
      </c>
      <c r="BR26" s="262">
        <f t="shared" si="23"/>
        <v>0</v>
      </c>
      <c r="BS26" s="262">
        <f t="shared" si="23"/>
        <v>0</v>
      </c>
      <c r="BT26" s="262">
        <f t="shared" si="23"/>
        <v>0</v>
      </c>
      <c r="BU26" s="262">
        <f t="shared" si="23"/>
        <v>0</v>
      </c>
      <c r="BV26" s="262">
        <f t="shared" si="23"/>
        <v>0</v>
      </c>
      <c r="BW26" s="270">
        <f t="shared" si="23"/>
        <v>0</v>
      </c>
      <c r="BX26" s="7"/>
      <c r="BY26" s="59"/>
      <c r="CE26" s="10" t="e">
        <f>D26-#REF!</f>
        <v>#REF!</v>
      </c>
      <c r="CF26" s="10" t="e">
        <f>D26-#REF!</f>
        <v>#REF!</v>
      </c>
      <c r="CG26" s="1" t="e">
        <f>F26-#REF!</f>
        <v>#REF!</v>
      </c>
    </row>
    <row r="27" spans="1:85" ht="15.75" customHeight="1" thickTop="1" x14ac:dyDescent="0.2">
      <c r="A27" s="92">
        <v>90000056357</v>
      </c>
      <c r="B27" s="164" t="s">
        <v>5</v>
      </c>
      <c r="C27" s="232" t="s">
        <v>177</v>
      </c>
      <c r="D27" s="220">
        <f t="shared" ref="D27:E32" si="25">F27+AD27+AQ27+BD27+BK27</f>
        <v>187493</v>
      </c>
      <c r="E27" s="208">
        <f t="shared" si="25"/>
        <v>187493</v>
      </c>
      <c r="F27" s="208">
        <v>187493</v>
      </c>
      <c r="G27" s="208">
        <f t="shared" ref="G27:G32" si="26">F27+H27</f>
        <v>187493</v>
      </c>
      <c r="H27" s="208">
        <f t="shared" ref="H27:H32" si="27">SUM(I27:AC27)</f>
        <v>0</v>
      </c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>
        <v>0</v>
      </c>
      <c r="AE27" s="208">
        <f t="shared" ref="AE27:AE32" si="28">AD27+AF27</f>
        <v>0</v>
      </c>
      <c r="AF27" s="208">
        <f t="shared" ref="AF27:AF32" si="29">SUM(AG27:AP27)</f>
        <v>0</v>
      </c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>
        <v>0</v>
      </c>
      <c r="AR27" s="208">
        <f t="shared" ref="AR27:AR32" si="30">AQ27+AS27</f>
        <v>0</v>
      </c>
      <c r="AS27" s="208">
        <f t="shared" ref="AS27:AS32" si="31">SUM(AT27:BC27)</f>
        <v>0</v>
      </c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>
        <v>0</v>
      </c>
      <c r="BE27" s="208">
        <f t="shared" ref="BE27:BE32" si="32">BD27+BF27</f>
        <v>0</v>
      </c>
      <c r="BF27" s="208">
        <f t="shared" ref="BF27:BF32" si="33">SUM(BG27:BJ27)</f>
        <v>0</v>
      </c>
      <c r="BG27" s="208"/>
      <c r="BH27" s="208"/>
      <c r="BI27" s="208"/>
      <c r="BJ27" s="208"/>
      <c r="BK27" s="208"/>
      <c r="BL27" s="208">
        <f t="shared" ref="BL27:BL32" si="34">BK27+BM27</f>
        <v>0</v>
      </c>
      <c r="BM27" s="208">
        <f t="shared" ref="BM27:BM32" si="35">SUM(BN27:BW27)</f>
        <v>0</v>
      </c>
      <c r="BN27" s="208"/>
      <c r="BO27" s="208"/>
      <c r="BP27" s="208"/>
      <c r="BQ27" s="208"/>
      <c r="BR27" s="208"/>
      <c r="BS27" s="208"/>
      <c r="BT27" s="208"/>
      <c r="BU27" s="208"/>
      <c r="BV27" s="208"/>
      <c r="BW27" s="259"/>
      <c r="BX27" s="54" t="s">
        <v>303</v>
      </c>
      <c r="BY27" s="57"/>
      <c r="BZ27" s="230" t="s">
        <v>688</v>
      </c>
      <c r="CA27" s="10" t="s">
        <v>689</v>
      </c>
      <c r="CE27" s="10" t="e">
        <f>D27-#REF!</f>
        <v>#REF!</v>
      </c>
      <c r="CF27" s="10" t="e">
        <f>D27-#REF!</f>
        <v>#REF!</v>
      </c>
      <c r="CG27" s="1" t="e">
        <f>F27-#REF!</f>
        <v>#REF!</v>
      </c>
    </row>
    <row r="28" spans="1:85" s="87" customFormat="1" ht="24" x14ac:dyDescent="0.2">
      <c r="A28" s="91"/>
      <c r="B28" s="165"/>
      <c r="C28" s="231" t="s">
        <v>180</v>
      </c>
      <c r="D28" s="220">
        <f t="shared" si="25"/>
        <v>224397</v>
      </c>
      <c r="E28" s="208">
        <f t="shared" si="25"/>
        <v>247888</v>
      </c>
      <c r="F28" s="208">
        <v>200280</v>
      </c>
      <c r="G28" s="208">
        <f t="shared" si="26"/>
        <v>224580</v>
      </c>
      <c r="H28" s="208">
        <f t="shared" si="27"/>
        <v>24300</v>
      </c>
      <c r="I28" s="208"/>
      <c r="J28" s="208"/>
      <c r="K28" s="208"/>
      <c r="L28" s="208"/>
      <c r="M28" s="208">
        <v>12400</v>
      </c>
      <c r="N28" s="208"/>
      <c r="O28" s="208"/>
      <c r="P28" s="208"/>
      <c r="Q28" s="208"/>
      <c r="R28" s="208"/>
      <c r="S28" s="208"/>
      <c r="T28" s="208"/>
      <c r="U28" s="208"/>
      <c r="V28" s="208"/>
      <c r="W28" s="208">
        <v>11900</v>
      </c>
      <c r="X28" s="208"/>
      <c r="Y28" s="208"/>
      <c r="Z28" s="208"/>
      <c r="AA28" s="208"/>
      <c r="AB28" s="208"/>
      <c r="AC28" s="208"/>
      <c r="AD28" s="208">
        <v>0</v>
      </c>
      <c r="AE28" s="208">
        <f t="shared" si="28"/>
        <v>0</v>
      </c>
      <c r="AF28" s="208">
        <f t="shared" si="29"/>
        <v>0</v>
      </c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>
        <v>24117</v>
      </c>
      <c r="AR28" s="208">
        <f t="shared" si="30"/>
        <v>23308</v>
      </c>
      <c r="AS28" s="208">
        <f t="shared" si="31"/>
        <v>-809</v>
      </c>
      <c r="AT28" s="208">
        <v>-809</v>
      </c>
      <c r="AU28" s="208"/>
      <c r="AV28" s="208"/>
      <c r="AW28" s="208"/>
      <c r="AX28" s="208"/>
      <c r="AY28" s="208"/>
      <c r="AZ28" s="208"/>
      <c r="BA28" s="208"/>
      <c r="BB28" s="208"/>
      <c r="BC28" s="208"/>
      <c r="BD28" s="208">
        <v>0</v>
      </c>
      <c r="BE28" s="208">
        <f t="shared" si="32"/>
        <v>0</v>
      </c>
      <c r="BF28" s="208">
        <f t="shared" si="33"/>
        <v>0</v>
      </c>
      <c r="BG28" s="208"/>
      <c r="BH28" s="208"/>
      <c r="BI28" s="208"/>
      <c r="BJ28" s="208"/>
      <c r="BK28" s="208"/>
      <c r="BL28" s="208">
        <f t="shared" si="34"/>
        <v>0</v>
      </c>
      <c r="BM28" s="208">
        <f t="shared" si="35"/>
        <v>0</v>
      </c>
      <c r="BN28" s="208"/>
      <c r="BO28" s="208"/>
      <c r="BP28" s="208"/>
      <c r="BQ28" s="208"/>
      <c r="BR28" s="208"/>
      <c r="BS28" s="208"/>
      <c r="BT28" s="208"/>
      <c r="BU28" s="208"/>
      <c r="BV28" s="208"/>
      <c r="BW28" s="259"/>
      <c r="BX28" s="54" t="s">
        <v>304</v>
      </c>
      <c r="BY28" s="57" t="s">
        <v>423</v>
      </c>
      <c r="BZ28" s="230" t="s">
        <v>690</v>
      </c>
      <c r="CA28" s="10" t="s">
        <v>690</v>
      </c>
      <c r="CE28" s="10" t="e">
        <f>D28-#REF!</f>
        <v>#REF!</v>
      </c>
      <c r="CF28" s="10" t="e">
        <f>D28-#REF!</f>
        <v>#REF!</v>
      </c>
      <c r="CG28" s="87" t="e">
        <f>F28-#REF!</f>
        <v>#REF!</v>
      </c>
    </row>
    <row r="29" spans="1:85" s="130" customFormat="1" ht="24" x14ac:dyDescent="0.2">
      <c r="A29" s="75"/>
      <c r="B29" s="159"/>
      <c r="C29" s="233" t="s">
        <v>594</v>
      </c>
      <c r="D29" s="220">
        <f t="shared" si="25"/>
        <v>10673</v>
      </c>
      <c r="E29" s="210">
        <f t="shared" si="25"/>
        <v>30020</v>
      </c>
      <c r="F29" s="210">
        <v>10673</v>
      </c>
      <c r="G29" s="210">
        <f t="shared" si="26"/>
        <v>30020</v>
      </c>
      <c r="H29" s="210">
        <f t="shared" si="27"/>
        <v>19347</v>
      </c>
      <c r="I29" s="210"/>
      <c r="J29" s="210"/>
      <c r="K29" s="210"/>
      <c r="L29" s="210"/>
      <c r="M29" s="210">
        <v>19347</v>
      </c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>
        <v>0</v>
      </c>
      <c r="AE29" s="210">
        <f t="shared" si="28"/>
        <v>0</v>
      </c>
      <c r="AF29" s="210">
        <f t="shared" si="29"/>
        <v>0</v>
      </c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>
        <v>0</v>
      </c>
      <c r="AR29" s="210">
        <f t="shared" si="30"/>
        <v>0</v>
      </c>
      <c r="AS29" s="210">
        <f t="shared" si="31"/>
        <v>0</v>
      </c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>
        <v>0</v>
      </c>
      <c r="BE29" s="209">
        <f t="shared" si="32"/>
        <v>0</v>
      </c>
      <c r="BF29" s="209">
        <f t="shared" si="33"/>
        <v>0</v>
      </c>
      <c r="BG29" s="209"/>
      <c r="BH29" s="209"/>
      <c r="BI29" s="209"/>
      <c r="BJ29" s="209"/>
      <c r="BK29" s="209"/>
      <c r="BL29" s="209">
        <f t="shared" si="34"/>
        <v>0</v>
      </c>
      <c r="BM29" s="209">
        <f t="shared" si="35"/>
        <v>0</v>
      </c>
      <c r="BN29" s="209"/>
      <c r="BO29" s="209"/>
      <c r="BP29" s="209"/>
      <c r="BQ29" s="209"/>
      <c r="BR29" s="209"/>
      <c r="BS29" s="209"/>
      <c r="BT29" s="209"/>
      <c r="BU29" s="209"/>
      <c r="BV29" s="209"/>
      <c r="BW29" s="272"/>
      <c r="BX29" s="54" t="s">
        <v>305</v>
      </c>
      <c r="BY29" s="57" t="s">
        <v>424</v>
      </c>
      <c r="BZ29" s="230" t="s">
        <v>690</v>
      </c>
      <c r="CA29" s="10" t="s">
        <v>690</v>
      </c>
      <c r="CE29" s="10" t="e">
        <f>D29-#REF!</f>
        <v>#REF!</v>
      </c>
      <c r="CF29" s="10" t="e">
        <f>D29-#REF!</f>
        <v>#REF!</v>
      </c>
      <c r="CG29" s="130" t="e">
        <f>F29-#REF!</f>
        <v>#REF!</v>
      </c>
    </row>
    <row r="30" spans="1:85" s="130" customFormat="1" ht="24" x14ac:dyDescent="0.2">
      <c r="A30" s="75"/>
      <c r="B30" s="159"/>
      <c r="C30" s="233" t="s">
        <v>647</v>
      </c>
      <c r="D30" s="220">
        <f t="shared" si="25"/>
        <v>9700</v>
      </c>
      <c r="E30" s="209">
        <f t="shared" si="25"/>
        <v>10200</v>
      </c>
      <c r="F30" s="209">
        <v>9700</v>
      </c>
      <c r="G30" s="209">
        <f t="shared" si="26"/>
        <v>10200</v>
      </c>
      <c r="H30" s="209">
        <f t="shared" si="27"/>
        <v>500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>
        <v>500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>
        <v>0</v>
      </c>
      <c r="AE30" s="209">
        <f t="shared" si="28"/>
        <v>0</v>
      </c>
      <c r="AF30" s="209">
        <f t="shared" si="29"/>
        <v>0</v>
      </c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>
        <v>0</v>
      </c>
      <c r="AR30" s="209">
        <f t="shared" si="30"/>
        <v>0</v>
      </c>
      <c r="AS30" s="209">
        <f t="shared" si="31"/>
        <v>0</v>
      </c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>
        <v>0</v>
      </c>
      <c r="BE30" s="209">
        <f t="shared" si="32"/>
        <v>0</v>
      </c>
      <c r="BF30" s="209">
        <f t="shared" si="33"/>
        <v>0</v>
      </c>
      <c r="BG30" s="209"/>
      <c r="BH30" s="209"/>
      <c r="BI30" s="209"/>
      <c r="BJ30" s="209"/>
      <c r="BK30" s="209"/>
      <c r="BL30" s="209">
        <f t="shared" si="34"/>
        <v>0</v>
      </c>
      <c r="BM30" s="209">
        <f t="shared" si="35"/>
        <v>0</v>
      </c>
      <c r="BN30" s="209"/>
      <c r="BO30" s="209"/>
      <c r="BP30" s="209"/>
      <c r="BQ30" s="209"/>
      <c r="BR30" s="209"/>
      <c r="BS30" s="209"/>
      <c r="BT30" s="209"/>
      <c r="BU30" s="209"/>
      <c r="BV30" s="209"/>
      <c r="BW30" s="272"/>
      <c r="BX30" s="54" t="s">
        <v>648</v>
      </c>
      <c r="BY30" s="57" t="s">
        <v>424</v>
      </c>
      <c r="BZ30" s="230" t="s">
        <v>690</v>
      </c>
      <c r="CA30" s="10" t="s">
        <v>690</v>
      </c>
      <c r="CE30" s="10" t="e">
        <f>D30-#REF!</f>
        <v>#REF!</v>
      </c>
      <c r="CF30" s="10" t="e">
        <f>D30-#REF!</f>
        <v>#REF!</v>
      </c>
      <c r="CG30" s="130" t="e">
        <f>F30-#REF!</f>
        <v>#REF!</v>
      </c>
    </row>
    <row r="31" spans="1:85" ht="24" customHeight="1" x14ac:dyDescent="0.2">
      <c r="A31" s="75">
        <v>90000056554</v>
      </c>
      <c r="B31" s="158" t="s">
        <v>431</v>
      </c>
      <c r="C31" s="255" t="s">
        <v>237</v>
      </c>
      <c r="D31" s="220">
        <f t="shared" si="25"/>
        <v>2507734</v>
      </c>
      <c r="E31" s="208">
        <f t="shared" si="25"/>
        <v>2517471</v>
      </c>
      <c r="F31" s="208">
        <v>2493232</v>
      </c>
      <c r="G31" s="208">
        <f t="shared" si="26"/>
        <v>2499630</v>
      </c>
      <c r="H31" s="208">
        <f t="shared" si="27"/>
        <v>6398</v>
      </c>
      <c r="I31" s="208"/>
      <c r="J31" s="208"/>
      <c r="K31" s="208"/>
      <c r="L31" s="208">
        <v>4970</v>
      </c>
      <c r="M31" s="208"/>
      <c r="N31" s="208"/>
      <c r="O31" s="208"/>
      <c r="P31" s="208"/>
      <c r="Q31" s="208"/>
      <c r="R31" s="208"/>
      <c r="S31" s="208"/>
      <c r="T31" s="208"/>
      <c r="U31" s="208">
        <v>1428</v>
      </c>
      <c r="V31" s="208"/>
      <c r="W31" s="208"/>
      <c r="X31" s="208"/>
      <c r="Y31" s="208"/>
      <c r="Z31" s="208"/>
      <c r="AA31" s="208"/>
      <c r="AB31" s="208"/>
      <c r="AC31" s="208"/>
      <c r="AD31" s="208">
        <v>0</v>
      </c>
      <c r="AE31" s="208">
        <f t="shared" si="28"/>
        <v>0</v>
      </c>
      <c r="AF31" s="208">
        <f t="shared" si="29"/>
        <v>0</v>
      </c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>
        <v>14502</v>
      </c>
      <c r="AR31" s="208">
        <f t="shared" si="30"/>
        <v>19242</v>
      </c>
      <c r="AS31" s="208">
        <f t="shared" si="31"/>
        <v>4740</v>
      </c>
      <c r="AT31" s="208">
        <f>3236+200</f>
        <v>3436</v>
      </c>
      <c r="AU31" s="208">
        <v>1304</v>
      </c>
      <c r="AV31" s="208"/>
      <c r="AW31" s="208"/>
      <c r="AX31" s="208"/>
      <c r="AY31" s="208"/>
      <c r="AZ31" s="208"/>
      <c r="BA31" s="208"/>
      <c r="BB31" s="208"/>
      <c r="BC31" s="208"/>
      <c r="BD31" s="208">
        <v>0</v>
      </c>
      <c r="BE31" s="208">
        <f t="shared" si="32"/>
        <v>0</v>
      </c>
      <c r="BF31" s="208">
        <f t="shared" si="33"/>
        <v>0</v>
      </c>
      <c r="BG31" s="208"/>
      <c r="BH31" s="208"/>
      <c r="BI31" s="208"/>
      <c r="BJ31" s="208"/>
      <c r="BK31" s="208"/>
      <c r="BL31" s="208">
        <f t="shared" si="34"/>
        <v>-1401</v>
      </c>
      <c r="BM31" s="208">
        <f t="shared" si="35"/>
        <v>-1401</v>
      </c>
      <c r="BN31" s="208">
        <v>-200</v>
      </c>
      <c r="BO31" s="208"/>
      <c r="BP31" s="208">
        <v>-1201</v>
      </c>
      <c r="BQ31" s="208"/>
      <c r="BR31" s="208"/>
      <c r="BS31" s="208"/>
      <c r="BT31" s="208"/>
      <c r="BU31" s="208"/>
      <c r="BV31" s="208"/>
      <c r="BW31" s="259"/>
      <c r="BX31" s="54" t="s">
        <v>600</v>
      </c>
      <c r="BY31" s="57"/>
      <c r="BZ31" s="230" t="s">
        <v>692</v>
      </c>
      <c r="CA31" s="10" t="s">
        <v>693</v>
      </c>
      <c r="CE31" s="10" t="e">
        <f>D31-#REF!</f>
        <v>#REF!</v>
      </c>
      <c r="CF31" s="10" t="e">
        <f>D31-#REF!</f>
        <v>#REF!</v>
      </c>
      <c r="CG31" s="1" t="e">
        <f>F31-#REF!</f>
        <v>#REF!</v>
      </c>
    </row>
    <row r="32" spans="1:85" ht="36" x14ac:dyDescent="0.2">
      <c r="A32" s="75"/>
      <c r="B32" s="158" t="s">
        <v>162</v>
      </c>
      <c r="C32" s="235" t="s">
        <v>219</v>
      </c>
      <c r="D32" s="220">
        <f t="shared" si="25"/>
        <v>36000</v>
      </c>
      <c r="E32" s="208">
        <f t="shared" si="25"/>
        <v>36000</v>
      </c>
      <c r="F32" s="208">
        <v>36000</v>
      </c>
      <c r="G32" s="208">
        <f t="shared" si="26"/>
        <v>36000</v>
      </c>
      <c r="H32" s="208">
        <f t="shared" si="27"/>
        <v>0</v>
      </c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>
        <v>0</v>
      </c>
      <c r="AE32" s="208">
        <f t="shared" si="28"/>
        <v>0</v>
      </c>
      <c r="AF32" s="208">
        <f t="shared" si="29"/>
        <v>0</v>
      </c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>
        <v>0</v>
      </c>
      <c r="AR32" s="208">
        <f t="shared" si="30"/>
        <v>0</v>
      </c>
      <c r="AS32" s="208">
        <f t="shared" si="31"/>
        <v>0</v>
      </c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>
        <v>0</v>
      </c>
      <c r="BE32" s="208">
        <f t="shared" si="32"/>
        <v>0</v>
      </c>
      <c r="BF32" s="208">
        <f t="shared" si="33"/>
        <v>0</v>
      </c>
      <c r="BG32" s="208"/>
      <c r="BH32" s="208"/>
      <c r="BI32" s="208"/>
      <c r="BJ32" s="208"/>
      <c r="BK32" s="208"/>
      <c r="BL32" s="208">
        <f t="shared" si="34"/>
        <v>0</v>
      </c>
      <c r="BM32" s="208">
        <f t="shared" si="35"/>
        <v>0</v>
      </c>
      <c r="BN32" s="208"/>
      <c r="BO32" s="208"/>
      <c r="BP32" s="208"/>
      <c r="BQ32" s="208"/>
      <c r="BR32" s="208"/>
      <c r="BS32" s="208"/>
      <c r="BT32" s="208"/>
      <c r="BU32" s="208"/>
      <c r="BV32" s="208"/>
      <c r="BW32" s="259"/>
      <c r="BX32" s="54" t="s">
        <v>332</v>
      </c>
      <c r="BY32" s="57"/>
      <c r="BZ32" s="230" t="s">
        <v>688</v>
      </c>
      <c r="CA32" s="10" t="s">
        <v>689</v>
      </c>
      <c r="CE32" s="10" t="e">
        <f>D32-#REF!</f>
        <v>#REF!</v>
      </c>
      <c r="CF32" s="10" t="e">
        <f>D32-#REF!</f>
        <v>#REF!</v>
      </c>
      <c r="CG32" s="1" t="e">
        <f>F32-#REF!</f>
        <v>#REF!</v>
      </c>
    </row>
    <row r="33" spans="1:85" ht="15.75" customHeight="1" thickBot="1" x14ac:dyDescent="0.25">
      <c r="A33" s="75"/>
      <c r="B33" s="141"/>
      <c r="C33" s="188"/>
      <c r="D33" s="222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72"/>
      <c r="BX33" s="50"/>
      <c r="BY33" s="58"/>
      <c r="BZ33" s="230"/>
      <c r="CA33" s="10"/>
      <c r="CE33" s="10" t="e">
        <f>D33-#REF!</f>
        <v>#REF!</v>
      </c>
      <c r="CF33" s="10" t="e">
        <f>D33-#REF!</f>
        <v>#REF!</v>
      </c>
      <c r="CG33" s="1" t="e">
        <f>F33-#REF!</f>
        <v>#REF!</v>
      </c>
    </row>
    <row r="34" spans="1:85" ht="12.75" thickBot="1" x14ac:dyDescent="0.25">
      <c r="A34" s="140" t="s">
        <v>7</v>
      </c>
      <c r="B34" s="90" t="s">
        <v>8</v>
      </c>
      <c r="C34" s="187"/>
      <c r="D34" s="223">
        <f t="shared" ref="D34:AT34" si="36">SUM(D35:D58)</f>
        <v>18185678</v>
      </c>
      <c r="E34" s="262">
        <f t="shared" si="36"/>
        <v>18698312</v>
      </c>
      <c r="F34" s="262">
        <f t="shared" si="36"/>
        <v>17263723</v>
      </c>
      <c r="G34" s="262">
        <f t="shared" si="36"/>
        <v>18770534</v>
      </c>
      <c r="H34" s="262">
        <f t="shared" si="36"/>
        <v>1506811</v>
      </c>
      <c r="I34" s="262">
        <f t="shared" si="36"/>
        <v>0</v>
      </c>
      <c r="J34" s="262">
        <f t="shared" si="36"/>
        <v>0</v>
      </c>
      <c r="K34" s="262">
        <f t="shared" si="36"/>
        <v>0</v>
      </c>
      <c r="L34" s="262">
        <f t="shared" si="36"/>
        <v>0</v>
      </c>
      <c r="M34" s="262">
        <f t="shared" si="36"/>
        <v>1050789</v>
      </c>
      <c r="N34" s="262">
        <f t="shared" si="36"/>
        <v>0</v>
      </c>
      <c r="O34" s="262">
        <f t="shared" si="36"/>
        <v>0</v>
      </c>
      <c r="P34" s="262">
        <f t="shared" si="36"/>
        <v>0</v>
      </c>
      <c r="Q34" s="262">
        <f t="shared" si="36"/>
        <v>190940</v>
      </c>
      <c r="R34" s="262">
        <f t="shared" ref="R34:AB34" si="37">SUM(R35:R58)</f>
        <v>2657</v>
      </c>
      <c r="S34" s="262">
        <f t="shared" si="37"/>
        <v>0</v>
      </c>
      <c r="T34" s="262">
        <f t="shared" si="37"/>
        <v>0</v>
      </c>
      <c r="U34" s="262">
        <f t="shared" si="37"/>
        <v>274325</v>
      </c>
      <c r="V34" s="262">
        <f t="shared" si="37"/>
        <v>0</v>
      </c>
      <c r="W34" s="262">
        <f t="shared" si="37"/>
        <v>-11900</v>
      </c>
      <c r="X34" s="262">
        <f t="shared" si="37"/>
        <v>0</v>
      </c>
      <c r="Y34" s="262">
        <f t="shared" si="37"/>
        <v>0</v>
      </c>
      <c r="Z34" s="262">
        <f t="shared" si="37"/>
        <v>0</v>
      </c>
      <c r="AA34" s="262">
        <f t="shared" si="37"/>
        <v>0</v>
      </c>
      <c r="AB34" s="262">
        <f t="shared" si="37"/>
        <v>0</v>
      </c>
      <c r="AC34" s="262">
        <f t="shared" si="36"/>
        <v>0</v>
      </c>
      <c r="AD34" s="262">
        <f t="shared" si="36"/>
        <v>901567</v>
      </c>
      <c r="AE34" s="262">
        <f t="shared" si="36"/>
        <v>901567</v>
      </c>
      <c r="AF34" s="262">
        <f t="shared" si="36"/>
        <v>0</v>
      </c>
      <c r="AG34" s="262">
        <f t="shared" si="36"/>
        <v>0</v>
      </c>
      <c r="AH34" s="262">
        <f t="shared" si="36"/>
        <v>0</v>
      </c>
      <c r="AI34" s="262">
        <f t="shared" si="36"/>
        <v>0</v>
      </c>
      <c r="AJ34" s="262">
        <f t="shared" si="36"/>
        <v>0</v>
      </c>
      <c r="AK34" s="262">
        <f t="shared" si="36"/>
        <v>0</v>
      </c>
      <c r="AL34" s="262">
        <f t="shared" si="36"/>
        <v>0</v>
      </c>
      <c r="AM34" s="262">
        <f t="shared" si="36"/>
        <v>0</v>
      </c>
      <c r="AN34" s="262">
        <f t="shared" si="36"/>
        <v>0</v>
      </c>
      <c r="AO34" s="262">
        <f t="shared" si="36"/>
        <v>0</v>
      </c>
      <c r="AP34" s="262">
        <f t="shared" si="36"/>
        <v>0</v>
      </c>
      <c r="AQ34" s="262">
        <f t="shared" si="36"/>
        <v>20388</v>
      </c>
      <c r="AR34" s="262">
        <f t="shared" si="36"/>
        <v>19526</v>
      </c>
      <c r="AS34" s="262">
        <f t="shared" si="36"/>
        <v>-862</v>
      </c>
      <c r="AT34" s="262">
        <f t="shared" si="36"/>
        <v>-862</v>
      </c>
      <c r="AU34" s="262">
        <f t="shared" ref="AU34:BW34" si="38">SUM(AU35:AU58)</f>
        <v>0</v>
      </c>
      <c r="AV34" s="262">
        <f t="shared" si="38"/>
        <v>0</v>
      </c>
      <c r="AW34" s="262">
        <f t="shared" si="38"/>
        <v>0</v>
      </c>
      <c r="AX34" s="262">
        <f t="shared" si="38"/>
        <v>0</v>
      </c>
      <c r="AY34" s="262">
        <f t="shared" si="38"/>
        <v>0</v>
      </c>
      <c r="AZ34" s="262">
        <f t="shared" si="38"/>
        <v>0</v>
      </c>
      <c r="BA34" s="262">
        <f t="shared" si="38"/>
        <v>0</v>
      </c>
      <c r="BB34" s="262">
        <f t="shared" si="38"/>
        <v>0</v>
      </c>
      <c r="BC34" s="262">
        <f t="shared" si="38"/>
        <v>0</v>
      </c>
      <c r="BD34" s="262">
        <f t="shared" si="38"/>
        <v>0</v>
      </c>
      <c r="BE34" s="262">
        <f t="shared" si="38"/>
        <v>0</v>
      </c>
      <c r="BF34" s="262">
        <f t="shared" si="38"/>
        <v>0</v>
      </c>
      <c r="BG34" s="262">
        <f t="shared" si="38"/>
        <v>0</v>
      </c>
      <c r="BH34" s="262">
        <f t="shared" si="38"/>
        <v>0</v>
      </c>
      <c r="BI34" s="262">
        <f t="shared" si="38"/>
        <v>0</v>
      </c>
      <c r="BJ34" s="262">
        <f t="shared" si="38"/>
        <v>0</v>
      </c>
      <c r="BK34" s="262">
        <f t="shared" si="38"/>
        <v>0</v>
      </c>
      <c r="BL34" s="262">
        <f t="shared" si="38"/>
        <v>-993315</v>
      </c>
      <c r="BM34" s="262">
        <f t="shared" si="38"/>
        <v>-993315</v>
      </c>
      <c r="BN34" s="262">
        <f t="shared" si="38"/>
        <v>-842272</v>
      </c>
      <c r="BO34" s="262">
        <f t="shared" si="38"/>
        <v>0</v>
      </c>
      <c r="BP34" s="262">
        <f t="shared" si="38"/>
        <v>-150231</v>
      </c>
      <c r="BQ34" s="262">
        <f t="shared" si="38"/>
        <v>-812</v>
      </c>
      <c r="BR34" s="262">
        <f t="shared" si="38"/>
        <v>0</v>
      </c>
      <c r="BS34" s="262">
        <f t="shared" si="38"/>
        <v>0</v>
      </c>
      <c r="BT34" s="262">
        <f t="shared" si="38"/>
        <v>0</v>
      </c>
      <c r="BU34" s="262">
        <f t="shared" si="38"/>
        <v>0</v>
      </c>
      <c r="BV34" s="262">
        <f t="shared" si="38"/>
        <v>0</v>
      </c>
      <c r="BW34" s="270">
        <f t="shared" si="38"/>
        <v>0</v>
      </c>
      <c r="BX34" s="7"/>
      <c r="BY34" s="59"/>
      <c r="BZ34" s="230"/>
      <c r="CA34" s="10"/>
      <c r="CE34" s="10" t="e">
        <f>D34-#REF!</f>
        <v>#REF!</v>
      </c>
      <c r="CF34" s="10" t="e">
        <f>D34-#REF!</f>
        <v>#REF!</v>
      </c>
      <c r="CG34" s="1" t="e">
        <f>F34-#REF!</f>
        <v>#REF!</v>
      </c>
    </row>
    <row r="35" spans="1:85" ht="17.25" customHeight="1" thickTop="1" x14ac:dyDescent="0.2">
      <c r="A35" s="75">
        <v>90000056357</v>
      </c>
      <c r="B35" s="164" t="s">
        <v>5</v>
      </c>
      <c r="C35" s="232" t="s">
        <v>177</v>
      </c>
      <c r="D35" s="220">
        <f t="shared" ref="D35:D57" si="39">F35+AD35+AQ35+BD35+BK35</f>
        <v>3221935</v>
      </c>
      <c r="E35" s="208">
        <f t="shared" ref="E35:E57" si="40">G35+AE35+AR35+BE35+BL35</f>
        <v>3233735</v>
      </c>
      <c r="F35" s="208">
        <v>3221935</v>
      </c>
      <c r="G35" s="208">
        <f t="shared" ref="G35:G57" si="41">F35+H35</f>
        <v>3233735</v>
      </c>
      <c r="H35" s="208">
        <f t="shared" ref="H35:H57" si="42">SUM(I35:AC35)</f>
        <v>11800</v>
      </c>
      <c r="I35" s="208"/>
      <c r="J35" s="208"/>
      <c r="K35" s="208"/>
      <c r="L35" s="208"/>
      <c r="M35" s="208">
        <v>11800</v>
      </c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>
        <v>0</v>
      </c>
      <c r="AE35" s="208">
        <f t="shared" ref="AE35:AE56" si="43">AD35+AF35</f>
        <v>0</v>
      </c>
      <c r="AF35" s="208">
        <f t="shared" ref="AF35:AF56" si="44">SUM(AG35:AP35)</f>
        <v>0</v>
      </c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>
        <v>0</v>
      </c>
      <c r="AR35" s="208">
        <f t="shared" ref="AR35:AR56" si="45">AQ35+AS35</f>
        <v>0</v>
      </c>
      <c r="AS35" s="208">
        <f t="shared" ref="AS35:AS56" si="46">SUM(AT35:BC35)</f>
        <v>0</v>
      </c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>
        <v>0</v>
      </c>
      <c r="BE35" s="208">
        <f t="shared" ref="BE35:BE56" si="47">BD35+BF35</f>
        <v>0</v>
      </c>
      <c r="BF35" s="208">
        <f t="shared" ref="BF35:BF56" si="48">SUM(BG35:BJ35)</f>
        <v>0</v>
      </c>
      <c r="BG35" s="208"/>
      <c r="BH35" s="208"/>
      <c r="BI35" s="208"/>
      <c r="BJ35" s="208"/>
      <c r="BK35" s="208"/>
      <c r="BL35" s="208">
        <f t="shared" ref="BL35:BL56" si="49">BK35+BM35</f>
        <v>0</v>
      </c>
      <c r="BM35" s="208">
        <f t="shared" ref="BM35:BM56" si="50">SUM(BN35:BW35)</f>
        <v>0</v>
      </c>
      <c r="BN35" s="208"/>
      <c r="BO35" s="208"/>
      <c r="BP35" s="208"/>
      <c r="BQ35" s="208"/>
      <c r="BR35" s="208"/>
      <c r="BS35" s="208"/>
      <c r="BT35" s="208"/>
      <c r="BU35" s="208"/>
      <c r="BV35" s="208"/>
      <c r="BW35" s="259"/>
      <c r="BX35" s="54" t="s">
        <v>597</v>
      </c>
      <c r="BY35" s="57"/>
      <c r="BZ35" s="230" t="s">
        <v>688</v>
      </c>
      <c r="CA35" s="10" t="s">
        <v>689</v>
      </c>
      <c r="CE35" s="10" t="e">
        <f>D35-#REF!</f>
        <v>#REF!</v>
      </c>
      <c r="CF35" s="10" t="e">
        <f>D35-#REF!</f>
        <v>#REF!</v>
      </c>
      <c r="CG35" s="1" t="e">
        <f>F35-#REF!</f>
        <v>#REF!</v>
      </c>
    </row>
    <row r="36" spans="1:85" ht="12.75" x14ac:dyDescent="0.2">
      <c r="A36" s="75"/>
      <c r="B36" s="160"/>
      <c r="C36" s="231" t="s">
        <v>210</v>
      </c>
      <c r="D36" s="220">
        <f t="shared" si="39"/>
        <v>2526157</v>
      </c>
      <c r="E36" s="208">
        <f t="shared" si="40"/>
        <v>2526157</v>
      </c>
      <c r="F36" s="208">
        <v>2384157</v>
      </c>
      <c r="G36" s="208">
        <f t="shared" si="41"/>
        <v>2384157</v>
      </c>
      <c r="H36" s="208">
        <f t="shared" si="42"/>
        <v>0</v>
      </c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>
        <v>137000</v>
      </c>
      <c r="AE36" s="208">
        <f t="shared" si="43"/>
        <v>137000</v>
      </c>
      <c r="AF36" s="208">
        <f t="shared" si="44"/>
        <v>0</v>
      </c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>
        <v>5000</v>
      </c>
      <c r="AR36" s="208">
        <f t="shared" si="45"/>
        <v>5000</v>
      </c>
      <c r="AS36" s="208">
        <f t="shared" si="46"/>
        <v>0</v>
      </c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>
        <v>0</v>
      </c>
      <c r="BE36" s="208">
        <f t="shared" si="47"/>
        <v>0</v>
      </c>
      <c r="BF36" s="208">
        <f t="shared" si="48"/>
        <v>0</v>
      </c>
      <c r="BG36" s="208"/>
      <c r="BH36" s="208"/>
      <c r="BI36" s="208"/>
      <c r="BJ36" s="208"/>
      <c r="BK36" s="208"/>
      <c r="BL36" s="210">
        <f t="shared" si="49"/>
        <v>0</v>
      </c>
      <c r="BM36" s="210">
        <f t="shared" si="50"/>
        <v>0</v>
      </c>
      <c r="BN36" s="210"/>
      <c r="BO36" s="210"/>
      <c r="BP36" s="210"/>
      <c r="BQ36" s="210"/>
      <c r="BR36" s="210"/>
      <c r="BS36" s="210"/>
      <c r="BT36" s="210"/>
      <c r="BU36" s="210"/>
      <c r="BV36" s="210"/>
      <c r="BW36" s="271"/>
      <c r="BX36" s="145" t="s">
        <v>601</v>
      </c>
      <c r="BY36" s="57" t="s">
        <v>605</v>
      </c>
      <c r="BZ36" s="230" t="s">
        <v>690</v>
      </c>
      <c r="CA36" s="10" t="s">
        <v>690</v>
      </c>
      <c r="CE36" s="10" t="e">
        <f>D36-#REF!</f>
        <v>#REF!</v>
      </c>
      <c r="CF36" s="10" t="e">
        <f>D36-#REF!</f>
        <v>#REF!</v>
      </c>
      <c r="CG36" s="1" t="e">
        <f>F36-#REF!</f>
        <v>#REF!</v>
      </c>
    </row>
    <row r="37" spans="1:85" s="73" customFormat="1" ht="36" x14ac:dyDescent="0.2">
      <c r="A37" s="75"/>
      <c r="B37" s="163"/>
      <c r="C37" s="231" t="s">
        <v>238</v>
      </c>
      <c r="D37" s="220">
        <f t="shared" si="39"/>
        <v>58978</v>
      </c>
      <c r="E37" s="210">
        <f t="shared" si="40"/>
        <v>58978</v>
      </c>
      <c r="F37" s="210">
        <v>58978</v>
      </c>
      <c r="G37" s="210">
        <f t="shared" si="41"/>
        <v>58978</v>
      </c>
      <c r="H37" s="210">
        <f t="shared" si="42"/>
        <v>0</v>
      </c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>
        <v>0</v>
      </c>
      <c r="AE37" s="210">
        <f t="shared" si="43"/>
        <v>0</v>
      </c>
      <c r="AF37" s="210">
        <f t="shared" si="44"/>
        <v>0</v>
      </c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>
        <v>0</v>
      </c>
      <c r="AR37" s="210">
        <f t="shared" si="45"/>
        <v>0</v>
      </c>
      <c r="AS37" s="210">
        <f t="shared" si="46"/>
        <v>0</v>
      </c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>
        <v>0</v>
      </c>
      <c r="BE37" s="210">
        <f t="shared" si="47"/>
        <v>0</v>
      </c>
      <c r="BF37" s="210">
        <f t="shared" si="48"/>
        <v>0</v>
      </c>
      <c r="BG37" s="210"/>
      <c r="BH37" s="210"/>
      <c r="BI37" s="210"/>
      <c r="BJ37" s="210"/>
      <c r="BK37" s="210"/>
      <c r="BL37" s="210">
        <f t="shared" si="49"/>
        <v>0</v>
      </c>
      <c r="BM37" s="210">
        <f t="shared" si="50"/>
        <v>0</v>
      </c>
      <c r="BN37" s="210"/>
      <c r="BO37" s="210"/>
      <c r="BP37" s="210"/>
      <c r="BQ37" s="210"/>
      <c r="BR37" s="210"/>
      <c r="BS37" s="210"/>
      <c r="BT37" s="210"/>
      <c r="BU37" s="210"/>
      <c r="BV37" s="210"/>
      <c r="BW37" s="271"/>
      <c r="BX37" s="145" t="s">
        <v>306</v>
      </c>
      <c r="BY37" s="57" t="s">
        <v>533</v>
      </c>
      <c r="BZ37" s="230" t="s">
        <v>690</v>
      </c>
      <c r="CA37" s="10" t="s">
        <v>690</v>
      </c>
      <c r="CE37" s="10" t="e">
        <f>D37-#REF!</f>
        <v>#REF!</v>
      </c>
      <c r="CF37" s="10" t="e">
        <f>D37-#REF!</f>
        <v>#REF!</v>
      </c>
      <c r="CG37" s="73" t="e">
        <f>F37-#REF!</f>
        <v>#REF!</v>
      </c>
    </row>
    <row r="38" spans="1:85" s="116" customFormat="1" ht="12.75" x14ac:dyDescent="0.2">
      <c r="A38" s="75"/>
      <c r="B38" s="163"/>
      <c r="C38" s="231" t="s">
        <v>214</v>
      </c>
      <c r="D38" s="220">
        <f t="shared" si="39"/>
        <v>280163</v>
      </c>
      <c r="E38" s="208">
        <f t="shared" si="40"/>
        <v>276692</v>
      </c>
      <c r="F38" s="208">
        <v>275861</v>
      </c>
      <c r="G38" s="208">
        <f t="shared" si="41"/>
        <v>273272</v>
      </c>
      <c r="H38" s="208">
        <f t="shared" si="42"/>
        <v>-2589</v>
      </c>
      <c r="I38" s="208"/>
      <c r="J38" s="208"/>
      <c r="K38" s="208"/>
      <c r="L38" s="208"/>
      <c r="M38" s="208"/>
      <c r="N38" s="208"/>
      <c r="O38" s="208"/>
      <c r="P38" s="208"/>
      <c r="Q38" s="208">
        <v>-2589</v>
      </c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>
        <v>0</v>
      </c>
      <c r="AE38" s="208">
        <f t="shared" si="43"/>
        <v>0</v>
      </c>
      <c r="AF38" s="208">
        <f t="shared" si="44"/>
        <v>0</v>
      </c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>
        <v>4302</v>
      </c>
      <c r="AR38" s="208">
        <f t="shared" si="45"/>
        <v>3420</v>
      </c>
      <c r="AS38" s="208">
        <f t="shared" si="46"/>
        <v>-882</v>
      </c>
      <c r="AT38" s="208">
        <v>-882</v>
      </c>
      <c r="AU38" s="208"/>
      <c r="AV38" s="208"/>
      <c r="AW38" s="208"/>
      <c r="AX38" s="208"/>
      <c r="AY38" s="208"/>
      <c r="AZ38" s="208"/>
      <c r="BA38" s="208"/>
      <c r="BB38" s="208"/>
      <c r="BC38" s="208"/>
      <c r="BD38" s="208">
        <v>0</v>
      </c>
      <c r="BE38" s="208">
        <f t="shared" si="47"/>
        <v>0</v>
      </c>
      <c r="BF38" s="208">
        <f t="shared" si="48"/>
        <v>0</v>
      </c>
      <c r="BG38" s="208"/>
      <c r="BH38" s="208"/>
      <c r="BI38" s="208"/>
      <c r="BJ38" s="208"/>
      <c r="BK38" s="208"/>
      <c r="BL38" s="210">
        <f t="shared" si="49"/>
        <v>0</v>
      </c>
      <c r="BM38" s="210">
        <f t="shared" si="50"/>
        <v>0</v>
      </c>
      <c r="BN38" s="210"/>
      <c r="BO38" s="210"/>
      <c r="BP38" s="210"/>
      <c r="BQ38" s="210"/>
      <c r="BR38" s="210"/>
      <c r="BS38" s="210"/>
      <c r="BT38" s="210"/>
      <c r="BU38" s="210"/>
      <c r="BV38" s="210"/>
      <c r="BW38" s="271"/>
      <c r="BX38" s="145" t="s">
        <v>520</v>
      </c>
      <c r="BY38" s="57" t="s">
        <v>659</v>
      </c>
      <c r="BZ38" s="230" t="s">
        <v>690</v>
      </c>
      <c r="CA38" s="10" t="s">
        <v>690</v>
      </c>
      <c r="CE38" s="10" t="e">
        <f>D38-#REF!</f>
        <v>#REF!</v>
      </c>
      <c r="CF38" s="10" t="e">
        <f>D38-#REF!</f>
        <v>#REF!</v>
      </c>
      <c r="CG38" s="116" t="e">
        <f>F38-#REF!</f>
        <v>#REF!</v>
      </c>
    </row>
    <row r="39" spans="1:85" s="86" customFormat="1" ht="24" x14ac:dyDescent="0.2">
      <c r="A39" s="75"/>
      <c r="B39" s="160"/>
      <c r="C39" s="231" t="s">
        <v>244</v>
      </c>
      <c r="D39" s="220">
        <f t="shared" si="39"/>
        <v>661323</v>
      </c>
      <c r="E39" s="208">
        <f t="shared" si="40"/>
        <v>610623</v>
      </c>
      <c r="F39" s="208">
        <v>650237</v>
      </c>
      <c r="G39" s="208">
        <f t="shared" si="41"/>
        <v>599517</v>
      </c>
      <c r="H39" s="208">
        <f t="shared" si="42"/>
        <v>-50720</v>
      </c>
      <c r="I39" s="208"/>
      <c r="J39" s="208"/>
      <c r="K39" s="208"/>
      <c r="L39" s="208"/>
      <c r="M39" s="208"/>
      <c r="N39" s="208"/>
      <c r="O39" s="208"/>
      <c r="P39" s="208"/>
      <c r="Q39" s="208">
        <v>-10000</v>
      </c>
      <c r="R39" s="208"/>
      <c r="S39" s="208"/>
      <c r="T39" s="208"/>
      <c r="U39" s="208">
        <f>-30720-10000</f>
        <v>-40720</v>
      </c>
      <c r="V39" s="208"/>
      <c r="W39" s="208"/>
      <c r="X39" s="208"/>
      <c r="Y39" s="208"/>
      <c r="Z39" s="208"/>
      <c r="AA39" s="208"/>
      <c r="AB39" s="208"/>
      <c r="AC39" s="208"/>
      <c r="AD39" s="208">
        <v>0</v>
      </c>
      <c r="AE39" s="208">
        <f t="shared" si="43"/>
        <v>0</v>
      </c>
      <c r="AF39" s="208">
        <f t="shared" si="44"/>
        <v>0</v>
      </c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>
        <v>11086</v>
      </c>
      <c r="AR39" s="208">
        <f t="shared" si="45"/>
        <v>11106</v>
      </c>
      <c r="AS39" s="208">
        <f t="shared" si="46"/>
        <v>20</v>
      </c>
      <c r="AT39" s="208">
        <f>17+3</f>
        <v>20</v>
      </c>
      <c r="AU39" s="208"/>
      <c r="AV39" s="208"/>
      <c r="AW39" s="208"/>
      <c r="AX39" s="208"/>
      <c r="AY39" s="208"/>
      <c r="AZ39" s="208"/>
      <c r="BA39" s="208"/>
      <c r="BB39" s="208"/>
      <c r="BC39" s="208"/>
      <c r="BD39" s="208">
        <v>0</v>
      </c>
      <c r="BE39" s="208">
        <f t="shared" si="47"/>
        <v>0</v>
      </c>
      <c r="BF39" s="208">
        <f t="shared" si="48"/>
        <v>0</v>
      </c>
      <c r="BG39" s="208"/>
      <c r="BH39" s="208"/>
      <c r="BI39" s="208"/>
      <c r="BJ39" s="208"/>
      <c r="BK39" s="208"/>
      <c r="BL39" s="210">
        <f t="shared" si="49"/>
        <v>0</v>
      </c>
      <c r="BM39" s="210">
        <f t="shared" si="50"/>
        <v>0</v>
      </c>
      <c r="BN39" s="210"/>
      <c r="BO39" s="210"/>
      <c r="BP39" s="210"/>
      <c r="BQ39" s="210"/>
      <c r="BR39" s="210"/>
      <c r="BS39" s="210"/>
      <c r="BT39" s="210"/>
      <c r="BU39" s="210"/>
      <c r="BV39" s="210"/>
      <c r="BW39" s="271"/>
      <c r="BX39" s="145" t="s">
        <v>307</v>
      </c>
      <c r="BY39" s="57" t="s">
        <v>606</v>
      </c>
      <c r="BZ39" s="230" t="s">
        <v>690</v>
      </c>
      <c r="CA39" s="10" t="s">
        <v>690</v>
      </c>
      <c r="CE39" s="10" t="e">
        <f>D39-#REF!</f>
        <v>#REF!</v>
      </c>
      <c r="CF39" s="10" t="e">
        <f>D39-#REF!</f>
        <v>#REF!</v>
      </c>
      <c r="CG39" s="86" t="e">
        <f>F39-#REF!</f>
        <v>#REF!</v>
      </c>
    </row>
    <row r="40" spans="1:85" s="116" customFormat="1" ht="24" x14ac:dyDescent="0.2">
      <c r="A40" s="75"/>
      <c r="B40" s="160"/>
      <c r="C40" s="280" t="s">
        <v>722</v>
      </c>
      <c r="D40" s="220">
        <f t="shared" si="39"/>
        <v>144100</v>
      </c>
      <c r="E40" s="210">
        <f t="shared" si="40"/>
        <v>144100</v>
      </c>
      <c r="F40" s="210">
        <v>144100</v>
      </c>
      <c r="G40" s="210">
        <f t="shared" si="41"/>
        <v>144100</v>
      </c>
      <c r="H40" s="210">
        <f t="shared" si="42"/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>
        <v>0</v>
      </c>
      <c r="AE40" s="210">
        <f t="shared" si="43"/>
        <v>0</v>
      </c>
      <c r="AF40" s="210">
        <f t="shared" si="44"/>
        <v>0</v>
      </c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>
        <v>0</v>
      </c>
      <c r="AR40" s="210">
        <f t="shared" si="45"/>
        <v>0</v>
      </c>
      <c r="AS40" s="210">
        <f t="shared" si="46"/>
        <v>0</v>
      </c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>
        <v>0</v>
      </c>
      <c r="BE40" s="210">
        <f t="shared" si="47"/>
        <v>0</v>
      </c>
      <c r="BF40" s="210">
        <f t="shared" si="48"/>
        <v>0</v>
      </c>
      <c r="BG40" s="210"/>
      <c r="BH40" s="210"/>
      <c r="BI40" s="210"/>
      <c r="BJ40" s="210"/>
      <c r="BK40" s="210"/>
      <c r="BL40" s="210">
        <f t="shared" si="49"/>
        <v>0</v>
      </c>
      <c r="BM40" s="210">
        <f t="shared" si="50"/>
        <v>0</v>
      </c>
      <c r="BN40" s="210"/>
      <c r="BO40" s="210"/>
      <c r="BP40" s="210"/>
      <c r="BQ40" s="210"/>
      <c r="BR40" s="210"/>
      <c r="BS40" s="210"/>
      <c r="BT40" s="210"/>
      <c r="BU40" s="210"/>
      <c r="BV40" s="210"/>
      <c r="BW40" s="271"/>
      <c r="BX40" s="145" t="s">
        <v>308</v>
      </c>
      <c r="BY40" s="58" t="s">
        <v>460</v>
      </c>
      <c r="BZ40" s="230" t="s">
        <v>690</v>
      </c>
      <c r="CA40" s="10" t="s">
        <v>690</v>
      </c>
      <c r="CB40" s="130"/>
      <c r="CE40" s="10" t="e">
        <f>D40-#REF!</f>
        <v>#REF!</v>
      </c>
      <c r="CF40" s="10" t="e">
        <f>D40-#REF!</f>
        <v>#REF!</v>
      </c>
      <c r="CG40" s="116" t="e">
        <f>F40-#REF!</f>
        <v>#REF!</v>
      </c>
    </row>
    <row r="41" spans="1:85" s="116" customFormat="1" ht="36" x14ac:dyDescent="0.2">
      <c r="A41" s="75"/>
      <c r="B41" s="160"/>
      <c r="C41" s="282" t="s">
        <v>704</v>
      </c>
      <c r="D41" s="220">
        <f t="shared" si="39"/>
        <v>4170845</v>
      </c>
      <c r="E41" s="208">
        <f t="shared" si="40"/>
        <v>4590262</v>
      </c>
      <c r="F41" s="208">
        <v>3406278</v>
      </c>
      <c r="G41" s="208">
        <f t="shared" si="41"/>
        <v>3825695</v>
      </c>
      <c r="H41" s="208">
        <f t="shared" si="42"/>
        <v>419417</v>
      </c>
      <c r="I41" s="208"/>
      <c r="J41" s="208"/>
      <c r="K41" s="208"/>
      <c r="L41" s="208"/>
      <c r="M41" s="208">
        <v>118872</v>
      </c>
      <c r="N41" s="208"/>
      <c r="O41" s="208"/>
      <c r="P41" s="208"/>
      <c r="Q41" s="208"/>
      <c r="R41" s="208"/>
      <c r="S41" s="208"/>
      <c r="T41" s="208"/>
      <c r="U41" s="208">
        <v>300545</v>
      </c>
      <c r="V41" s="208"/>
      <c r="W41" s="208"/>
      <c r="X41" s="208"/>
      <c r="Y41" s="208"/>
      <c r="Z41" s="208"/>
      <c r="AA41" s="208"/>
      <c r="AB41" s="208"/>
      <c r="AC41" s="208"/>
      <c r="AD41" s="208">
        <v>764567</v>
      </c>
      <c r="AE41" s="208">
        <f t="shared" si="43"/>
        <v>764567</v>
      </c>
      <c r="AF41" s="208">
        <f t="shared" si="44"/>
        <v>0</v>
      </c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>
        <v>0</v>
      </c>
      <c r="AR41" s="208">
        <f t="shared" si="45"/>
        <v>0</v>
      </c>
      <c r="AS41" s="208">
        <f t="shared" si="46"/>
        <v>0</v>
      </c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>
        <v>0</v>
      </c>
      <c r="BE41" s="208">
        <f t="shared" si="47"/>
        <v>0</v>
      </c>
      <c r="BF41" s="208">
        <f t="shared" si="48"/>
        <v>0</v>
      </c>
      <c r="BG41" s="208"/>
      <c r="BH41" s="208"/>
      <c r="BI41" s="208"/>
      <c r="BJ41" s="208"/>
      <c r="BK41" s="208"/>
      <c r="BL41" s="210">
        <f t="shared" si="49"/>
        <v>0</v>
      </c>
      <c r="BM41" s="210">
        <f t="shared" si="50"/>
        <v>0</v>
      </c>
      <c r="BN41" s="210"/>
      <c r="BO41" s="210"/>
      <c r="BP41" s="210"/>
      <c r="BQ41" s="210"/>
      <c r="BR41" s="210"/>
      <c r="BS41" s="210"/>
      <c r="BT41" s="210"/>
      <c r="BU41" s="210"/>
      <c r="BV41" s="210"/>
      <c r="BW41" s="271"/>
      <c r="BX41" s="145" t="s">
        <v>309</v>
      </c>
      <c r="BY41" s="57" t="s">
        <v>421</v>
      </c>
      <c r="BZ41" s="230" t="s">
        <v>690</v>
      </c>
      <c r="CA41" s="10" t="s">
        <v>690</v>
      </c>
      <c r="CB41" s="234" t="s">
        <v>719</v>
      </c>
      <c r="CC41" s="116" t="s">
        <v>716</v>
      </c>
      <c r="CE41" s="10" t="e">
        <f>D41-#REF!</f>
        <v>#REF!</v>
      </c>
      <c r="CF41" s="10" t="e">
        <f>D41-#REF!</f>
        <v>#REF!</v>
      </c>
      <c r="CG41" s="116" t="e">
        <f>F41-#REF!</f>
        <v>#REF!</v>
      </c>
    </row>
    <row r="42" spans="1:85" s="130" customFormat="1" ht="24" x14ac:dyDescent="0.2">
      <c r="A42" s="75"/>
      <c r="B42" s="160"/>
      <c r="C42" s="231" t="s">
        <v>589</v>
      </c>
      <c r="D42" s="220">
        <f t="shared" si="39"/>
        <v>719966</v>
      </c>
      <c r="E42" s="208">
        <f t="shared" si="40"/>
        <v>708066</v>
      </c>
      <c r="F42" s="208">
        <v>719966</v>
      </c>
      <c r="G42" s="208">
        <f t="shared" si="41"/>
        <v>708066</v>
      </c>
      <c r="H42" s="208">
        <f t="shared" si="42"/>
        <v>-11900</v>
      </c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>
        <v>-11900</v>
      </c>
      <c r="X42" s="208"/>
      <c r="Y42" s="208"/>
      <c r="Z42" s="208"/>
      <c r="AA42" s="208"/>
      <c r="AB42" s="208"/>
      <c r="AC42" s="208"/>
      <c r="AD42" s="208">
        <v>0</v>
      </c>
      <c r="AE42" s="208">
        <f t="shared" si="43"/>
        <v>0</v>
      </c>
      <c r="AF42" s="208">
        <f t="shared" si="44"/>
        <v>0</v>
      </c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>
        <v>0</v>
      </c>
      <c r="AR42" s="208">
        <f t="shared" si="45"/>
        <v>0</v>
      </c>
      <c r="AS42" s="208">
        <f t="shared" si="46"/>
        <v>0</v>
      </c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>
        <v>0</v>
      </c>
      <c r="BE42" s="208">
        <f t="shared" si="47"/>
        <v>0</v>
      </c>
      <c r="BF42" s="208">
        <f t="shared" si="48"/>
        <v>0</v>
      </c>
      <c r="BG42" s="208"/>
      <c r="BH42" s="208"/>
      <c r="BI42" s="208"/>
      <c r="BJ42" s="208"/>
      <c r="BK42" s="208"/>
      <c r="BL42" s="210">
        <f t="shared" si="49"/>
        <v>0</v>
      </c>
      <c r="BM42" s="210">
        <f t="shared" si="50"/>
        <v>0</v>
      </c>
      <c r="BN42" s="210"/>
      <c r="BO42" s="210"/>
      <c r="BP42" s="210"/>
      <c r="BQ42" s="210"/>
      <c r="BR42" s="210"/>
      <c r="BS42" s="210"/>
      <c r="BT42" s="210"/>
      <c r="BU42" s="210"/>
      <c r="BV42" s="210"/>
      <c r="BW42" s="271"/>
      <c r="BX42" s="145" t="s">
        <v>728</v>
      </c>
      <c r="BY42" s="57" t="s">
        <v>423</v>
      </c>
      <c r="BZ42" s="230" t="s">
        <v>690</v>
      </c>
      <c r="CA42" s="10" t="s">
        <v>690</v>
      </c>
      <c r="CE42" s="10" t="e">
        <f>D42-#REF!</f>
        <v>#REF!</v>
      </c>
      <c r="CF42" s="10" t="e">
        <f>D42-#REF!</f>
        <v>#REF!</v>
      </c>
      <c r="CG42" s="130" t="e">
        <f>F42-#REF!</f>
        <v>#REF!</v>
      </c>
    </row>
    <row r="43" spans="1:85" s="113" customFormat="1" ht="36" x14ac:dyDescent="0.2">
      <c r="A43" s="75"/>
      <c r="B43" s="160"/>
      <c r="C43" s="255" t="s">
        <v>706</v>
      </c>
      <c r="D43" s="220">
        <f t="shared" si="39"/>
        <v>8482</v>
      </c>
      <c r="E43" s="208">
        <f t="shared" si="40"/>
        <v>8482</v>
      </c>
      <c r="F43" s="208">
        <v>8482</v>
      </c>
      <c r="G43" s="208">
        <f t="shared" si="41"/>
        <v>11164</v>
      </c>
      <c r="H43" s="208">
        <f t="shared" si="42"/>
        <v>2682</v>
      </c>
      <c r="I43" s="208"/>
      <c r="J43" s="208"/>
      <c r="K43" s="208"/>
      <c r="L43" s="208"/>
      <c r="M43" s="208">
        <v>2682</v>
      </c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>
        <v>0</v>
      </c>
      <c r="AE43" s="208">
        <f t="shared" si="43"/>
        <v>0</v>
      </c>
      <c r="AF43" s="208">
        <f t="shared" si="44"/>
        <v>0</v>
      </c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>
        <v>0</v>
      </c>
      <c r="AR43" s="208">
        <f t="shared" si="45"/>
        <v>0</v>
      </c>
      <c r="AS43" s="208">
        <f t="shared" si="46"/>
        <v>0</v>
      </c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>
        <v>0</v>
      </c>
      <c r="BE43" s="208">
        <f t="shared" si="47"/>
        <v>0</v>
      </c>
      <c r="BF43" s="208">
        <f t="shared" si="48"/>
        <v>0</v>
      </c>
      <c r="BG43" s="208"/>
      <c r="BH43" s="208"/>
      <c r="BI43" s="208"/>
      <c r="BJ43" s="208"/>
      <c r="BK43" s="208"/>
      <c r="BL43" s="210">
        <f t="shared" si="49"/>
        <v>-2682</v>
      </c>
      <c r="BM43" s="210">
        <f t="shared" si="50"/>
        <v>-2682</v>
      </c>
      <c r="BN43" s="210">
        <f>-2957+275</f>
        <v>-2682</v>
      </c>
      <c r="BO43" s="210"/>
      <c r="BP43" s="210"/>
      <c r="BQ43" s="210"/>
      <c r="BR43" s="210"/>
      <c r="BS43" s="210"/>
      <c r="BT43" s="210"/>
      <c r="BU43" s="210"/>
      <c r="BV43" s="210"/>
      <c r="BW43" s="271"/>
      <c r="BX43" s="145" t="s">
        <v>729</v>
      </c>
      <c r="BY43" s="57"/>
      <c r="BZ43" s="230" t="s">
        <v>691</v>
      </c>
      <c r="CA43" s="10" t="s">
        <v>691</v>
      </c>
      <c r="CB43" s="130"/>
      <c r="CE43" s="10" t="e">
        <f>D43-#REF!</f>
        <v>#REF!</v>
      </c>
      <c r="CF43" s="10" t="e">
        <f>D43-#REF!</f>
        <v>#REF!</v>
      </c>
      <c r="CG43" s="113" t="e">
        <f>F43-#REF!</f>
        <v>#REF!</v>
      </c>
    </row>
    <row r="44" spans="1:85" s="130" customFormat="1" ht="24" x14ac:dyDescent="0.2">
      <c r="A44" s="75"/>
      <c r="B44" s="160"/>
      <c r="C44" s="255" t="s">
        <v>580</v>
      </c>
      <c r="D44" s="220">
        <f t="shared" si="39"/>
        <v>15563</v>
      </c>
      <c r="E44" s="208">
        <f t="shared" si="40"/>
        <v>15092</v>
      </c>
      <c r="F44" s="208">
        <v>15563</v>
      </c>
      <c r="G44" s="208">
        <f t="shared" si="41"/>
        <v>15092</v>
      </c>
      <c r="H44" s="208">
        <f t="shared" si="42"/>
        <v>-471</v>
      </c>
      <c r="I44" s="208"/>
      <c r="J44" s="208"/>
      <c r="K44" s="208"/>
      <c r="L44" s="208"/>
      <c r="M44" s="208">
        <v>-471</v>
      </c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>
        <v>0</v>
      </c>
      <c r="AE44" s="208">
        <f t="shared" si="43"/>
        <v>0</v>
      </c>
      <c r="AF44" s="208">
        <f t="shared" si="44"/>
        <v>0</v>
      </c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>
        <v>0</v>
      </c>
      <c r="AR44" s="208">
        <f t="shared" si="45"/>
        <v>0</v>
      </c>
      <c r="AS44" s="208">
        <f t="shared" si="46"/>
        <v>0</v>
      </c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>
        <v>0</v>
      </c>
      <c r="BE44" s="208">
        <f t="shared" si="47"/>
        <v>0</v>
      </c>
      <c r="BF44" s="208">
        <f t="shared" si="48"/>
        <v>0</v>
      </c>
      <c r="BG44" s="208"/>
      <c r="BH44" s="208"/>
      <c r="BI44" s="208"/>
      <c r="BJ44" s="208"/>
      <c r="BK44" s="208"/>
      <c r="BL44" s="210">
        <f t="shared" si="49"/>
        <v>0</v>
      </c>
      <c r="BM44" s="210">
        <f t="shared" si="50"/>
        <v>0</v>
      </c>
      <c r="BN44" s="210"/>
      <c r="BO44" s="210"/>
      <c r="BP44" s="210"/>
      <c r="BQ44" s="210"/>
      <c r="BR44" s="210"/>
      <c r="BS44" s="210"/>
      <c r="BT44" s="210"/>
      <c r="BU44" s="210"/>
      <c r="BV44" s="210"/>
      <c r="BW44" s="271"/>
      <c r="BX44" s="145" t="s">
        <v>602</v>
      </c>
      <c r="BY44" s="57"/>
      <c r="BZ44" s="230" t="s">
        <v>691</v>
      </c>
      <c r="CA44" s="10" t="s">
        <v>691</v>
      </c>
      <c r="CE44" s="10" t="e">
        <f>D44-#REF!</f>
        <v>#REF!</v>
      </c>
      <c r="CF44" s="10" t="e">
        <f>D44-#REF!</f>
        <v>#REF!</v>
      </c>
      <c r="CG44" s="130" t="e">
        <f>F44-#REF!</f>
        <v>#REF!</v>
      </c>
    </row>
    <row r="45" spans="1:85" s="130" customFormat="1" ht="12.75" x14ac:dyDescent="0.2">
      <c r="A45" s="75"/>
      <c r="B45" s="160"/>
      <c r="C45" s="255" t="s">
        <v>581</v>
      </c>
      <c r="D45" s="220">
        <f t="shared" si="39"/>
        <v>60075</v>
      </c>
      <c r="E45" s="208">
        <f t="shared" si="40"/>
        <v>59644</v>
      </c>
      <c r="F45" s="208">
        <v>60075</v>
      </c>
      <c r="G45" s="208">
        <f t="shared" si="41"/>
        <v>59644</v>
      </c>
      <c r="H45" s="208">
        <f t="shared" si="42"/>
        <v>-431</v>
      </c>
      <c r="I45" s="208"/>
      <c r="J45" s="208"/>
      <c r="K45" s="208"/>
      <c r="L45" s="208"/>
      <c r="M45" s="208">
        <v>-431</v>
      </c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>
        <v>0</v>
      </c>
      <c r="AE45" s="208">
        <f t="shared" si="43"/>
        <v>0</v>
      </c>
      <c r="AF45" s="208">
        <f t="shared" si="44"/>
        <v>0</v>
      </c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>
        <v>0</v>
      </c>
      <c r="AR45" s="208">
        <f t="shared" si="45"/>
        <v>0</v>
      </c>
      <c r="AS45" s="208">
        <f t="shared" si="46"/>
        <v>0</v>
      </c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>
        <v>0</v>
      </c>
      <c r="BE45" s="208">
        <f t="shared" si="47"/>
        <v>0</v>
      </c>
      <c r="BF45" s="208">
        <f t="shared" si="48"/>
        <v>0</v>
      </c>
      <c r="BG45" s="208"/>
      <c r="BH45" s="208"/>
      <c r="BI45" s="208"/>
      <c r="BJ45" s="208"/>
      <c r="BK45" s="208"/>
      <c r="BL45" s="210">
        <f t="shared" si="49"/>
        <v>0</v>
      </c>
      <c r="BM45" s="210">
        <f t="shared" si="50"/>
        <v>0</v>
      </c>
      <c r="BN45" s="210"/>
      <c r="BO45" s="210"/>
      <c r="BP45" s="210"/>
      <c r="BQ45" s="210"/>
      <c r="BR45" s="210"/>
      <c r="BS45" s="210"/>
      <c r="BT45" s="210"/>
      <c r="BU45" s="210"/>
      <c r="BV45" s="210"/>
      <c r="BW45" s="271"/>
      <c r="BX45" s="145" t="s">
        <v>603</v>
      </c>
      <c r="BY45" s="57"/>
      <c r="BZ45" s="230" t="s">
        <v>691</v>
      </c>
      <c r="CA45" s="10" t="s">
        <v>691</v>
      </c>
      <c r="CE45" s="10" t="e">
        <f>D45-#REF!</f>
        <v>#REF!</v>
      </c>
      <c r="CF45" s="10" t="e">
        <f>D45-#REF!</f>
        <v>#REF!</v>
      </c>
      <c r="CG45" s="130" t="e">
        <f>F45-#REF!</f>
        <v>#REF!</v>
      </c>
    </row>
    <row r="46" spans="1:85" s="130" customFormat="1" ht="36" x14ac:dyDescent="0.2">
      <c r="A46" s="75"/>
      <c r="B46" s="160"/>
      <c r="C46" s="255" t="s">
        <v>583</v>
      </c>
      <c r="D46" s="220">
        <f t="shared" si="39"/>
        <v>1105786</v>
      </c>
      <c r="E46" s="208">
        <f t="shared" si="40"/>
        <v>1146495</v>
      </c>
      <c r="F46" s="208">
        <v>1105786</v>
      </c>
      <c r="G46" s="208">
        <f t="shared" si="41"/>
        <v>1986085</v>
      </c>
      <c r="H46" s="208">
        <f t="shared" si="42"/>
        <v>880299</v>
      </c>
      <c r="I46" s="208"/>
      <c r="J46" s="208"/>
      <c r="K46" s="208"/>
      <c r="L46" s="208"/>
      <c r="M46" s="208">
        <v>839590</v>
      </c>
      <c r="N46" s="208"/>
      <c r="O46" s="208"/>
      <c r="P46" s="208"/>
      <c r="Q46" s="208">
        <v>40709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>
        <v>0</v>
      </c>
      <c r="AE46" s="208">
        <f t="shared" si="43"/>
        <v>0</v>
      </c>
      <c r="AF46" s="208">
        <f t="shared" si="44"/>
        <v>0</v>
      </c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>
        <v>0</v>
      </c>
      <c r="AR46" s="208">
        <f t="shared" si="45"/>
        <v>0</v>
      </c>
      <c r="AS46" s="208">
        <f t="shared" si="46"/>
        <v>0</v>
      </c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>
        <v>0</v>
      </c>
      <c r="BE46" s="208">
        <f t="shared" si="47"/>
        <v>0</v>
      </c>
      <c r="BF46" s="208">
        <f t="shared" si="48"/>
        <v>0</v>
      </c>
      <c r="BG46" s="208"/>
      <c r="BH46" s="208"/>
      <c r="BI46" s="208"/>
      <c r="BJ46" s="208"/>
      <c r="BK46" s="208"/>
      <c r="BL46" s="210">
        <f t="shared" si="49"/>
        <v>-839590</v>
      </c>
      <c r="BM46" s="210">
        <f t="shared" si="50"/>
        <v>-839590</v>
      </c>
      <c r="BN46" s="210">
        <v>-839590</v>
      </c>
      <c r="BO46" s="210"/>
      <c r="BP46" s="210"/>
      <c r="BQ46" s="210"/>
      <c r="BR46" s="210"/>
      <c r="BS46" s="210"/>
      <c r="BT46" s="210"/>
      <c r="BU46" s="210"/>
      <c r="BV46" s="210"/>
      <c r="BW46" s="271"/>
      <c r="BX46" s="145" t="s">
        <v>730</v>
      </c>
      <c r="BY46" s="57"/>
      <c r="BZ46" s="230" t="s">
        <v>691</v>
      </c>
      <c r="CA46" s="230" t="s">
        <v>691</v>
      </c>
      <c r="CE46" s="10" t="e">
        <f>D46-#REF!</f>
        <v>#REF!</v>
      </c>
      <c r="CF46" s="10" t="e">
        <f>D46-#REF!</f>
        <v>#REF!</v>
      </c>
      <c r="CG46" s="130" t="e">
        <f>F46-#REF!</f>
        <v>#REF!</v>
      </c>
    </row>
    <row r="47" spans="1:85" s="130" customFormat="1" ht="36" x14ac:dyDescent="0.2">
      <c r="A47" s="75"/>
      <c r="B47" s="160"/>
      <c r="C47" s="233" t="s">
        <v>582</v>
      </c>
      <c r="D47" s="220">
        <f t="shared" si="39"/>
        <v>2369718</v>
      </c>
      <c r="E47" s="210">
        <f t="shared" si="40"/>
        <v>2386153</v>
      </c>
      <c r="F47" s="210">
        <v>2369718</v>
      </c>
      <c r="G47" s="210">
        <f t="shared" si="41"/>
        <v>2386153</v>
      </c>
      <c r="H47" s="210">
        <f t="shared" si="42"/>
        <v>16435</v>
      </c>
      <c r="I47" s="210"/>
      <c r="J47" s="210"/>
      <c r="K47" s="210"/>
      <c r="L47" s="210"/>
      <c r="M47" s="210">
        <v>16435</v>
      </c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>
        <v>0</v>
      </c>
      <c r="AE47" s="210">
        <f t="shared" si="43"/>
        <v>0</v>
      </c>
      <c r="AF47" s="210">
        <f t="shared" si="44"/>
        <v>0</v>
      </c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>
        <v>0</v>
      </c>
      <c r="AR47" s="210">
        <f t="shared" si="45"/>
        <v>0</v>
      </c>
      <c r="AS47" s="210">
        <f t="shared" si="46"/>
        <v>0</v>
      </c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>
        <v>0</v>
      </c>
      <c r="BE47" s="210">
        <f t="shared" si="47"/>
        <v>0</v>
      </c>
      <c r="BF47" s="210">
        <f t="shared" si="48"/>
        <v>0</v>
      </c>
      <c r="BG47" s="210"/>
      <c r="BH47" s="210"/>
      <c r="BI47" s="210"/>
      <c r="BJ47" s="210"/>
      <c r="BK47" s="210"/>
      <c r="BL47" s="210">
        <f t="shared" si="49"/>
        <v>0</v>
      </c>
      <c r="BM47" s="210">
        <f t="shared" si="50"/>
        <v>0</v>
      </c>
      <c r="BN47" s="210"/>
      <c r="BO47" s="210"/>
      <c r="BP47" s="210"/>
      <c r="BQ47" s="210"/>
      <c r="BR47" s="210"/>
      <c r="BS47" s="210"/>
      <c r="BT47" s="210"/>
      <c r="BU47" s="210"/>
      <c r="BV47" s="210"/>
      <c r="BW47" s="271"/>
      <c r="BX47" s="145" t="s">
        <v>477</v>
      </c>
      <c r="BY47" s="131"/>
      <c r="BZ47" s="230" t="s">
        <v>691</v>
      </c>
      <c r="CA47" s="230" t="s">
        <v>691</v>
      </c>
      <c r="CE47" s="10" t="e">
        <f>D47-#REF!</f>
        <v>#REF!</v>
      </c>
      <c r="CF47" s="10" t="e">
        <f>D47-#REF!</f>
        <v>#REF!</v>
      </c>
      <c r="CG47" s="130" t="e">
        <f>F47-#REF!</f>
        <v>#REF!</v>
      </c>
    </row>
    <row r="48" spans="1:85" s="130" customFormat="1" ht="22.5" customHeight="1" x14ac:dyDescent="0.2">
      <c r="A48" s="75"/>
      <c r="B48" s="160"/>
      <c r="C48" s="233" t="s">
        <v>653</v>
      </c>
      <c r="D48" s="220">
        <f t="shared" si="39"/>
        <v>5584</v>
      </c>
      <c r="E48" s="210">
        <f t="shared" si="40"/>
        <v>67896</v>
      </c>
      <c r="F48" s="210">
        <v>5584</v>
      </c>
      <c r="G48" s="210">
        <f t="shared" si="41"/>
        <v>67896</v>
      </c>
      <c r="H48" s="210">
        <f t="shared" si="42"/>
        <v>62312</v>
      </c>
      <c r="I48" s="210"/>
      <c r="J48" s="210"/>
      <c r="K48" s="210"/>
      <c r="L48" s="210"/>
      <c r="M48" s="210">
        <v>62312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>
        <v>0</v>
      </c>
      <c r="AE48" s="210">
        <f t="shared" si="43"/>
        <v>0</v>
      </c>
      <c r="AF48" s="210">
        <f t="shared" si="44"/>
        <v>0</v>
      </c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>
        <v>0</v>
      </c>
      <c r="AR48" s="210">
        <f t="shared" si="45"/>
        <v>0</v>
      </c>
      <c r="AS48" s="210">
        <f t="shared" si="46"/>
        <v>0</v>
      </c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>
        <v>0</v>
      </c>
      <c r="BE48" s="210">
        <f t="shared" si="47"/>
        <v>0</v>
      </c>
      <c r="BF48" s="210">
        <f t="shared" si="48"/>
        <v>0</v>
      </c>
      <c r="BG48" s="210"/>
      <c r="BH48" s="210"/>
      <c r="BI48" s="210"/>
      <c r="BJ48" s="210"/>
      <c r="BK48" s="210"/>
      <c r="BL48" s="210">
        <f t="shared" si="49"/>
        <v>0</v>
      </c>
      <c r="BM48" s="210">
        <f t="shared" si="50"/>
        <v>0</v>
      </c>
      <c r="BN48" s="210"/>
      <c r="BO48" s="210"/>
      <c r="BP48" s="210"/>
      <c r="BQ48" s="210"/>
      <c r="BR48" s="210"/>
      <c r="BS48" s="210"/>
      <c r="BT48" s="210"/>
      <c r="BU48" s="210"/>
      <c r="BV48" s="210"/>
      <c r="BW48" s="271"/>
      <c r="BX48" s="145" t="s">
        <v>604</v>
      </c>
      <c r="BY48" s="131"/>
      <c r="BZ48" s="230" t="s">
        <v>691</v>
      </c>
      <c r="CA48" s="230" t="s">
        <v>691</v>
      </c>
      <c r="CE48" s="10" t="e">
        <f>D48-#REF!</f>
        <v>#REF!</v>
      </c>
      <c r="CF48" s="10" t="e">
        <f>D48-#REF!</f>
        <v>#REF!</v>
      </c>
      <c r="CG48" s="130" t="e">
        <f>F48-#REF!</f>
        <v>#REF!</v>
      </c>
    </row>
    <row r="49" spans="1:85" s="130" customFormat="1" ht="36" x14ac:dyDescent="0.2">
      <c r="A49" s="75"/>
      <c r="B49" s="160"/>
      <c r="C49" s="233" t="s">
        <v>651</v>
      </c>
      <c r="D49" s="220">
        <f t="shared" si="39"/>
        <v>1257894</v>
      </c>
      <c r="E49" s="210">
        <f t="shared" si="40"/>
        <v>1257894</v>
      </c>
      <c r="F49" s="210">
        <v>1257894</v>
      </c>
      <c r="G49" s="210">
        <f t="shared" si="41"/>
        <v>1257894</v>
      </c>
      <c r="H49" s="210">
        <f t="shared" si="42"/>
        <v>0</v>
      </c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>
        <v>0</v>
      </c>
      <c r="AE49" s="210">
        <f t="shared" si="43"/>
        <v>0</v>
      </c>
      <c r="AF49" s="210">
        <f t="shared" si="44"/>
        <v>0</v>
      </c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>
        <v>0</v>
      </c>
      <c r="AR49" s="210">
        <f t="shared" si="45"/>
        <v>0</v>
      </c>
      <c r="AS49" s="210">
        <f t="shared" si="46"/>
        <v>0</v>
      </c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>
        <v>0</v>
      </c>
      <c r="BE49" s="210">
        <f t="shared" si="47"/>
        <v>0</v>
      </c>
      <c r="BF49" s="210">
        <f t="shared" si="48"/>
        <v>0</v>
      </c>
      <c r="BG49" s="210"/>
      <c r="BH49" s="210"/>
      <c r="BI49" s="210"/>
      <c r="BJ49" s="210"/>
      <c r="BK49" s="210"/>
      <c r="BL49" s="210">
        <f t="shared" si="49"/>
        <v>0</v>
      </c>
      <c r="BM49" s="210">
        <f t="shared" si="50"/>
        <v>0</v>
      </c>
      <c r="BN49" s="210"/>
      <c r="BO49" s="210"/>
      <c r="BP49" s="210"/>
      <c r="BQ49" s="210"/>
      <c r="BR49" s="210"/>
      <c r="BS49" s="210"/>
      <c r="BT49" s="210"/>
      <c r="BU49" s="210"/>
      <c r="BV49" s="210"/>
      <c r="BW49" s="271"/>
      <c r="BX49" s="145" t="s">
        <v>526</v>
      </c>
      <c r="BY49" s="131"/>
      <c r="BZ49" s="230" t="s">
        <v>691</v>
      </c>
      <c r="CA49" s="230" t="s">
        <v>691</v>
      </c>
      <c r="CE49" s="10" t="e">
        <f>D49-#REF!</f>
        <v>#REF!</v>
      </c>
      <c r="CF49" s="10" t="e">
        <f>D49-#REF!</f>
        <v>#REF!</v>
      </c>
      <c r="CG49" s="130" t="e">
        <f>F49-#REF!</f>
        <v>#REF!</v>
      </c>
    </row>
    <row r="50" spans="1:85" s="130" customFormat="1" ht="24" x14ac:dyDescent="0.2">
      <c r="A50" s="75"/>
      <c r="B50" s="160"/>
      <c r="C50" s="233" t="s">
        <v>660</v>
      </c>
      <c r="D50" s="220">
        <f t="shared" si="39"/>
        <v>1306302</v>
      </c>
      <c r="E50" s="210">
        <f t="shared" si="40"/>
        <v>1318891</v>
      </c>
      <c r="F50" s="210">
        <v>1306302</v>
      </c>
      <c r="G50" s="210">
        <f t="shared" si="41"/>
        <v>1469122</v>
      </c>
      <c r="H50" s="210">
        <f t="shared" si="42"/>
        <v>162820</v>
      </c>
      <c r="I50" s="210"/>
      <c r="J50" s="210"/>
      <c r="K50" s="210"/>
      <c r="L50" s="210"/>
      <c r="M50" s="210"/>
      <c r="N50" s="210"/>
      <c r="O50" s="210"/>
      <c r="P50" s="210"/>
      <c r="Q50" s="210">
        <v>162820</v>
      </c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>
        <v>0</v>
      </c>
      <c r="AE50" s="210">
        <f t="shared" si="43"/>
        <v>0</v>
      </c>
      <c r="AF50" s="210">
        <f t="shared" si="44"/>
        <v>0</v>
      </c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>
        <v>0</v>
      </c>
      <c r="AR50" s="210">
        <f t="shared" si="45"/>
        <v>0</v>
      </c>
      <c r="AS50" s="210">
        <f t="shared" si="46"/>
        <v>0</v>
      </c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>
        <v>0</v>
      </c>
      <c r="BE50" s="210">
        <f t="shared" si="47"/>
        <v>0</v>
      </c>
      <c r="BF50" s="210">
        <f t="shared" si="48"/>
        <v>0</v>
      </c>
      <c r="BG50" s="210"/>
      <c r="BH50" s="210"/>
      <c r="BI50" s="210"/>
      <c r="BJ50" s="210"/>
      <c r="BK50" s="210"/>
      <c r="BL50" s="210">
        <f t="shared" si="49"/>
        <v>-150231</v>
      </c>
      <c r="BM50" s="210">
        <f t="shared" si="50"/>
        <v>-150231</v>
      </c>
      <c r="BN50" s="210"/>
      <c r="BO50" s="210"/>
      <c r="BP50" s="210">
        <v>-150231</v>
      </c>
      <c r="BQ50" s="210"/>
      <c r="BR50" s="210"/>
      <c r="BS50" s="210"/>
      <c r="BT50" s="210"/>
      <c r="BU50" s="210"/>
      <c r="BV50" s="210"/>
      <c r="BW50" s="271"/>
      <c r="BX50" s="145" t="s">
        <v>527</v>
      </c>
      <c r="BY50" s="131"/>
      <c r="BZ50" s="230" t="s">
        <v>691</v>
      </c>
      <c r="CA50" s="230" t="s">
        <v>691</v>
      </c>
      <c r="CE50" s="10" t="e">
        <f>D50-#REF!</f>
        <v>#REF!</v>
      </c>
      <c r="CF50" s="10" t="e">
        <f>D50-#REF!</f>
        <v>#REF!</v>
      </c>
      <c r="CG50" s="130" t="e">
        <f>F50-#REF!</f>
        <v>#REF!</v>
      </c>
    </row>
    <row r="51" spans="1:85" ht="24" customHeight="1" x14ac:dyDescent="0.2">
      <c r="A51" s="75">
        <v>90000518538</v>
      </c>
      <c r="B51" s="158" t="s">
        <v>288</v>
      </c>
      <c r="C51" s="255" t="s">
        <v>181</v>
      </c>
      <c r="D51" s="220">
        <f t="shared" si="39"/>
        <v>168925</v>
      </c>
      <c r="E51" s="208">
        <f t="shared" si="40"/>
        <v>168925</v>
      </c>
      <c r="F51" s="208">
        <v>168925</v>
      </c>
      <c r="G51" s="208">
        <f t="shared" si="41"/>
        <v>168925</v>
      </c>
      <c r="H51" s="208">
        <f t="shared" si="42"/>
        <v>0</v>
      </c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>
        <v>0</v>
      </c>
      <c r="AE51" s="208">
        <f t="shared" si="43"/>
        <v>0</v>
      </c>
      <c r="AF51" s="208">
        <f t="shared" si="44"/>
        <v>0</v>
      </c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>
        <v>0</v>
      </c>
      <c r="AR51" s="208">
        <f t="shared" si="45"/>
        <v>0</v>
      </c>
      <c r="AS51" s="208">
        <f t="shared" si="46"/>
        <v>0</v>
      </c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>
        <v>0</v>
      </c>
      <c r="BE51" s="208">
        <f t="shared" si="47"/>
        <v>0</v>
      </c>
      <c r="BF51" s="208">
        <f t="shared" si="48"/>
        <v>0</v>
      </c>
      <c r="BG51" s="208"/>
      <c r="BH51" s="208"/>
      <c r="BI51" s="208"/>
      <c r="BJ51" s="208"/>
      <c r="BK51" s="208"/>
      <c r="BL51" s="208">
        <f t="shared" si="49"/>
        <v>0</v>
      </c>
      <c r="BM51" s="208">
        <f t="shared" si="50"/>
        <v>0</v>
      </c>
      <c r="BN51" s="208"/>
      <c r="BO51" s="208"/>
      <c r="BP51" s="208"/>
      <c r="BQ51" s="208"/>
      <c r="BR51" s="208"/>
      <c r="BS51" s="208"/>
      <c r="BT51" s="208"/>
      <c r="BU51" s="208"/>
      <c r="BV51" s="208"/>
      <c r="BW51" s="259"/>
      <c r="BX51" s="54" t="s">
        <v>425</v>
      </c>
      <c r="BY51" s="57"/>
      <c r="BZ51" s="230" t="s">
        <v>694</v>
      </c>
      <c r="CA51" s="10" t="s">
        <v>695</v>
      </c>
      <c r="CE51" s="10" t="e">
        <f>D51-#REF!</f>
        <v>#REF!</v>
      </c>
      <c r="CF51" s="10" t="e">
        <f>D51-#REF!</f>
        <v>#REF!</v>
      </c>
      <c r="CG51" s="1" t="e">
        <f>F51-#REF!</f>
        <v>#REF!</v>
      </c>
    </row>
    <row r="52" spans="1:85" ht="39" customHeight="1" x14ac:dyDescent="0.2">
      <c r="A52" s="75"/>
      <c r="B52" s="158" t="s">
        <v>162</v>
      </c>
      <c r="C52" s="235" t="s">
        <v>163</v>
      </c>
      <c r="D52" s="220">
        <f t="shared" si="39"/>
        <v>50000</v>
      </c>
      <c r="E52" s="208">
        <f t="shared" si="40"/>
        <v>50000</v>
      </c>
      <c r="F52" s="208">
        <v>50000</v>
      </c>
      <c r="G52" s="208">
        <f t="shared" si="41"/>
        <v>50000</v>
      </c>
      <c r="H52" s="208">
        <f t="shared" si="42"/>
        <v>0</v>
      </c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>
        <v>0</v>
      </c>
      <c r="AE52" s="208">
        <f t="shared" si="43"/>
        <v>0</v>
      </c>
      <c r="AF52" s="208">
        <f t="shared" si="44"/>
        <v>0</v>
      </c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>
        <v>0</v>
      </c>
      <c r="AR52" s="208">
        <f t="shared" si="45"/>
        <v>0</v>
      </c>
      <c r="AS52" s="208">
        <f t="shared" si="46"/>
        <v>0</v>
      </c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>
        <v>0</v>
      </c>
      <c r="BE52" s="208">
        <f t="shared" si="47"/>
        <v>0</v>
      </c>
      <c r="BF52" s="208">
        <f t="shared" si="48"/>
        <v>0</v>
      </c>
      <c r="BG52" s="208"/>
      <c r="BH52" s="208"/>
      <c r="BI52" s="208"/>
      <c r="BJ52" s="208"/>
      <c r="BK52" s="208"/>
      <c r="BL52" s="208">
        <f t="shared" si="49"/>
        <v>0</v>
      </c>
      <c r="BM52" s="208">
        <f t="shared" si="50"/>
        <v>0</v>
      </c>
      <c r="BN52" s="208"/>
      <c r="BO52" s="208"/>
      <c r="BP52" s="208"/>
      <c r="BQ52" s="208"/>
      <c r="BR52" s="208"/>
      <c r="BS52" s="208"/>
      <c r="BT52" s="208"/>
      <c r="BU52" s="208"/>
      <c r="BV52" s="208"/>
      <c r="BW52" s="259"/>
      <c r="BX52" s="54" t="s">
        <v>314</v>
      </c>
      <c r="BY52" s="57"/>
      <c r="BZ52" s="230" t="s">
        <v>688</v>
      </c>
      <c r="CA52" s="10" t="s">
        <v>689</v>
      </c>
      <c r="CE52" s="10" t="e">
        <f>D52-#REF!</f>
        <v>#REF!</v>
      </c>
      <c r="CF52" s="10" t="e">
        <f>D52-#REF!</f>
        <v>#REF!</v>
      </c>
      <c r="CG52" s="1" t="e">
        <f>F52-#REF!</f>
        <v>#REF!</v>
      </c>
    </row>
    <row r="53" spans="1:85" ht="12.75" x14ac:dyDescent="0.2">
      <c r="A53" s="75"/>
      <c r="B53" s="160"/>
      <c r="C53" s="235" t="s">
        <v>190</v>
      </c>
      <c r="D53" s="220">
        <f t="shared" si="39"/>
        <v>2100</v>
      </c>
      <c r="E53" s="208">
        <f t="shared" si="40"/>
        <v>16600</v>
      </c>
      <c r="F53" s="208">
        <v>2100</v>
      </c>
      <c r="G53" s="208">
        <f t="shared" si="41"/>
        <v>16600</v>
      </c>
      <c r="H53" s="208">
        <f t="shared" si="42"/>
        <v>14500</v>
      </c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>
        <v>14500</v>
      </c>
      <c r="V53" s="208"/>
      <c r="W53" s="208"/>
      <c r="X53" s="208"/>
      <c r="Y53" s="208"/>
      <c r="Z53" s="208"/>
      <c r="AA53" s="208"/>
      <c r="AB53" s="208"/>
      <c r="AC53" s="208"/>
      <c r="AD53" s="208">
        <v>0</v>
      </c>
      <c r="AE53" s="208">
        <f t="shared" si="43"/>
        <v>0</v>
      </c>
      <c r="AF53" s="208">
        <f t="shared" si="44"/>
        <v>0</v>
      </c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>
        <v>0</v>
      </c>
      <c r="AR53" s="208">
        <f t="shared" si="45"/>
        <v>0</v>
      </c>
      <c r="AS53" s="208">
        <f t="shared" si="46"/>
        <v>0</v>
      </c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>
        <v>0</v>
      </c>
      <c r="BE53" s="208">
        <f t="shared" si="47"/>
        <v>0</v>
      </c>
      <c r="BF53" s="208">
        <f t="shared" si="48"/>
        <v>0</v>
      </c>
      <c r="BG53" s="208"/>
      <c r="BH53" s="208"/>
      <c r="BI53" s="208"/>
      <c r="BJ53" s="208"/>
      <c r="BK53" s="208"/>
      <c r="BL53" s="208">
        <f t="shared" si="49"/>
        <v>0</v>
      </c>
      <c r="BM53" s="208">
        <f t="shared" si="50"/>
        <v>0</v>
      </c>
      <c r="BN53" s="208"/>
      <c r="BO53" s="208"/>
      <c r="BP53" s="208"/>
      <c r="BQ53" s="208"/>
      <c r="BR53" s="208"/>
      <c r="BS53" s="208"/>
      <c r="BT53" s="208"/>
      <c r="BU53" s="208"/>
      <c r="BV53" s="208"/>
      <c r="BW53" s="259"/>
      <c r="BX53" s="54" t="s">
        <v>315</v>
      </c>
      <c r="BY53" s="57"/>
      <c r="BZ53" s="230" t="s">
        <v>688</v>
      </c>
      <c r="CA53" s="10" t="s">
        <v>689</v>
      </c>
      <c r="CE53" s="10" t="e">
        <f>D53-#REF!</f>
        <v>#REF!</v>
      </c>
      <c r="CF53" s="10" t="e">
        <f>D53-#REF!</f>
        <v>#REF!</v>
      </c>
      <c r="CG53" s="1" t="e">
        <f>F53-#REF!</f>
        <v>#REF!</v>
      </c>
    </row>
    <row r="54" spans="1:85" ht="12.75" x14ac:dyDescent="0.2">
      <c r="A54" s="75"/>
      <c r="B54" s="160"/>
      <c r="C54" s="235" t="s">
        <v>176</v>
      </c>
      <c r="D54" s="220">
        <f t="shared" si="39"/>
        <v>15782</v>
      </c>
      <c r="E54" s="208">
        <f t="shared" si="40"/>
        <v>15782</v>
      </c>
      <c r="F54" s="208">
        <v>15782</v>
      </c>
      <c r="G54" s="208">
        <f t="shared" si="41"/>
        <v>15782</v>
      </c>
      <c r="H54" s="208">
        <f t="shared" si="42"/>
        <v>0</v>
      </c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>
        <v>0</v>
      </c>
      <c r="AE54" s="208">
        <f t="shared" si="43"/>
        <v>0</v>
      </c>
      <c r="AF54" s="208">
        <f t="shared" si="44"/>
        <v>0</v>
      </c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>
        <v>0</v>
      </c>
      <c r="AR54" s="208">
        <f t="shared" si="45"/>
        <v>0</v>
      </c>
      <c r="AS54" s="208">
        <f t="shared" si="46"/>
        <v>0</v>
      </c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>
        <v>0</v>
      </c>
      <c r="BE54" s="208">
        <f t="shared" si="47"/>
        <v>0</v>
      </c>
      <c r="BF54" s="208">
        <f t="shared" si="48"/>
        <v>0</v>
      </c>
      <c r="BG54" s="208"/>
      <c r="BH54" s="208"/>
      <c r="BI54" s="208"/>
      <c r="BJ54" s="208"/>
      <c r="BK54" s="208"/>
      <c r="BL54" s="208">
        <f t="shared" si="49"/>
        <v>0</v>
      </c>
      <c r="BM54" s="208">
        <f t="shared" si="50"/>
        <v>0</v>
      </c>
      <c r="BN54" s="208"/>
      <c r="BO54" s="208"/>
      <c r="BP54" s="208"/>
      <c r="BQ54" s="208"/>
      <c r="BR54" s="208"/>
      <c r="BS54" s="208"/>
      <c r="BT54" s="208"/>
      <c r="BU54" s="208"/>
      <c r="BV54" s="208"/>
      <c r="BW54" s="259"/>
      <c r="BX54" s="54" t="s">
        <v>316</v>
      </c>
      <c r="BY54" s="57"/>
      <c r="BZ54" s="230" t="s">
        <v>688</v>
      </c>
      <c r="CA54" s="10" t="s">
        <v>689</v>
      </c>
      <c r="CE54" s="10" t="e">
        <f>D54-#REF!</f>
        <v>#REF!</v>
      </c>
      <c r="CF54" s="10" t="e">
        <f>D54-#REF!</f>
        <v>#REF!</v>
      </c>
      <c r="CG54" s="1" t="e">
        <f>F54-#REF!</f>
        <v>#REF!</v>
      </c>
    </row>
    <row r="55" spans="1:85" s="118" customFormat="1" ht="36" x14ac:dyDescent="0.2">
      <c r="A55" s="75"/>
      <c r="B55" s="160"/>
      <c r="C55" s="235" t="s">
        <v>470</v>
      </c>
      <c r="D55" s="220">
        <f t="shared" si="39"/>
        <v>30000</v>
      </c>
      <c r="E55" s="208">
        <f t="shared" si="40"/>
        <v>30000</v>
      </c>
      <c r="F55" s="208">
        <v>30000</v>
      </c>
      <c r="G55" s="208">
        <f t="shared" si="41"/>
        <v>30000</v>
      </c>
      <c r="H55" s="208">
        <f t="shared" si="42"/>
        <v>0</v>
      </c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>
        <v>0</v>
      </c>
      <c r="AE55" s="208">
        <f t="shared" si="43"/>
        <v>0</v>
      </c>
      <c r="AF55" s="208">
        <f t="shared" si="44"/>
        <v>0</v>
      </c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>
        <v>0</v>
      </c>
      <c r="AR55" s="208">
        <f t="shared" si="45"/>
        <v>0</v>
      </c>
      <c r="AS55" s="208">
        <f t="shared" si="46"/>
        <v>0</v>
      </c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>
        <v>0</v>
      </c>
      <c r="BE55" s="208">
        <f t="shared" si="47"/>
        <v>0</v>
      </c>
      <c r="BF55" s="208">
        <f t="shared" si="48"/>
        <v>0</v>
      </c>
      <c r="BG55" s="208"/>
      <c r="BH55" s="208"/>
      <c r="BI55" s="208"/>
      <c r="BJ55" s="208"/>
      <c r="BK55" s="208"/>
      <c r="BL55" s="208">
        <f t="shared" si="49"/>
        <v>0</v>
      </c>
      <c r="BM55" s="208">
        <f t="shared" si="50"/>
        <v>0</v>
      </c>
      <c r="BN55" s="208"/>
      <c r="BO55" s="208"/>
      <c r="BP55" s="208"/>
      <c r="BQ55" s="208"/>
      <c r="BR55" s="208"/>
      <c r="BS55" s="208"/>
      <c r="BT55" s="208"/>
      <c r="BU55" s="208"/>
      <c r="BV55" s="208"/>
      <c r="BW55" s="259"/>
      <c r="BX55" s="54" t="s">
        <v>471</v>
      </c>
      <c r="BY55" s="57"/>
      <c r="BZ55" s="230" t="s">
        <v>688</v>
      </c>
      <c r="CA55" s="10" t="s">
        <v>689</v>
      </c>
      <c r="CE55" s="10" t="e">
        <f>D55-#REF!</f>
        <v>#REF!</v>
      </c>
      <c r="CF55" s="10" t="e">
        <f>D55-#REF!</f>
        <v>#REF!</v>
      </c>
      <c r="CG55" s="118" t="e">
        <f>F55-#REF!</f>
        <v>#REF!</v>
      </c>
    </row>
    <row r="56" spans="1:85" s="130" customFormat="1" ht="36" x14ac:dyDescent="0.2">
      <c r="A56" s="75"/>
      <c r="B56" s="160"/>
      <c r="C56" s="235" t="s">
        <v>593</v>
      </c>
      <c r="D56" s="220">
        <f t="shared" si="39"/>
        <v>6000</v>
      </c>
      <c r="E56" s="208">
        <f t="shared" si="40"/>
        <v>6000</v>
      </c>
      <c r="F56" s="208">
        <v>6000</v>
      </c>
      <c r="G56" s="208">
        <f t="shared" si="41"/>
        <v>6000</v>
      </c>
      <c r="H56" s="208">
        <f t="shared" si="42"/>
        <v>0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>
        <v>0</v>
      </c>
      <c r="AE56" s="208">
        <f t="shared" si="43"/>
        <v>0</v>
      </c>
      <c r="AF56" s="208">
        <f t="shared" si="44"/>
        <v>0</v>
      </c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>
        <v>0</v>
      </c>
      <c r="AR56" s="208">
        <f t="shared" si="45"/>
        <v>0</v>
      </c>
      <c r="AS56" s="208">
        <f t="shared" si="46"/>
        <v>0</v>
      </c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>
        <v>0</v>
      </c>
      <c r="BE56" s="208">
        <f t="shared" si="47"/>
        <v>0</v>
      </c>
      <c r="BF56" s="208">
        <f t="shared" si="48"/>
        <v>0</v>
      </c>
      <c r="BG56" s="208"/>
      <c r="BH56" s="208"/>
      <c r="BI56" s="208"/>
      <c r="BJ56" s="208"/>
      <c r="BK56" s="208"/>
      <c r="BL56" s="208">
        <f t="shared" si="49"/>
        <v>0</v>
      </c>
      <c r="BM56" s="208">
        <f t="shared" si="50"/>
        <v>0</v>
      </c>
      <c r="BN56" s="208"/>
      <c r="BO56" s="208"/>
      <c r="BP56" s="208"/>
      <c r="BQ56" s="208"/>
      <c r="BR56" s="208"/>
      <c r="BS56" s="208"/>
      <c r="BT56" s="208"/>
      <c r="BU56" s="208"/>
      <c r="BV56" s="208"/>
      <c r="BW56" s="259"/>
      <c r="BX56" s="54" t="s">
        <v>607</v>
      </c>
      <c r="BY56" s="57"/>
      <c r="BZ56" s="230" t="s">
        <v>688</v>
      </c>
      <c r="CA56" s="10" t="s">
        <v>689</v>
      </c>
      <c r="CE56" s="10" t="e">
        <f>D56-#REF!</f>
        <v>#REF!</v>
      </c>
      <c r="CF56" s="10" t="e">
        <f>D56-#REF!</f>
        <v>#REF!</v>
      </c>
      <c r="CG56" s="130" t="e">
        <f>F56-#REF!</f>
        <v>#REF!</v>
      </c>
    </row>
    <row r="57" spans="1:85" s="130" customFormat="1" ht="24" x14ac:dyDescent="0.2">
      <c r="A57" s="75">
        <v>90000056554</v>
      </c>
      <c r="B57" s="158" t="s">
        <v>431</v>
      </c>
      <c r="C57" s="235" t="s">
        <v>832</v>
      </c>
      <c r="D57" s="220">
        <f t="shared" si="39"/>
        <v>0</v>
      </c>
      <c r="E57" s="208">
        <f t="shared" si="40"/>
        <v>1845</v>
      </c>
      <c r="F57" s="208"/>
      <c r="G57" s="208">
        <f t="shared" si="41"/>
        <v>2657</v>
      </c>
      <c r="H57" s="208">
        <f t="shared" si="42"/>
        <v>2657</v>
      </c>
      <c r="I57" s="208"/>
      <c r="J57" s="208"/>
      <c r="K57" s="208"/>
      <c r="L57" s="208"/>
      <c r="M57" s="208"/>
      <c r="N57" s="208"/>
      <c r="O57" s="208"/>
      <c r="P57" s="208"/>
      <c r="Q57" s="208"/>
      <c r="R57" s="208">
        <v>2657</v>
      </c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>
        <f t="shared" ref="AE57" si="51">AD57+AF57</f>
        <v>0</v>
      </c>
      <c r="AF57" s="208">
        <f t="shared" ref="AF57" si="52">SUM(AG57:AP57)</f>
        <v>0</v>
      </c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>
        <f t="shared" ref="AR57" si="53">AQ57+AS57</f>
        <v>0</v>
      </c>
      <c r="AS57" s="208">
        <f t="shared" ref="AS57" si="54">SUM(AT57:BC57)</f>
        <v>0</v>
      </c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>
        <f t="shared" ref="BE57" si="55">BD57+BF57</f>
        <v>0</v>
      </c>
      <c r="BF57" s="208">
        <f t="shared" ref="BF57" si="56">SUM(BG57:BJ57)</f>
        <v>0</v>
      </c>
      <c r="BG57" s="208"/>
      <c r="BH57" s="208"/>
      <c r="BI57" s="208"/>
      <c r="BJ57" s="208"/>
      <c r="BK57" s="208"/>
      <c r="BL57" s="208">
        <f t="shared" ref="BL57" si="57">BK57+BM57</f>
        <v>-812</v>
      </c>
      <c r="BM57" s="208">
        <f t="shared" ref="BM57" si="58">SUM(BN57:BW57)</f>
        <v>-812</v>
      </c>
      <c r="BN57" s="208"/>
      <c r="BO57" s="208"/>
      <c r="BP57" s="208"/>
      <c r="BQ57" s="208">
        <v>-812</v>
      </c>
      <c r="BR57" s="208"/>
      <c r="BS57" s="208"/>
      <c r="BT57" s="208"/>
      <c r="BU57" s="208"/>
      <c r="BV57" s="208"/>
      <c r="BW57" s="259"/>
      <c r="BX57" s="54" t="s">
        <v>833</v>
      </c>
      <c r="BY57" s="57"/>
      <c r="BZ57" s="230"/>
      <c r="CA57" s="10"/>
      <c r="CE57" s="10"/>
      <c r="CF57" s="10"/>
    </row>
    <row r="58" spans="1:85" ht="10.5" customHeight="1" thickBot="1" x14ac:dyDescent="0.25">
      <c r="A58" s="197"/>
      <c r="B58" s="386"/>
      <c r="C58" s="198"/>
      <c r="D58" s="225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74"/>
      <c r="BX58" s="199"/>
      <c r="BY58" s="200"/>
      <c r="CE58" s="10" t="e">
        <f>D58-#REF!</f>
        <v>#REF!</v>
      </c>
      <c r="CF58" s="10" t="e">
        <f>D58-#REF!</f>
        <v>#REF!</v>
      </c>
      <c r="CG58" s="1" t="e">
        <f>F58-#REF!</f>
        <v>#REF!</v>
      </c>
    </row>
    <row r="59" spans="1:85" ht="12.75" thickBot="1" x14ac:dyDescent="0.25">
      <c r="A59" s="140" t="s">
        <v>9</v>
      </c>
      <c r="B59" s="90" t="s">
        <v>10</v>
      </c>
      <c r="C59" s="187"/>
      <c r="D59" s="223">
        <f t="shared" ref="D59:E59" si="59">SUM(D60:D67)</f>
        <v>4945765</v>
      </c>
      <c r="E59" s="262">
        <f t="shared" si="59"/>
        <v>4949128</v>
      </c>
      <c r="F59" s="262">
        <f>SUM(F60:F67)</f>
        <v>4172116</v>
      </c>
      <c r="G59" s="262">
        <f t="shared" ref="G59:BW59" si="60">SUM(G60:G67)</f>
        <v>4216191</v>
      </c>
      <c r="H59" s="262">
        <f t="shared" si="60"/>
        <v>44075</v>
      </c>
      <c r="I59" s="262">
        <f t="shared" si="60"/>
        <v>0</v>
      </c>
      <c r="J59" s="262">
        <f t="shared" si="60"/>
        <v>0</v>
      </c>
      <c r="K59" s="262">
        <f t="shared" si="60"/>
        <v>0</v>
      </c>
      <c r="L59" s="262">
        <f t="shared" si="60"/>
        <v>0</v>
      </c>
      <c r="M59" s="262">
        <f t="shared" si="60"/>
        <v>38066</v>
      </c>
      <c r="N59" s="262">
        <f t="shared" si="60"/>
        <v>6009</v>
      </c>
      <c r="O59" s="262">
        <f t="shared" si="60"/>
        <v>0</v>
      </c>
      <c r="P59" s="262">
        <f t="shared" si="60"/>
        <v>0</v>
      </c>
      <c r="Q59" s="262">
        <f t="shared" si="60"/>
        <v>0</v>
      </c>
      <c r="R59" s="262">
        <f t="shared" ref="R59:AB59" si="61">SUM(R60:R67)</f>
        <v>0</v>
      </c>
      <c r="S59" s="262">
        <f t="shared" si="61"/>
        <v>0</v>
      </c>
      <c r="T59" s="262">
        <f t="shared" si="61"/>
        <v>0</v>
      </c>
      <c r="U59" s="262">
        <f t="shared" si="61"/>
        <v>0</v>
      </c>
      <c r="V59" s="262">
        <f t="shared" si="61"/>
        <v>0</v>
      </c>
      <c r="W59" s="262">
        <f t="shared" si="61"/>
        <v>0</v>
      </c>
      <c r="X59" s="262">
        <f t="shared" si="61"/>
        <v>0</v>
      </c>
      <c r="Y59" s="262">
        <f t="shared" si="61"/>
        <v>0</v>
      </c>
      <c r="Z59" s="262">
        <f t="shared" si="61"/>
        <v>0</v>
      </c>
      <c r="AA59" s="262">
        <f t="shared" si="61"/>
        <v>0</v>
      </c>
      <c r="AB59" s="262">
        <f t="shared" si="61"/>
        <v>0</v>
      </c>
      <c r="AC59" s="262">
        <f t="shared" si="60"/>
        <v>0</v>
      </c>
      <c r="AD59" s="262">
        <f t="shared" si="60"/>
        <v>773649</v>
      </c>
      <c r="AE59" s="262">
        <f t="shared" si="60"/>
        <v>751970</v>
      </c>
      <c r="AF59" s="262">
        <f t="shared" si="60"/>
        <v>-21679</v>
      </c>
      <c r="AG59" s="262">
        <f t="shared" si="60"/>
        <v>-21679</v>
      </c>
      <c r="AH59" s="262">
        <f t="shared" si="60"/>
        <v>0</v>
      </c>
      <c r="AI59" s="262">
        <f t="shared" si="60"/>
        <v>0</v>
      </c>
      <c r="AJ59" s="262">
        <f t="shared" si="60"/>
        <v>0</v>
      </c>
      <c r="AK59" s="262">
        <f t="shared" si="60"/>
        <v>0</v>
      </c>
      <c r="AL59" s="262">
        <f t="shared" si="60"/>
        <v>0</v>
      </c>
      <c r="AM59" s="262">
        <f t="shared" si="60"/>
        <v>0</v>
      </c>
      <c r="AN59" s="262">
        <f t="shared" si="60"/>
        <v>0</v>
      </c>
      <c r="AO59" s="262">
        <f t="shared" si="60"/>
        <v>0</v>
      </c>
      <c r="AP59" s="262">
        <f t="shared" si="60"/>
        <v>0</v>
      </c>
      <c r="AQ59" s="262">
        <f t="shared" si="60"/>
        <v>0</v>
      </c>
      <c r="AR59" s="262">
        <f t="shared" si="60"/>
        <v>0</v>
      </c>
      <c r="AS59" s="262">
        <f t="shared" si="60"/>
        <v>0</v>
      </c>
      <c r="AT59" s="262">
        <f t="shared" si="60"/>
        <v>0</v>
      </c>
      <c r="AU59" s="262">
        <f t="shared" si="60"/>
        <v>0</v>
      </c>
      <c r="AV59" s="262">
        <f t="shared" si="60"/>
        <v>0</v>
      </c>
      <c r="AW59" s="262">
        <f t="shared" si="60"/>
        <v>0</v>
      </c>
      <c r="AX59" s="262">
        <f t="shared" si="60"/>
        <v>0</v>
      </c>
      <c r="AY59" s="262">
        <f t="shared" si="60"/>
        <v>0</v>
      </c>
      <c r="AZ59" s="262">
        <f t="shared" si="60"/>
        <v>0</v>
      </c>
      <c r="BA59" s="262">
        <f t="shared" si="60"/>
        <v>0</v>
      </c>
      <c r="BB59" s="262">
        <f t="shared" si="60"/>
        <v>0</v>
      </c>
      <c r="BC59" s="262">
        <f t="shared" si="60"/>
        <v>0</v>
      </c>
      <c r="BD59" s="262">
        <f t="shared" si="60"/>
        <v>0</v>
      </c>
      <c r="BE59" s="262">
        <f t="shared" si="60"/>
        <v>0</v>
      </c>
      <c r="BF59" s="262">
        <f t="shared" si="60"/>
        <v>0</v>
      </c>
      <c r="BG59" s="262">
        <f t="shared" si="60"/>
        <v>0</v>
      </c>
      <c r="BH59" s="262">
        <f t="shared" si="60"/>
        <v>0</v>
      </c>
      <c r="BI59" s="262">
        <f t="shared" si="60"/>
        <v>0</v>
      </c>
      <c r="BJ59" s="262">
        <f t="shared" si="60"/>
        <v>0</v>
      </c>
      <c r="BK59" s="262">
        <f t="shared" si="60"/>
        <v>0</v>
      </c>
      <c r="BL59" s="262">
        <f t="shared" si="60"/>
        <v>-19033</v>
      </c>
      <c r="BM59" s="262">
        <f t="shared" si="60"/>
        <v>-19033</v>
      </c>
      <c r="BN59" s="262">
        <f t="shared" si="60"/>
        <v>-19033</v>
      </c>
      <c r="BO59" s="262">
        <f t="shared" si="60"/>
        <v>0</v>
      </c>
      <c r="BP59" s="262">
        <f t="shared" si="60"/>
        <v>0</v>
      </c>
      <c r="BQ59" s="262">
        <f t="shared" si="60"/>
        <v>0</v>
      </c>
      <c r="BR59" s="262">
        <f t="shared" si="60"/>
        <v>0</v>
      </c>
      <c r="BS59" s="262">
        <f t="shared" si="60"/>
        <v>0</v>
      </c>
      <c r="BT59" s="262">
        <f t="shared" si="60"/>
        <v>0</v>
      </c>
      <c r="BU59" s="262">
        <f t="shared" si="60"/>
        <v>0</v>
      </c>
      <c r="BV59" s="262">
        <f t="shared" si="60"/>
        <v>0</v>
      </c>
      <c r="BW59" s="270">
        <f t="shared" si="60"/>
        <v>0</v>
      </c>
      <c r="BX59" s="7"/>
      <c r="BY59" s="59"/>
      <c r="CE59" s="10" t="e">
        <f>D59-#REF!</f>
        <v>#REF!</v>
      </c>
      <c r="CF59" s="10" t="e">
        <f>D59-#REF!</f>
        <v>#REF!</v>
      </c>
      <c r="CG59" s="1" t="e">
        <f>F59-#REF!</f>
        <v>#REF!</v>
      </c>
    </row>
    <row r="60" spans="1:85" ht="15.75" customHeight="1" thickTop="1" x14ac:dyDescent="0.2">
      <c r="A60" s="75">
        <v>90000056357</v>
      </c>
      <c r="B60" s="164" t="s">
        <v>5</v>
      </c>
      <c r="C60" s="189" t="s">
        <v>254</v>
      </c>
      <c r="D60" s="220">
        <f t="shared" ref="D60:E63" si="62">F60+AD60+AQ60+BD60+BK60</f>
        <v>13197</v>
      </c>
      <c r="E60" s="210">
        <f t="shared" si="62"/>
        <v>13111</v>
      </c>
      <c r="F60" s="212">
        <v>13197</v>
      </c>
      <c r="G60" s="212">
        <f t="shared" ref="G60:G66" si="63">F60+H60</f>
        <v>13111</v>
      </c>
      <c r="H60" s="212">
        <f t="shared" ref="H60:H66" si="64">SUM(I60:AC60)</f>
        <v>-86</v>
      </c>
      <c r="I60" s="212"/>
      <c r="J60" s="212"/>
      <c r="K60" s="212"/>
      <c r="L60" s="212"/>
      <c r="M60" s="212"/>
      <c r="N60" s="212"/>
      <c r="O60" s="212"/>
      <c r="P60" s="212"/>
      <c r="Q60" s="212"/>
      <c r="R60" s="212">
        <v>-86</v>
      </c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>
        <v>0</v>
      </c>
      <c r="AE60" s="212">
        <f t="shared" ref="AE60:AE66" si="65">AD60+AF60</f>
        <v>0</v>
      </c>
      <c r="AF60" s="212">
        <f t="shared" ref="AF60:AF66" si="66">SUM(AG60:AP60)</f>
        <v>0</v>
      </c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>
        <v>0</v>
      </c>
      <c r="AR60" s="212">
        <f t="shared" ref="AR60:AR66" si="67">AQ60+AS60</f>
        <v>0</v>
      </c>
      <c r="AS60" s="212">
        <f t="shared" ref="AS60:AS66" si="68">SUM(AT60:BC60)</f>
        <v>0</v>
      </c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>
        <v>0</v>
      </c>
      <c r="BE60" s="212">
        <f t="shared" ref="BE60:BE66" si="69">BD60+BF60</f>
        <v>0</v>
      </c>
      <c r="BF60" s="212">
        <f t="shared" ref="BF60:BF66" si="70">SUM(BG60:BJ60)</f>
        <v>0</v>
      </c>
      <c r="BG60" s="212"/>
      <c r="BH60" s="212"/>
      <c r="BI60" s="212"/>
      <c r="BJ60" s="212"/>
      <c r="BK60" s="212"/>
      <c r="BL60" s="212">
        <f t="shared" ref="BL60:BL66" si="71">BK60+BM60</f>
        <v>0</v>
      </c>
      <c r="BM60" s="212">
        <f t="shared" ref="BM60:BM66" si="72">SUM(BN60:BW60)</f>
        <v>0</v>
      </c>
      <c r="BN60" s="212"/>
      <c r="BO60" s="212"/>
      <c r="BP60" s="212"/>
      <c r="BQ60" s="212"/>
      <c r="BR60" s="212"/>
      <c r="BS60" s="212"/>
      <c r="BT60" s="212"/>
      <c r="BU60" s="212"/>
      <c r="BV60" s="212"/>
      <c r="BW60" s="325"/>
      <c r="BX60" s="135" t="s">
        <v>310</v>
      </c>
      <c r="BY60" s="136" t="s">
        <v>534</v>
      </c>
      <c r="BZ60" s="230" t="s">
        <v>690</v>
      </c>
      <c r="CA60" s="10" t="s">
        <v>690</v>
      </c>
      <c r="CE60" s="10" t="e">
        <f>D60-#REF!</f>
        <v>#REF!</v>
      </c>
      <c r="CF60" s="10" t="e">
        <f>D60-#REF!</f>
        <v>#REF!</v>
      </c>
      <c r="CG60" s="1" t="e">
        <f>F60-#REF!</f>
        <v>#REF!</v>
      </c>
    </row>
    <row r="61" spans="1:85" s="87" customFormat="1" ht="24" x14ac:dyDescent="0.2">
      <c r="A61" s="75"/>
      <c r="B61" s="159"/>
      <c r="C61" s="231" t="s">
        <v>255</v>
      </c>
      <c r="D61" s="220">
        <f t="shared" si="62"/>
        <v>22340</v>
      </c>
      <c r="E61" s="208">
        <f t="shared" si="62"/>
        <v>22426</v>
      </c>
      <c r="F61" s="208">
        <v>22340</v>
      </c>
      <c r="G61" s="208">
        <f t="shared" si="63"/>
        <v>22426</v>
      </c>
      <c r="H61" s="208">
        <f t="shared" si="64"/>
        <v>86</v>
      </c>
      <c r="I61" s="208"/>
      <c r="J61" s="208"/>
      <c r="K61" s="208"/>
      <c r="L61" s="208"/>
      <c r="M61" s="208"/>
      <c r="N61" s="208"/>
      <c r="O61" s="208"/>
      <c r="P61" s="208"/>
      <c r="Q61" s="208"/>
      <c r="R61" s="208">
        <v>86</v>
      </c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>
        <v>0</v>
      </c>
      <c r="AE61" s="208">
        <f t="shared" si="65"/>
        <v>0</v>
      </c>
      <c r="AF61" s="208">
        <f t="shared" si="66"/>
        <v>0</v>
      </c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>
        <v>0</v>
      </c>
      <c r="AR61" s="208">
        <f t="shared" si="67"/>
        <v>0</v>
      </c>
      <c r="AS61" s="208">
        <f t="shared" si="68"/>
        <v>0</v>
      </c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>
        <v>0</v>
      </c>
      <c r="BE61" s="208">
        <f t="shared" si="69"/>
        <v>0</v>
      </c>
      <c r="BF61" s="208">
        <f t="shared" si="70"/>
        <v>0</v>
      </c>
      <c r="BG61" s="208"/>
      <c r="BH61" s="208"/>
      <c r="BI61" s="208"/>
      <c r="BJ61" s="208"/>
      <c r="BK61" s="208"/>
      <c r="BL61" s="208">
        <f t="shared" si="71"/>
        <v>0</v>
      </c>
      <c r="BM61" s="208">
        <f t="shared" si="72"/>
        <v>0</v>
      </c>
      <c r="BN61" s="208"/>
      <c r="BO61" s="208"/>
      <c r="BP61" s="208"/>
      <c r="BQ61" s="208"/>
      <c r="BR61" s="208"/>
      <c r="BS61" s="208"/>
      <c r="BT61" s="208"/>
      <c r="BU61" s="208"/>
      <c r="BV61" s="208"/>
      <c r="BW61" s="259"/>
      <c r="BX61" s="54" t="s">
        <v>311</v>
      </c>
      <c r="BY61" s="57" t="s">
        <v>534</v>
      </c>
      <c r="BZ61" s="230" t="s">
        <v>690</v>
      </c>
      <c r="CA61" s="10" t="s">
        <v>690</v>
      </c>
      <c r="CE61" s="10" t="e">
        <f>D61-#REF!</f>
        <v>#REF!</v>
      </c>
      <c r="CF61" s="10" t="e">
        <f>D61-#REF!</f>
        <v>#REF!</v>
      </c>
      <c r="CG61" s="87" t="e">
        <f>F61-#REF!</f>
        <v>#REF!</v>
      </c>
    </row>
    <row r="62" spans="1:85" ht="24" x14ac:dyDescent="0.2">
      <c r="A62" s="75"/>
      <c r="B62" s="159"/>
      <c r="C62" s="231" t="s">
        <v>220</v>
      </c>
      <c r="D62" s="220">
        <f t="shared" si="62"/>
        <v>3029962</v>
      </c>
      <c r="E62" s="208">
        <f t="shared" si="62"/>
        <v>3035971</v>
      </c>
      <c r="F62" s="208">
        <v>3029962</v>
      </c>
      <c r="G62" s="208">
        <f t="shared" si="63"/>
        <v>3035971</v>
      </c>
      <c r="H62" s="208">
        <f t="shared" si="64"/>
        <v>6009</v>
      </c>
      <c r="I62" s="208"/>
      <c r="J62" s="208"/>
      <c r="K62" s="208"/>
      <c r="L62" s="208"/>
      <c r="M62" s="208"/>
      <c r="N62" s="208">
        <v>6009</v>
      </c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>
        <v>0</v>
      </c>
      <c r="AE62" s="208">
        <f t="shared" si="65"/>
        <v>0</v>
      </c>
      <c r="AF62" s="208">
        <f t="shared" si="66"/>
        <v>0</v>
      </c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>
        <v>0</v>
      </c>
      <c r="AR62" s="208">
        <f t="shared" si="67"/>
        <v>0</v>
      </c>
      <c r="AS62" s="208">
        <f t="shared" si="68"/>
        <v>0</v>
      </c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>
        <v>0</v>
      </c>
      <c r="BE62" s="208">
        <f t="shared" si="69"/>
        <v>0</v>
      </c>
      <c r="BF62" s="208">
        <f t="shared" si="70"/>
        <v>0</v>
      </c>
      <c r="BG62" s="208"/>
      <c r="BH62" s="208"/>
      <c r="BI62" s="208"/>
      <c r="BJ62" s="208"/>
      <c r="BK62" s="208"/>
      <c r="BL62" s="208">
        <f t="shared" si="71"/>
        <v>0</v>
      </c>
      <c r="BM62" s="208">
        <f t="shared" si="72"/>
        <v>0</v>
      </c>
      <c r="BN62" s="208"/>
      <c r="BO62" s="208"/>
      <c r="BP62" s="208"/>
      <c r="BQ62" s="208"/>
      <c r="BR62" s="208"/>
      <c r="BS62" s="208"/>
      <c r="BT62" s="208"/>
      <c r="BU62" s="208"/>
      <c r="BV62" s="208"/>
      <c r="BW62" s="259"/>
      <c r="BX62" s="54" t="s">
        <v>732</v>
      </c>
      <c r="BY62" s="57" t="s">
        <v>532</v>
      </c>
      <c r="BZ62" s="230" t="s">
        <v>690</v>
      </c>
      <c r="CA62" s="10" t="s">
        <v>690</v>
      </c>
      <c r="CE62" s="10" t="e">
        <f>D62-#REF!</f>
        <v>#REF!</v>
      </c>
      <c r="CF62" s="10" t="e">
        <f>D62-#REF!</f>
        <v>#REF!</v>
      </c>
      <c r="CG62" s="1" t="e">
        <f>F62-#REF!</f>
        <v>#REF!</v>
      </c>
    </row>
    <row r="63" spans="1:85" ht="24" x14ac:dyDescent="0.2">
      <c r="A63" s="75"/>
      <c r="B63" s="159"/>
      <c r="C63" s="231" t="s">
        <v>704</v>
      </c>
      <c r="D63" s="220">
        <f t="shared" si="62"/>
        <v>1558293</v>
      </c>
      <c r="E63" s="208">
        <f t="shared" si="62"/>
        <v>1536614</v>
      </c>
      <c r="F63" s="208">
        <v>784644</v>
      </c>
      <c r="G63" s="208">
        <f t="shared" si="63"/>
        <v>784644</v>
      </c>
      <c r="H63" s="208">
        <f t="shared" si="64"/>
        <v>0</v>
      </c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>
        <v>773649</v>
      </c>
      <c r="AE63" s="208">
        <f t="shared" si="65"/>
        <v>751970</v>
      </c>
      <c r="AF63" s="208">
        <f t="shared" si="66"/>
        <v>-21679</v>
      </c>
      <c r="AG63" s="208">
        <v>-21679</v>
      </c>
      <c r="AH63" s="208"/>
      <c r="AI63" s="208"/>
      <c r="AJ63" s="208"/>
      <c r="AK63" s="208"/>
      <c r="AL63" s="208"/>
      <c r="AM63" s="208"/>
      <c r="AN63" s="208"/>
      <c r="AO63" s="208"/>
      <c r="AP63" s="208"/>
      <c r="AQ63" s="208">
        <v>0</v>
      </c>
      <c r="AR63" s="208">
        <f t="shared" si="67"/>
        <v>0</v>
      </c>
      <c r="AS63" s="208">
        <f t="shared" si="68"/>
        <v>0</v>
      </c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>
        <v>0</v>
      </c>
      <c r="BE63" s="208">
        <f t="shared" si="69"/>
        <v>0</v>
      </c>
      <c r="BF63" s="208">
        <f t="shared" si="70"/>
        <v>0</v>
      </c>
      <c r="BG63" s="208"/>
      <c r="BH63" s="208"/>
      <c r="BI63" s="208"/>
      <c r="BJ63" s="208"/>
      <c r="BK63" s="208"/>
      <c r="BL63" s="208">
        <f t="shared" si="71"/>
        <v>0</v>
      </c>
      <c r="BM63" s="208">
        <f t="shared" si="72"/>
        <v>0</v>
      </c>
      <c r="BN63" s="208"/>
      <c r="BO63" s="208"/>
      <c r="BP63" s="208"/>
      <c r="BQ63" s="208"/>
      <c r="BR63" s="208"/>
      <c r="BS63" s="208"/>
      <c r="BT63" s="208"/>
      <c r="BU63" s="208"/>
      <c r="BV63" s="208"/>
      <c r="BW63" s="259"/>
      <c r="BX63" s="54" t="s">
        <v>312</v>
      </c>
      <c r="BY63" s="57" t="s">
        <v>421</v>
      </c>
      <c r="BZ63" s="230" t="s">
        <v>690</v>
      </c>
      <c r="CA63" s="10" t="s">
        <v>690</v>
      </c>
      <c r="CE63" s="10" t="e">
        <f>D63-#REF!</f>
        <v>#REF!</v>
      </c>
      <c r="CF63" s="10" t="e">
        <f>D63-#REF!</f>
        <v>#REF!</v>
      </c>
      <c r="CG63" s="1" t="e">
        <f>F63-#REF!</f>
        <v>#REF!</v>
      </c>
    </row>
    <row r="64" spans="1:85" s="130" customFormat="1" ht="48" x14ac:dyDescent="0.2">
      <c r="A64" s="75"/>
      <c r="B64" s="159"/>
      <c r="C64" s="364" t="s">
        <v>800</v>
      </c>
      <c r="D64" s="220"/>
      <c r="E64" s="208">
        <f>G64+AE64+AR64+BE64+BL64</f>
        <v>19033</v>
      </c>
      <c r="F64" s="208"/>
      <c r="G64" s="208">
        <f t="shared" ref="G64" si="73">F64+H64</f>
        <v>38066</v>
      </c>
      <c r="H64" s="208">
        <f t="shared" si="64"/>
        <v>38066</v>
      </c>
      <c r="I64" s="208"/>
      <c r="J64" s="208"/>
      <c r="K64" s="208"/>
      <c r="L64" s="208"/>
      <c r="M64" s="208">
        <v>38066</v>
      </c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>
        <f t="shared" ref="AE64" si="74">AD64+AF64</f>
        <v>0</v>
      </c>
      <c r="AF64" s="208">
        <f t="shared" ref="AF64" si="75">SUM(AG64:AP64)</f>
        <v>0</v>
      </c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>
        <f t="shared" ref="AR64" si="76">AQ64+AS64</f>
        <v>0</v>
      </c>
      <c r="AS64" s="208">
        <f t="shared" ref="AS64" si="77">SUM(AT64:BC64)</f>
        <v>0</v>
      </c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>
        <f t="shared" ref="BE64" si="78">BD64+BF64</f>
        <v>0</v>
      </c>
      <c r="BF64" s="208">
        <f t="shared" ref="BF64" si="79">SUM(BG64:BJ64)</f>
        <v>0</v>
      </c>
      <c r="BG64" s="208"/>
      <c r="BH64" s="208"/>
      <c r="BI64" s="208"/>
      <c r="BJ64" s="208"/>
      <c r="BK64" s="208"/>
      <c r="BL64" s="208">
        <f t="shared" ref="BL64" si="80">BK64+BM64</f>
        <v>-19033</v>
      </c>
      <c r="BM64" s="208">
        <f t="shared" ref="BM64" si="81">SUM(BN64:BW64)</f>
        <v>-19033</v>
      </c>
      <c r="BN64" s="208">
        <v>-19033</v>
      </c>
      <c r="BO64" s="208"/>
      <c r="BP64" s="208"/>
      <c r="BQ64" s="208"/>
      <c r="BR64" s="208"/>
      <c r="BS64" s="208"/>
      <c r="BT64" s="208"/>
      <c r="BU64" s="208"/>
      <c r="BV64" s="208"/>
      <c r="BW64" s="259"/>
      <c r="BX64" s="54" t="s">
        <v>801</v>
      </c>
      <c r="BY64" s="57"/>
      <c r="BZ64" s="230"/>
      <c r="CA64" s="10"/>
      <c r="CE64" s="10"/>
      <c r="CF64" s="10"/>
    </row>
    <row r="65" spans="1:85" ht="24" customHeight="1" x14ac:dyDescent="0.2">
      <c r="A65" s="75">
        <v>40003275333</v>
      </c>
      <c r="B65" s="158" t="s">
        <v>296</v>
      </c>
      <c r="C65" s="280" t="s">
        <v>240</v>
      </c>
      <c r="D65" s="220">
        <f>F65+AD65+AQ65+BD65+BK65</f>
        <v>112653</v>
      </c>
      <c r="E65" s="208">
        <f>G65+AE65+AR65+BE65+BL65</f>
        <v>112653</v>
      </c>
      <c r="F65" s="208">
        <v>112653</v>
      </c>
      <c r="G65" s="208">
        <f t="shared" si="63"/>
        <v>112653</v>
      </c>
      <c r="H65" s="208">
        <f t="shared" si="64"/>
        <v>0</v>
      </c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>
        <v>0</v>
      </c>
      <c r="AE65" s="208">
        <f t="shared" si="65"/>
        <v>0</v>
      </c>
      <c r="AF65" s="208">
        <f t="shared" si="66"/>
        <v>0</v>
      </c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>
        <v>0</v>
      </c>
      <c r="AR65" s="208">
        <f t="shared" si="67"/>
        <v>0</v>
      </c>
      <c r="AS65" s="208">
        <f t="shared" si="68"/>
        <v>0</v>
      </c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>
        <v>0</v>
      </c>
      <c r="BE65" s="208">
        <f t="shared" si="69"/>
        <v>0</v>
      </c>
      <c r="BF65" s="208">
        <f t="shared" si="70"/>
        <v>0</v>
      </c>
      <c r="BG65" s="208"/>
      <c r="BH65" s="208"/>
      <c r="BI65" s="208"/>
      <c r="BJ65" s="208"/>
      <c r="BK65" s="208"/>
      <c r="BL65" s="208">
        <f t="shared" si="71"/>
        <v>0</v>
      </c>
      <c r="BM65" s="208">
        <f t="shared" si="72"/>
        <v>0</v>
      </c>
      <c r="BN65" s="208"/>
      <c r="BO65" s="208"/>
      <c r="BP65" s="208"/>
      <c r="BQ65" s="208"/>
      <c r="BR65" s="208"/>
      <c r="BS65" s="208"/>
      <c r="BT65" s="208"/>
      <c r="BU65" s="208"/>
      <c r="BV65" s="208"/>
      <c r="BW65" s="259"/>
      <c r="BX65" s="54" t="s">
        <v>313</v>
      </c>
      <c r="BY65" s="57"/>
      <c r="BZ65" s="230" t="s">
        <v>694</v>
      </c>
      <c r="CA65" s="10" t="s">
        <v>695</v>
      </c>
      <c r="CB65" s="130"/>
      <c r="CC65" s="257"/>
      <c r="CE65" s="10" t="e">
        <f>D65-#REF!</f>
        <v>#REF!</v>
      </c>
      <c r="CF65" s="10" t="e">
        <f>D65-#REF!</f>
        <v>#REF!</v>
      </c>
      <c r="CG65" s="1" t="e">
        <f>F65-#REF!</f>
        <v>#REF!</v>
      </c>
    </row>
    <row r="66" spans="1:85" ht="24" x14ac:dyDescent="0.2">
      <c r="A66" s="75"/>
      <c r="B66" s="160"/>
      <c r="C66" s="280" t="s">
        <v>297</v>
      </c>
      <c r="D66" s="220">
        <f>F66+AD66+AQ66+BD66+BK66</f>
        <v>209320</v>
      </c>
      <c r="E66" s="208">
        <f>G66+AE66+AR66+BE66+BL66</f>
        <v>209320</v>
      </c>
      <c r="F66" s="208">
        <v>209320</v>
      </c>
      <c r="G66" s="208">
        <f t="shared" si="63"/>
        <v>209320</v>
      </c>
      <c r="H66" s="208">
        <f t="shared" si="64"/>
        <v>0</v>
      </c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>
        <v>0</v>
      </c>
      <c r="AE66" s="208">
        <f t="shared" si="65"/>
        <v>0</v>
      </c>
      <c r="AF66" s="208">
        <f t="shared" si="66"/>
        <v>0</v>
      </c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>
        <v>0</v>
      </c>
      <c r="AR66" s="208">
        <f t="shared" si="67"/>
        <v>0</v>
      </c>
      <c r="AS66" s="208">
        <f t="shared" si="68"/>
        <v>0</v>
      </c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>
        <v>0</v>
      </c>
      <c r="BE66" s="208">
        <f t="shared" si="69"/>
        <v>0</v>
      </c>
      <c r="BF66" s="208">
        <f t="shared" si="70"/>
        <v>0</v>
      </c>
      <c r="BG66" s="208"/>
      <c r="BH66" s="208"/>
      <c r="BI66" s="208"/>
      <c r="BJ66" s="208"/>
      <c r="BK66" s="208"/>
      <c r="BL66" s="208">
        <f t="shared" si="71"/>
        <v>0</v>
      </c>
      <c r="BM66" s="208">
        <f t="shared" si="72"/>
        <v>0</v>
      </c>
      <c r="BN66" s="208"/>
      <c r="BO66" s="208"/>
      <c r="BP66" s="208"/>
      <c r="BQ66" s="208"/>
      <c r="BR66" s="208"/>
      <c r="BS66" s="208"/>
      <c r="BT66" s="208"/>
      <c r="BU66" s="208"/>
      <c r="BV66" s="208"/>
      <c r="BW66" s="259"/>
      <c r="BX66" s="54" t="s">
        <v>333</v>
      </c>
      <c r="BY66" s="57"/>
      <c r="BZ66" s="230" t="s">
        <v>694</v>
      </c>
      <c r="CA66" s="10" t="s">
        <v>695</v>
      </c>
      <c r="CB66" s="130"/>
      <c r="CC66" s="257"/>
      <c r="CE66" s="10" t="e">
        <f>D66-#REF!</f>
        <v>#REF!</v>
      </c>
      <c r="CF66" s="10" t="e">
        <f>D66-#REF!</f>
        <v>#REF!</v>
      </c>
      <c r="CG66" s="1" t="e">
        <f>F66-#REF!</f>
        <v>#REF!</v>
      </c>
    </row>
    <row r="67" spans="1:85" ht="12.75" thickBot="1" x14ac:dyDescent="0.25">
      <c r="A67" s="75"/>
      <c r="B67" s="141"/>
      <c r="C67" s="188"/>
      <c r="D67" s="222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72"/>
      <c r="BX67" s="50"/>
      <c r="BY67" s="58"/>
      <c r="BZ67" s="230"/>
      <c r="CA67" s="10"/>
      <c r="CE67" s="10" t="e">
        <f>D67-#REF!</f>
        <v>#REF!</v>
      </c>
      <c r="CF67" s="10" t="e">
        <f>D67-#REF!</f>
        <v>#REF!</v>
      </c>
      <c r="CG67" s="1" t="e">
        <f>F67-#REF!</f>
        <v>#REF!</v>
      </c>
    </row>
    <row r="68" spans="1:85" ht="27.75" customHeight="1" thickBot="1" x14ac:dyDescent="0.25">
      <c r="A68" s="140" t="s">
        <v>11</v>
      </c>
      <c r="B68" s="90" t="s">
        <v>161</v>
      </c>
      <c r="C68" s="187"/>
      <c r="D68" s="223">
        <f t="shared" ref="D68:BW68" si="82">SUM(D69:D79)</f>
        <v>6637752</v>
      </c>
      <c r="E68" s="262">
        <f t="shared" si="82"/>
        <v>6747285</v>
      </c>
      <c r="F68" s="262">
        <f t="shared" si="82"/>
        <v>6370188</v>
      </c>
      <c r="G68" s="262">
        <f t="shared" si="82"/>
        <v>6440915</v>
      </c>
      <c r="H68" s="262">
        <f t="shared" si="82"/>
        <v>70727</v>
      </c>
      <c r="I68" s="262">
        <f t="shared" si="82"/>
        <v>0</v>
      </c>
      <c r="J68" s="262">
        <f t="shared" si="82"/>
        <v>0</v>
      </c>
      <c r="K68" s="262">
        <f t="shared" si="82"/>
        <v>0</v>
      </c>
      <c r="L68" s="262">
        <f t="shared" si="82"/>
        <v>0</v>
      </c>
      <c r="M68" s="262">
        <f t="shared" si="82"/>
        <v>56946</v>
      </c>
      <c r="N68" s="262">
        <f t="shared" si="82"/>
        <v>0</v>
      </c>
      <c r="O68" s="262">
        <f t="shared" si="82"/>
        <v>374</v>
      </c>
      <c r="P68" s="262">
        <f t="shared" si="82"/>
        <v>0</v>
      </c>
      <c r="Q68" s="262">
        <f t="shared" si="82"/>
        <v>-24145</v>
      </c>
      <c r="R68" s="262">
        <f t="shared" ref="R68:AB68" si="83">SUM(R69:R79)</f>
        <v>32474</v>
      </c>
      <c r="S68" s="262">
        <f t="shared" si="83"/>
        <v>0</v>
      </c>
      <c r="T68" s="262">
        <f t="shared" si="83"/>
        <v>0</v>
      </c>
      <c r="U68" s="262">
        <f t="shared" si="83"/>
        <v>0</v>
      </c>
      <c r="V68" s="262">
        <f t="shared" si="83"/>
        <v>6542</v>
      </c>
      <c r="W68" s="262">
        <f t="shared" si="83"/>
        <v>0</v>
      </c>
      <c r="X68" s="262">
        <f t="shared" si="83"/>
        <v>-1464</v>
      </c>
      <c r="Y68" s="262">
        <f t="shared" si="83"/>
        <v>0</v>
      </c>
      <c r="Z68" s="262">
        <f t="shared" si="83"/>
        <v>0</v>
      </c>
      <c r="AA68" s="262">
        <f t="shared" si="83"/>
        <v>0</v>
      </c>
      <c r="AB68" s="262">
        <f t="shared" si="83"/>
        <v>0</v>
      </c>
      <c r="AC68" s="262">
        <f t="shared" si="82"/>
        <v>0</v>
      </c>
      <c r="AD68" s="262">
        <f t="shared" si="82"/>
        <v>0</v>
      </c>
      <c r="AE68" s="262">
        <f t="shared" si="82"/>
        <v>0</v>
      </c>
      <c r="AF68" s="262">
        <f t="shared" si="82"/>
        <v>0</v>
      </c>
      <c r="AG68" s="262">
        <f t="shared" si="82"/>
        <v>0</v>
      </c>
      <c r="AH68" s="262">
        <f t="shared" si="82"/>
        <v>0</v>
      </c>
      <c r="AI68" s="262">
        <f t="shared" si="82"/>
        <v>0</v>
      </c>
      <c r="AJ68" s="262">
        <f t="shared" si="82"/>
        <v>0</v>
      </c>
      <c r="AK68" s="262">
        <f t="shared" si="82"/>
        <v>0</v>
      </c>
      <c r="AL68" s="262">
        <f t="shared" si="82"/>
        <v>0</v>
      </c>
      <c r="AM68" s="262">
        <f t="shared" si="82"/>
        <v>0</v>
      </c>
      <c r="AN68" s="262">
        <f t="shared" si="82"/>
        <v>0</v>
      </c>
      <c r="AO68" s="262">
        <f t="shared" si="82"/>
        <v>0</v>
      </c>
      <c r="AP68" s="262">
        <f t="shared" si="82"/>
        <v>0</v>
      </c>
      <c r="AQ68" s="262">
        <f t="shared" si="82"/>
        <v>278787</v>
      </c>
      <c r="AR68" s="262">
        <f t="shared" si="82"/>
        <v>317593</v>
      </c>
      <c r="AS68" s="262">
        <f t="shared" si="82"/>
        <v>38806</v>
      </c>
      <c r="AT68" s="262">
        <f t="shared" si="82"/>
        <v>38806</v>
      </c>
      <c r="AU68" s="262">
        <f t="shared" si="82"/>
        <v>0</v>
      </c>
      <c r="AV68" s="262">
        <f t="shared" si="82"/>
        <v>0</v>
      </c>
      <c r="AW68" s="262">
        <f t="shared" si="82"/>
        <v>0</v>
      </c>
      <c r="AX68" s="262">
        <f t="shared" si="82"/>
        <v>0</v>
      </c>
      <c r="AY68" s="262">
        <f t="shared" si="82"/>
        <v>0</v>
      </c>
      <c r="AZ68" s="262">
        <f t="shared" si="82"/>
        <v>0</v>
      </c>
      <c r="BA68" s="262">
        <f t="shared" si="82"/>
        <v>0</v>
      </c>
      <c r="BB68" s="262">
        <f t="shared" si="82"/>
        <v>0</v>
      </c>
      <c r="BC68" s="262">
        <f t="shared" si="82"/>
        <v>0</v>
      </c>
      <c r="BD68" s="262">
        <f t="shared" si="82"/>
        <v>0</v>
      </c>
      <c r="BE68" s="262">
        <f t="shared" si="82"/>
        <v>0</v>
      </c>
      <c r="BF68" s="262">
        <f t="shared" si="82"/>
        <v>0</v>
      </c>
      <c r="BG68" s="262">
        <f t="shared" si="82"/>
        <v>0</v>
      </c>
      <c r="BH68" s="262">
        <f t="shared" si="82"/>
        <v>0</v>
      </c>
      <c r="BI68" s="262">
        <f t="shared" si="82"/>
        <v>0</v>
      </c>
      <c r="BJ68" s="262">
        <f t="shared" si="82"/>
        <v>0</v>
      </c>
      <c r="BK68" s="262">
        <f t="shared" si="82"/>
        <v>-11223</v>
      </c>
      <c r="BL68" s="262">
        <f t="shared" si="82"/>
        <v>-11223</v>
      </c>
      <c r="BM68" s="262">
        <f t="shared" si="82"/>
        <v>0</v>
      </c>
      <c r="BN68" s="262">
        <f t="shared" si="82"/>
        <v>0</v>
      </c>
      <c r="BO68" s="262">
        <f t="shared" si="82"/>
        <v>0</v>
      </c>
      <c r="BP68" s="262">
        <f t="shared" si="82"/>
        <v>0</v>
      </c>
      <c r="BQ68" s="262">
        <f t="shared" si="82"/>
        <v>0</v>
      </c>
      <c r="BR68" s="262">
        <f t="shared" si="82"/>
        <v>0</v>
      </c>
      <c r="BS68" s="262">
        <f t="shared" si="82"/>
        <v>0</v>
      </c>
      <c r="BT68" s="262">
        <f t="shared" si="82"/>
        <v>0</v>
      </c>
      <c r="BU68" s="262">
        <f t="shared" si="82"/>
        <v>0</v>
      </c>
      <c r="BV68" s="262">
        <f t="shared" si="82"/>
        <v>0</v>
      </c>
      <c r="BW68" s="270">
        <f t="shared" si="82"/>
        <v>0</v>
      </c>
      <c r="BX68" s="7"/>
      <c r="BY68" s="59"/>
      <c r="CE68" s="10" t="e">
        <f>D68-#REF!</f>
        <v>#REF!</v>
      </c>
      <c r="CF68" s="10" t="e">
        <f>D68-#REF!</f>
        <v>#REF!</v>
      </c>
      <c r="CG68" s="1" t="e">
        <f>F68-#REF!</f>
        <v>#REF!</v>
      </c>
    </row>
    <row r="69" spans="1:85" s="130" customFormat="1" ht="12.75" customHeight="1" thickTop="1" x14ac:dyDescent="0.2">
      <c r="A69" s="75">
        <v>90000056357</v>
      </c>
      <c r="B69" s="164" t="s">
        <v>5</v>
      </c>
      <c r="C69" s="189" t="s">
        <v>177</v>
      </c>
      <c r="D69" s="220">
        <f t="shared" ref="D69:D78" si="84">F69+AD69+AQ69+BD69+BK69</f>
        <v>2649079</v>
      </c>
      <c r="E69" s="210">
        <f t="shared" ref="E69:E78" si="85">G69+AE69+AR69+BE69+BL69</f>
        <v>2639381</v>
      </c>
      <c r="F69" s="212">
        <v>2451775</v>
      </c>
      <c r="G69" s="212">
        <f t="shared" ref="G69:G78" si="86">F69+H69</f>
        <v>2451775</v>
      </c>
      <c r="H69" s="212">
        <f t="shared" ref="H69:H78" si="87">SUM(I69:AC69)</f>
        <v>0</v>
      </c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>
        <v>0</v>
      </c>
      <c r="AE69" s="212">
        <f t="shared" ref="AE69:AE78" si="88">AD69+AF69</f>
        <v>0</v>
      </c>
      <c r="AF69" s="212">
        <f t="shared" ref="AF69:AF78" si="89">SUM(AG69:AP69)</f>
        <v>0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>
        <v>198527</v>
      </c>
      <c r="AR69" s="212">
        <f t="shared" ref="AR69:AR78" si="90">AQ69+AS69</f>
        <v>188829</v>
      </c>
      <c r="AS69" s="212">
        <f t="shared" ref="AS69:AS78" si="91">SUM(AT69:BC69)</f>
        <v>-9698</v>
      </c>
      <c r="AT69" s="212">
        <v>-9698</v>
      </c>
      <c r="AU69" s="212"/>
      <c r="AV69" s="212"/>
      <c r="AW69" s="212"/>
      <c r="AX69" s="212"/>
      <c r="AY69" s="212"/>
      <c r="AZ69" s="212"/>
      <c r="BA69" s="212"/>
      <c r="BB69" s="212"/>
      <c r="BC69" s="212"/>
      <c r="BD69" s="212">
        <v>0</v>
      </c>
      <c r="BE69" s="212">
        <f t="shared" ref="BE69:BE78" si="92">BD69+BF69</f>
        <v>0</v>
      </c>
      <c r="BF69" s="212">
        <f t="shared" ref="BF69:BF78" si="93">SUM(BG69:BJ69)</f>
        <v>0</v>
      </c>
      <c r="BG69" s="212"/>
      <c r="BH69" s="212"/>
      <c r="BI69" s="212"/>
      <c r="BJ69" s="212"/>
      <c r="BK69" s="212">
        <v>-1223</v>
      </c>
      <c r="BL69" s="326">
        <f t="shared" ref="BL69:BL78" si="94">BK69+BM69</f>
        <v>-1223</v>
      </c>
      <c r="BM69" s="326">
        <f t="shared" ref="BM69:BM78" si="95">SUM(BN69:BW69)</f>
        <v>0</v>
      </c>
      <c r="BN69" s="326"/>
      <c r="BO69" s="326"/>
      <c r="BP69" s="326"/>
      <c r="BQ69" s="326"/>
      <c r="BR69" s="326"/>
      <c r="BS69" s="326"/>
      <c r="BT69" s="326"/>
      <c r="BU69" s="326"/>
      <c r="BV69" s="326"/>
      <c r="BW69" s="327"/>
      <c r="BX69" s="151" t="s">
        <v>317</v>
      </c>
      <c r="BY69" s="136"/>
      <c r="BZ69" s="230" t="s">
        <v>688</v>
      </c>
      <c r="CA69" s="10" t="s">
        <v>689</v>
      </c>
      <c r="CE69" s="10" t="e">
        <f>D69-#REF!</f>
        <v>#REF!</v>
      </c>
      <c r="CF69" s="10" t="e">
        <f>D69-#REF!</f>
        <v>#REF!</v>
      </c>
      <c r="CG69" s="130" t="e">
        <f>F69-#REF!</f>
        <v>#REF!</v>
      </c>
    </row>
    <row r="70" spans="1:85" s="130" customFormat="1" x14ac:dyDescent="0.2">
      <c r="A70" s="75"/>
      <c r="B70" s="161"/>
      <c r="C70" s="233" t="s">
        <v>245</v>
      </c>
      <c r="D70" s="220">
        <f t="shared" si="84"/>
        <v>2550</v>
      </c>
      <c r="E70" s="210">
        <f t="shared" si="85"/>
        <v>2550</v>
      </c>
      <c r="F70" s="210">
        <v>2550</v>
      </c>
      <c r="G70" s="210">
        <f t="shared" si="86"/>
        <v>2550</v>
      </c>
      <c r="H70" s="210">
        <f t="shared" si="87"/>
        <v>0</v>
      </c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>
        <v>0</v>
      </c>
      <c r="AE70" s="210">
        <f t="shared" si="88"/>
        <v>0</v>
      </c>
      <c r="AF70" s="210">
        <f t="shared" si="89"/>
        <v>0</v>
      </c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>
        <v>0</v>
      </c>
      <c r="AR70" s="210">
        <f t="shared" si="90"/>
        <v>0</v>
      </c>
      <c r="AS70" s="210">
        <f t="shared" si="91"/>
        <v>0</v>
      </c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>
        <v>0</v>
      </c>
      <c r="BE70" s="210">
        <f t="shared" si="92"/>
        <v>0</v>
      </c>
      <c r="BF70" s="210">
        <f t="shared" si="93"/>
        <v>0</v>
      </c>
      <c r="BG70" s="210"/>
      <c r="BH70" s="210"/>
      <c r="BI70" s="210"/>
      <c r="BJ70" s="210"/>
      <c r="BK70" s="210"/>
      <c r="BL70" s="210">
        <f t="shared" si="94"/>
        <v>0</v>
      </c>
      <c r="BM70" s="210">
        <f t="shared" si="95"/>
        <v>0</v>
      </c>
      <c r="BN70" s="210"/>
      <c r="BO70" s="210"/>
      <c r="BP70" s="210"/>
      <c r="BQ70" s="210"/>
      <c r="BR70" s="210"/>
      <c r="BS70" s="210"/>
      <c r="BT70" s="210"/>
      <c r="BU70" s="210"/>
      <c r="BV70" s="210"/>
      <c r="BW70" s="271"/>
      <c r="BX70" s="54" t="s">
        <v>318</v>
      </c>
      <c r="BY70" s="131"/>
      <c r="BZ70" s="230" t="s">
        <v>688</v>
      </c>
      <c r="CA70" s="10" t="s">
        <v>689</v>
      </c>
      <c r="CE70" s="10" t="e">
        <f>D70-#REF!</f>
        <v>#REF!</v>
      </c>
      <c r="CF70" s="10" t="e">
        <f>D70-#REF!</f>
        <v>#REF!</v>
      </c>
      <c r="CG70" s="130" t="e">
        <f>F70-#REF!</f>
        <v>#REF!</v>
      </c>
    </row>
    <row r="71" spans="1:85" s="130" customFormat="1" ht="24" x14ac:dyDescent="0.2">
      <c r="A71" s="75"/>
      <c r="B71" s="159"/>
      <c r="C71" s="231" t="s">
        <v>267</v>
      </c>
      <c r="D71" s="220">
        <f t="shared" si="84"/>
        <v>690278</v>
      </c>
      <c r="E71" s="208">
        <f t="shared" si="85"/>
        <v>688814</v>
      </c>
      <c r="F71" s="208">
        <v>690278</v>
      </c>
      <c r="G71" s="208">
        <f t="shared" si="86"/>
        <v>688814</v>
      </c>
      <c r="H71" s="208">
        <f t="shared" si="87"/>
        <v>-1464</v>
      </c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>
        <v>-1464</v>
      </c>
      <c r="Y71" s="208"/>
      <c r="Z71" s="208"/>
      <c r="AA71" s="208"/>
      <c r="AB71" s="208"/>
      <c r="AC71" s="208"/>
      <c r="AD71" s="208">
        <v>0</v>
      </c>
      <c r="AE71" s="208">
        <f t="shared" si="88"/>
        <v>0</v>
      </c>
      <c r="AF71" s="208">
        <f t="shared" si="89"/>
        <v>0</v>
      </c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>
        <v>0</v>
      </c>
      <c r="AR71" s="208">
        <f t="shared" si="90"/>
        <v>0</v>
      </c>
      <c r="AS71" s="208">
        <f t="shared" si="91"/>
        <v>0</v>
      </c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>
        <v>0</v>
      </c>
      <c r="BE71" s="208">
        <f t="shared" si="92"/>
        <v>0</v>
      </c>
      <c r="BF71" s="208">
        <f t="shared" si="93"/>
        <v>0</v>
      </c>
      <c r="BG71" s="208"/>
      <c r="BH71" s="208"/>
      <c r="BI71" s="208"/>
      <c r="BJ71" s="208"/>
      <c r="BK71" s="208"/>
      <c r="BL71" s="208">
        <f t="shared" si="94"/>
        <v>0</v>
      </c>
      <c r="BM71" s="208">
        <f t="shared" si="95"/>
        <v>0</v>
      </c>
      <c r="BN71" s="208"/>
      <c r="BO71" s="208"/>
      <c r="BP71" s="208"/>
      <c r="BQ71" s="208"/>
      <c r="BR71" s="208"/>
      <c r="BS71" s="208"/>
      <c r="BT71" s="208"/>
      <c r="BU71" s="208"/>
      <c r="BV71" s="208"/>
      <c r="BW71" s="259"/>
      <c r="BX71" s="54" t="s">
        <v>320</v>
      </c>
      <c r="BY71" s="57" t="s">
        <v>610</v>
      </c>
      <c r="BZ71" s="230" t="s">
        <v>690</v>
      </c>
      <c r="CA71" s="10" t="s">
        <v>690</v>
      </c>
      <c r="CE71" s="10" t="e">
        <f>D71-#REF!</f>
        <v>#REF!</v>
      </c>
      <c r="CF71" s="10" t="e">
        <f>D71-#REF!</f>
        <v>#REF!</v>
      </c>
      <c r="CG71" s="130" t="e">
        <f>F71-#REF!</f>
        <v>#REF!</v>
      </c>
    </row>
    <row r="72" spans="1:85" s="130" customFormat="1" x14ac:dyDescent="0.2">
      <c r="A72" s="75"/>
      <c r="B72" s="159"/>
      <c r="C72" s="231" t="s">
        <v>217</v>
      </c>
      <c r="D72" s="220">
        <f t="shared" si="84"/>
        <v>267600</v>
      </c>
      <c r="E72" s="208">
        <f t="shared" si="85"/>
        <v>267600</v>
      </c>
      <c r="F72" s="208">
        <v>267600</v>
      </c>
      <c r="G72" s="208">
        <f t="shared" si="86"/>
        <v>267600</v>
      </c>
      <c r="H72" s="208">
        <f t="shared" si="87"/>
        <v>0</v>
      </c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>
        <v>0</v>
      </c>
      <c r="AE72" s="208">
        <f t="shared" si="88"/>
        <v>0</v>
      </c>
      <c r="AF72" s="208">
        <f t="shared" si="89"/>
        <v>0</v>
      </c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>
        <v>0</v>
      </c>
      <c r="AR72" s="208">
        <f t="shared" si="90"/>
        <v>0</v>
      </c>
      <c r="AS72" s="208">
        <f t="shared" si="91"/>
        <v>0</v>
      </c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>
        <v>0</v>
      </c>
      <c r="BE72" s="208">
        <f t="shared" si="92"/>
        <v>0</v>
      </c>
      <c r="BF72" s="208">
        <f t="shared" si="93"/>
        <v>0</v>
      </c>
      <c r="BG72" s="208"/>
      <c r="BH72" s="208"/>
      <c r="BI72" s="208"/>
      <c r="BJ72" s="208"/>
      <c r="BK72" s="208"/>
      <c r="BL72" s="208">
        <f t="shared" si="94"/>
        <v>0</v>
      </c>
      <c r="BM72" s="208">
        <f t="shared" si="95"/>
        <v>0</v>
      </c>
      <c r="BN72" s="208"/>
      <c r="BO72" s="208"/>
      <c r="BP72" s="208"/>
      <c r="BQ72" s="208"/>
      <c r="BR72" s="208"/>
      <c r="BS72" s="208"/>
      <c r="BT72" s="208"/>
      <c r="BU72" s="208"/>
      <c r="BV72" s="208"/>
      <c r="BW72" s="259"/>
      <c r="BX72" s="54" t="s">
        <v>319</v>
      </c>
      <c r="BY72" s="57" t="s">
        <v>427</v>
      </c>
      <c r="BZ72" s="230" t="s">
        <v>690</v>
      </c>
      <c r="CA72" s="10" t="s">
        <v>690</v>
      </c>
      <c r="CE72" s="10" t="e">
        <f>D72-#REF!</f>
        <v>#REF!</v>
      </c>
      <c r="CF72" s="10" t="e">
        <f>D72-#REF!</f>
        <v>#REF!</v>
      </c>
      <c r="CG72" s="130" t="e">
        <f>F72-#REF!</f>
        <v>#REF!</v>
      </c>
    </row>
    <row r="73" spans="1:85" s="130" customFormat="1" ht="15" customHeight="1" x14ac:dyDescent="0.2">
      <c r="A73" s="75"/>
      <c r="B73" s="159"/>
      <c r="C73" s="231" t="s">
        <v>212</v>
      </c>
      <c r="D73" s="220">
        <f t="shared" si="84"/>
        <v>607998</v>
      </c>
      <c r="E73" s="208">
        <f t="shared" si="85"/>
        <v>614540</v>
      </c>
      <c r="F73" s="208">
        <v>568750</v>
      </c>
      <c r="G73" s="208">
        <f t="shared" si="86"/>
        <v>539495</v>
      </c>
      <c r="H73" s="208">
        <f t="shared" si="87"/>
        <v>-29255</v>
      </c>
      <c r="I73" s="208"/>
      <c r="J73" s="208"/>
      <c r="K73" s="208"/>
      <c r="L73" s="208"/>
      <c r="M73" s="208">
        <v>-35797</v>
      </c>
      <c r="N73" s="208"/>
      <c r="O73" s="208"/>
      <c r="P73" s="208"/>
      <c r="Q73" s="208"/>
      <c r="R73" s="208"/>
      <c r="S73" s="208"/>
      <c r="T73" s="208"/>
      <c r="U73" s="208"/>
      <c r="V73" s="208">
        <v>6542</v>
      </c>
      <c r="W73" s="208"/>
      <c r="X73" s="208"/>
      <c r="Y73" s="208"/>
      <c r="Z73" s="208"/>
      <c r="AA73" s="208"/>
      <c r="AB73" s="208"/>
      <c r="AC73" s="208"/>
      <c r="AD73" s="208">
        <v>0</v>
      </c>
      <c r="AE73" s="208">
        <f t="shared" si="88"/>
        <v>0</v>
      </c>
      <c r="AF73" s="208">
        <f t="shared" si="89"/>
        <v>0</v>
      </c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>
        <v>39248</v>
      </c>
      <c r="AR73" s="208">
        <f t="shared" si="90"/>
        <v>75045</v>
      </c>
      <c r="AS73" s="208">
        <f t="shared" si="91"/>
        <v>35797</v>
      </c>
      <c r="AT73" s="208">
        <v>35797</v>
      </c>
      <c r="AU73" s="208"/>
      <c r="AV73" s="208"/>
      <c r="AW73" s="208"/>
      <c r="AX73" s="208"/>
      <c r="AY73" s="208"/>
      <c r="AZ73" s="208"/>
      <c r="BA73" s="208"/>
      <c r="BB73" s="208"/>
      <c r="BC73" s="208"/>
      <c r="BD73" s="208">
        <v>0</v>
      </c>
      <c r="BE73" s="208">
        <f t="shared" si="92"/>
        <v>0</v>
      </c>
      <c r="BF73" s="208">
        <f t="shared" si="93"/>
        <v>0</v>
      </c>
      <c r="BG73" s="208"/>
      <c r="BH73" s="208"/>
      <c r="BI73" s="208"/>
      <c r="BJ73" s="208"/>
      <c r="BK73" s="208"/>
      <c r="BL73" s="208">
        <f t="shared" si="94"/>
        <v>0</v>
      </c>
      <c r="BM73" s="208">
        <f t="shared" si="95"/>
        <v>0</v>
      </c>
      <c r="BN73" s="208"/>
      <c r="BO73" s="208"/>
      <c r="BP73" s="208"/>
      <c r="BQ73" s="208"/>
      <c r="BR73" s="208"/>
      <c r="BS73" s="208"/>
      <c r="BT73" s="208"/>
      <c r="BU73" s="208"/>
      <c r="BV73" s="208"/>
      <c r="BW73" s="259"/>
      <c r="BX73" s="54" t="s">
        <v>321</v>
      </c>
      <c r="BY73" s="57" t="s">
        <v>611</v>
      </c>
      <c r="BZ73" s="230" t="s">
        <v>690</v>
      </c>
      <c r="CA73" s="10" t="s">
        <v>690</v>
      </c>
      <c r="CE73" s="10" t="e">
        <f>D73-#REF!</f>
        <v>#REF!</v>
      </c>
      <c r="CF73" s="10" t="e">
        <f>D73-#REF!</f>
        <v>#REF!</v>
      </c>
      <c r="CG73" s="130" t="e">
        <f>F73-#REF!</f>
        <v>#REF!</v>
      </c>
    </row>
    <row r="74" spans="1:85" s="130" customFormat="1" ht="24" x14ac:dyDescent="0.2">
      <c r="A74" s="75"/>
      <c r="B74" s="161"/>
      <c r="C74" s="233" t="s">
        <v>247</v>
      </c>
      <c r="D74" s="220">
        <f t="shared" si="84"/>
        <v>274261</v>
      </c>
      <c r="E74" s="210">
        <f t="shared" si="85"/>
        <v>444679</v>
      </c>
      <c r="F74" s="210">
        <v>274261</v>
      </c>
      <c r="G74" s="210">
        <f t="shared" si="86"/>
        <v>444679</v>
      </c>
      <c r="H74" s="210">
        <f t="shared" si="87"/>
        <v>170418</v>
      </c>
      <c r="I74" s="210"/>
      <c r="J74" s="210"/>
      <c r="K74" s="210"/>
      <c r="L74" s="210"/>
      <c r="M74" s="210">
        <f>-509+162224</f>
        <v>161715</v>
      </c>
      <c r="N74" s="210"/>
      <c r="O74" s="210">
        <v>374</v>
      </c>
      <c r="P74" s="210"/>
      <c r="Q74" s="210">
        <v>-24145</v>
      </c>
      <c r="R74" s="210">
        <v>32474</v>
      </c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>
        <v>0</v>
      </c>
      <c r="AE74" s="210">
        <f t="shared" si="88"/>
        <v>0</v>
      </c>
      <c r="AF74" s="210">
        <f t="shared" si="89"/>
        <v>0</v>
      </c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>
        <v>0</v>
      </c>
      <c r="AR74" s="210">
        <f t="shared" si="90"/>
        <v>0</v>
      </c>
      <c r="AS74" s="210">
        <f t="shared" si="91"/>
        <v>0</v>
      </c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>
        <v>0</v>
      </c>
      <c r="BE74" s="210">
        <f t="shared" si="92"/>
        <v>0</v>
      </c>
      <c r="BF74" s="210">
        <f t="shared" si="93"/>
        <v>0</v>
      </c>
      <c r="BG74" s="210"/>
      <c r="BH74" s="210"/>
      <c r="BI74" s="210"/>
      <c r="BJ74" s="210"/>
      <c r="BK74" s="210"/>
      <c r="BL74" s="210">
        <f t="shared" si="94"/>
        <v>0</v>
      </c>
      <c r="BM74" s="210">
        <f t="shared" si="95"/>
        <v>0</v>
      </c>
      <c r="BN74" s="210"/>
      <c r="BO74" s="210"/>
      <c r="BP74" s="210"/>
      <c r="BQ74" s="210"/>
      <c r="BR74" s="210"/>
      <c r="BS74" s="210"/>
      <c r="BT74" s="210"/>
      <c r="BU74" s="210"/>
      <c r="BV74" s="210"/>
      <c r="BW74" s="271"/>
      <c r="BX74" s="145" t="s">
        <v>608</v>
      </c>
      <c r="BY74" s="131" t="s">
        <v>614</v>
      </c>
      <c r="BZ74" s="230" t="s">
        <v>690</v>
      </c>
      <c r="CA74" s="10" t="s">
        <v>690</v>
      </c>
      <c r="CE74" s="10" t="e">
        <f>D74-#REF!</f>
        <v>#REF!</v>
      </c>
      <c r="CF74" s="10" t="e">
        <f>D74-#REF!</f>
        <v>#REF!</v>
      </c>
      <c r="CG74" s="130" t="e">
        <f>F74-#REF!</f>
        <v>#REF!</v>
      </c>
    </row>
    <row r="75" spans="1:85" s="130" customFormat="1" ht="24" x14ac:dyDescent="0.2">
      <c r="A75" s="75"/>
      <c r="B75" s="161"/>
      <c r="C75" s="233" t="s">
        <v>588</v>
      </c>
      <c r="D75" s="220">
        <f t="shared" si="84"/>
        <v>87444</v>
      </c>
      <c r="E75" s="210">
        <f t="shared" si="85"/>
        <v>86892</v>
      </c>
      <c r="F75" s="210">
        <v>87444</v>
      </c>
      <c r="G75" s="210">
        <f t="shared" si="86"/>
        <v>86892</v>
      </c>
      <c r="H75" s="210">
        <f t="shared" si="87"/>
        <v>-552</v>
      </c>
      <c r="I75" s="210"/>
      <c r="J75" s="210"/>
      <c r="K75" s="210"/>
      <c r="L75" s="210"/>
      <c r="M75" s="210">
        <v>-552</v>
      </c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>
        <v>0</v>
      </c>
      <c r="AE75" s="210">
        <f t="shared" si="88"/>
        <v>0</v>
      </c>
      <c r="AF75" s="210">
        <f t="shared" si="89"/>
        <v>0</v>
      </c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>
        <v>0</v>
      </c>
      <c r="AR75" s="210">
        <f t="shared" si="90"/>
        <v>0</v>
      </c>
      <c r="AS75" s="210">
        <f t="shared" si="91"/>
        <v>0</v>
      </c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>
        <v>0</v>
      </c>
      <c r="BE75" s="210">
        <f t="shared" si="92"/>
        <v>0</v>
      </c>
      <c r="BF75" s="210">
        <f t="shared" si="93"/>
        <v>0</v>
      </c>
      <c r="BG75" s="210"/>
      <c r="BH75" s="210"/>
      <c r="BI75" s="210"/>
      <c r="BJ75" s="210"/>
      <c r="BK75" s="210"/>
      <c r="BL75" s="210">
        <f t="shared" si="94"/>
        <v>0</v>
      </c>
      <c r="BM75" s="210">
        <f t="shared" si="95"/>
        <v>0</v>
      </c>
      <c r="BN75" s="210"/>
      <c r="BO75" s="210"/>
      <c r="BP75" s="210"/>
      <c r="BQ75" s="210"/>
      <c r="BR75" s="210"/>
      <c r="BS75" s="210"/>
      <c r="BT75" s="210"/>
      <c r="BU75" s="210"/>
      <c r="BV75" s="210"/>
      <c r="BW75" s="271"/>
      <c r="BX75" s="54" t="s">
        <v>609</v>
      </c>
      <c r="BY75" s="131"/>
      <c r="BZ75" s="230" t="s">
        <v>691</v>
      </c>
      <c r="CA75" s="230" t="s">
        <v>691</v>
      </c>
      <c r="CE75" s="10" t="e">
        <f>D75-#REF!</f>
        <v>#REF!</v>
      </c>
      <c r="CF75" s="10" t="e">
        <f>D75-#REF!</f>
        <v>#REF!</v>
      </c>
      <c r="CG75" s="130" t="e">
        <f>F75-#REF!</f>
        <v>#REF!</v>
      </c>
    </row>
    <row r="76" spans="1:85" s="130" customFormat="1" ht="36" x14ac:dyDescent="0.2">
      <c r="A76" s="75"/>
      <c r="B76" s="161"/>
      <c r="C76" s="233" t="s">
        <v>639</v>
      </c>
      <c r="D76" s="220">
        <f t="shared" si="84"/>
        <v>123781</v>
      </c>
      <c r="E76" s="210">
        <f t="shared" si="85"/>
        <v>66797</v>
      </c>
      <c r="F76" s="210">
        <v>123781</v>
      </c>
      <c r="G76" s="210">
        <f t="shared" si="86"/>
        <v>66797</v>
      </c>
      <c r="H76" s="210">
        <f t="shared" si="87"/>
        <v>-56984</v>
      </c>
      <c r="I76" s="210"/>
      <c r="J76" s="210"/>
      <c r="K76" s="210"/>
      <c r="L76" s="210"/>
      <c r="M76" s="210">
        <v>-56984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>
        <v>0</v>
      </c>
      <c r="AE76" s="210">
        <f t="shared" si="88"/>
        <v>0</v>
      </c>
      <c r="AF76" s="210">
        <f t="shared" si="89"/>
        <v>0</v>
      </c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>
        <v>0</v>
      </c>
      <c r="AR76" s="210">
        <f t="shared" si="90"/>
        <v>0</v>
      </c>
      <c r="AS76" s="210">
        <f t="shared" si="91"/>
        <v>0</v>
      </c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>
        <v>0</v>
      </c>
      <c r="BE76" s="210">
        <f t="shared" si="92"/>
        <v>0</v>
      </c>
      <c r="BF76" s="210">
        <f t="shared" si="93"/>
        <v>0</v>
      </c>
      <c r="BG76" s="210"/>
      <c r="BH76" s="210"/>
      <c r="BI76" s="210"/>
      <c r="BJ76" s="210"/>
      <c r="BK76" s="210"/>
      <c r="BL76" s="210">
        <f t="shared" si="94"/>
        <v>0</v>
      </c>
      <c r="BM76" s="210">
        <f t="shared" si="95"/>
        <v>0</v>
      </c>
      <c r="BN76" s="210"/>
      <c r="BO76" s="210"/>
      <c r="BP76" s="210"/>
      <c r="BQ76" s="210"/>
      <c r="BR76" s="210"/>
      <c r="BS76" s="210"/>
      <c r="BT76" s="210"/>
      <c r="BU76" s="210"/>
      <c r="BV76" s="210"/>
      <c r="BW76" s="271"/>
      <c r="BX76" s="54" t="s">
        <v>640</v>
      </c>
      <c r="BY76" s="131"/>
      <c r="BZ76" s="230" t="s">
        <v>691</v>
      </c>
      <c r="CA76" s="230" t="s">
        <v>691</v>
      </c>
      <c r="CE76" s="10" t="e">
        <f>D76-#REF!</f>
        <v>#REF!</v>
      </c>
      <c r="CF76" s="10" t="e">
        <f>D76-#REF!</f>
        <v>#REF!</v>
      </c>
      <c r="CG76" s="130" t="e">
        <f>F76-#REF!</f>
        <v>#REF!</v>
      </c>
    </row>
    <row r="77" spans="1:85" ht="24" x14ac:dyDescent="0.2">
      <c r="A77" s="75">
        <v>42803002568</v>
      </c>
      <c r="B77" s="158" t="s">
        <v>289</v>
      </c>
      <c r="C77" s="255" t="s">
        <v>268</v>
      </c>
      <c r="D77" s="220">
        <f t="shared" si="84"/>
        <v>1577851</v>
      </c>
      <c r="E77" s="208">
        <f t="shared" si="85"/>
        <v>1572491</v>
      </c>
      <c r="F77" s="208">
        <v>1577851</v>
      </c>
      <c r="G77" s="208">
        <f t="shared" si="86"/>
        <v>1572491</v>
      </c>
      <c r="H77" s="208">
        <f t="shared" si="87"/>
        <v>-5360</v>
      </c>
      <c r="I77" s="208"/>
      <c r="J77" s="208"/>
      <c r="K77" s="208"/>
      <c r="L77" s="208"/>
      <c r="M77" s="208">
        <v>-5360</v>
      </c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>
        <v>0</v>
      </c>
      <c r="AE77" s="208">
        <f t="shared" si="88"/>
        <v>0</v>
      </c>
      <c r="AF77" s="208">
        <f t="shared" si="89"/>
        <v>0</v>
      </c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>
        <v>0</v>
      </c>
      <c r="AR77" s="208">
        <f t="shared" si="90"/>
        <v>0</v>
      </c>
      <c r="AS77" s="208">
        <f t="shared" si="91"/>
        <v>0</v>
      </c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>
        <v>0</v>
      </c>
      <c r="BE77" s="208">
        <f t="shared" si="92"/>
        <v>0</v>
      </c>
      <c r="BF77" s="208">
        <f t="shared" si="93"/>
        <v>0</v>
      </c>
      <c r="BG77" s="208"/>
      <c r="BH77" s="208"/>
      <c r="BI77" s="208"/>
      <c r="BJ77" s="208"/>
      <c r="BK77" s="208"/>
      <c r="BL77" s="208">
        <f t="shared" si="94"/>
        <v>0</v>
      </c>
      <c r="BM77" s="208">
        <f t="shared" si="95"/>
        <v>0</v>
      </c>
      <c r="BN77" s="208"/>
      <c r="BO77" s="208"/>
      <c r="BP77" s="208"/>
      <c r="BQ77" s="208"/>
      <c r="BR77" s="208"/>
      <c r="BS77" s="208"/>
      <c r="BT77" s="208"/>
      <c r="BU77" s="208"/>
      <c r="BV77" s="208"/>
      <c r="BW77" s="259"/>
      <c r="BX77" s="54" t="s">
        <v>334</v>
      </c>
      <c r="BY77" s="57"/>
      <c r="BZ77" s="230" t="s">
        <v>694</v>
      </c>
      <c r="CA77" s="10" t="s">
        <v>695</v>
      </c>
      <c r="CE77" s="10" t="e">
        <f>D77-#REF!</f>
        <v>#REF!</v>
      </c>
      <c r="CF77" s="10" t="e">
        <f>D77-#REF!</f>
        <v>#REF!</v>
      </c>
      <c r="CG77" s="1" t="e">
        <f>F77-#REF!</f>
        <v>#REF!</v>
      </c>
    </row>
    <row r="78" spans="1:85" ht="24" x14ac:dyDescent="0.2">
      <c r="A78" s="75">
        <v>90010691331</v>
      </c>
      <c r="B78" s="166" t="s">
        <v>631</v>
      </c>
      <c r="C78" s="256" t="s">
        <v>182</v>
      </c>
      <c r="D78" s="220">
        <f t="shared" si="84"/>
        <v>356910</v>
      </c>
      <c r="E78" s="208">
        <f t="shared" si="85"/>
        <v>363541</v>
      </c>
      <c r="F78" s="213">
        <v>325898</v>
      </c>
      <c r="G78" s="213">
        <f t="shared" si="86"/>
        <v>319822</v>
      </c>
      <c r="H78" s="213">
        <f t="shared" si="87"/>
        <v>-6076</v>
      </c>
      <c r="I78" s="213"/>
      <c r="J78" s="213"/>
      <c r="K78" s="213"/>
      <c r="L78" s="213"/>
      <c r="M78" s="213">
        <v>-6076</v>
      </c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>
        <v>0</v>
      </c>
      <c r="AE78" s="213">
        <f t="shared" si="88"/>
        <v>0</v>
      </c>
      <c r="AF78" s="213">
        <f t="shared" si="89"/>
        <v>0</v>
      </c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>
        <v>41012</v>
      </c>
      <c r="AR78" s="213">
        <f t="shared" si="90"/>
        <v>53719</v>
      </c>
      <c r="AS78" s="213">
        <f t="shared" si="91"/>
        <v>12707</v>
      </c>
      <c r="AT78" s="213">
        <v>12707</v>
      </c>
      <c r="AU78" s="213"/>
      <c r="AV78" s="213"/>
      <c r="AW78" s="213"/>
      <c r="AX78" s="213"/>
      <c r="AY78" s="213"/>
      <c r="AZ78" s="213"/>
      <c r="BA78" s="213"/>
      <c r="BB78" s="213"/>
      <c r="BC78" s="213"/>
      <c r="BD78" s="213">
        <v>0</v>
      </c>
      <c r="BE78" s="213">
        <f t="shared" si="92"/>
        <v>0</v>
      </c>
      <c r="BF78" s="213">
        <f t="shared" si="93"/>
        <v>0</v>
      </c>
      <c r="BG78" s="213"/>
      <c r="BH78" s="213"/>
      <c r="BI78" s="213"/>
      <c r="BJ78" s="213"/>
      <c r="BK78" s="213">
        <v>-10000</v>
      </c>
      <c r="BL78" s="213">
        <f t="shared" si="94"/>
        <v>-10000</v>
      </c>
      <c r="BM78" s="213">
        <f t="shared" si="95"/>
        <v>0</v>
      </c>
      <c r="BN78" s="213"/>
      <c r="BO78" s="213"/>
      <c r="BP78" s="213"/>
      <c r="BQ78" s="213"/>
      <c r="BR78" s="213"/>
      <c r="BS78" s="213"/>
      <c r="BT78" s="213"/>
      <c r="BU78" s="213"/>
      <c r="BV78" s="213"/>
      <c r="BW78" s="273"/>
      <c r="BX78" s="171" t="s">
        <v>335</v>
      </c>
      <c r="BY78" s="172"/>
      <c r="BZ78" s="230" t="s">
        <v>694</v>
      </c>
      <c r="CA78" s="10" t="s">
        <v>695</v>
      </c>
      <c r="CE78" s="10" t="e">
        <f>D78-#REF!</f>
        <v>#REF!</v>
      </c>
      <c r="CF78" s="10" t="e">
        <f>D78-#REF!</f>
        <v>#REF!</v>
      </c>
      <c r="CG78" s="1" t="e">
        <f>F78-#REF!</f>
        <v>#REF!</v>
      </c>
    </row>
    <row r="79" spans="1:85" ht="12.75" thickBot="1" x14ac:dyDescent="0.25">
      <c r="A79" s="75"/>
      <c r="B79" s="141"/>
      <c r="C79" s="188"/>
      <c r="D79" s="222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72"/>
      <c r="BX79" s="50"/>
      <c r="BY79" s="58"/>
      <c r="BZ79" s="230"/>
      <c r="CA79" s="10"/>
      <c r="CE79" s="10" t="e">
        <f>D79-#REF!</f>
        <v>#REF!</v>
      </c>
      <c r="CF79" s="10" t="e">
        <f>D79-#REF!</f>
        <v>#REF!</v>
      </c>
      <c r="CG79" s="1" t="e">
        <f>F79-#REF!</f>
        <v>#REF!</v>
      </c>
    </row>
    <row r="80" spans="1:85" ht="12.75" thickBot="1" x14ac:dyDescent="0.25">
      <c r="A80" s="140" t="s">
        <v>12</v>
      </c>
      <c r="B80" s="90" t="s">
        <v>13</v>
      </c>
      <c r="C80" s="187"/>
      <c r="D80" s="223">
        <f t="shared" ref="D80:BW80" si="96">SUM(D81:D88)</f>
        <v>303908</v>
      </c>
      <c r="E80" s="262">
        <f t="shared" si="96"/>
        <v>349560</v>
      </c>
      <c r="F80" s="262">
        <f t="shared" si="96"/>
        <v>303908</v>
      </c>
      <c r="G80" s="262">
        <f t="shared" si="96"/>
        <v>349560</v>
      </c>
      <c r="H80" s="262">
        <f t="shared" si="96"/>
        <v>45652</v>
      </c>
      <c r="I80" s="262">
        <f t="shared" si="96"/>
        <v>0</v>
      </c>
      <c r="J80" s="262">
        <f t="shared" si="96"/>
        <v>0</v>
      </c>
      <c r="K80" s="262">
        <f t="shared" si="96"/>
        <v>0</v>
      </c>
      <c r="L80" s="262">
        <f t="shared" si="96"/>
        <v>0</v>
      </c>
      <c r="M80" s="262">
        <f t="shared" si="96"/>
        <v>15464</v>
      </c>
      <c r="N80" s="262">
        <f t="shared" si="96"/>
        <v>0</v>
      </c>
      <c r="O80" s="262">
        <f t="shared" si="96"/>
        <v>0</v>
      </c>
      <c r="P80" s="262">
        <f t="shared" si="96"/>
        <v>12000</v>
      </c>
      <c r="Q80" s="262">
        <f t="shared" si="96"/>
        <v>0</v>
      </c>
      <c r="R80" s="262">
        <f t="shared" ref="R80:S80" si="97">SUM(R81:R88)</f>
        <v>18188</v>
      </c>
      <c r="S80" s="262">
        <f t="shared" si="97"/>
        <v>0</v>
      </c>
      <c r="T80" s="262">
        <f t="shared" ref="T80:W80" si="98">SUM(T81:T88)</f>
        <v>0</v>
      </c>
      <c r="U80" s="262">
        <f t="shared" si="98"/>
        <v>0</v>
      </c>
      <c r="V80" s="262">
        <f t="shared" si="98"/>
        <v>0</v>
      </c>
      <c r="W80" s="262">
        <f t="shared" si="98"/>
        <v>0</v>
      </c>
      <c r="X80" s="262">
        <f t="shared" ref="X80:AB80" si="99">SUM(X81:X88)</f>
        <v>0</v>
      </c>
      <c r="Y80" s="262">
        <f t="shared" si="99"/>
        <v>0</v>
      </c>
      <c r="Z80" s="262">
        <f t="shared" si="99"/>
        <v>0</v>
      </c>
      <c r="AA80" s="262">
        <f t="shared" si="99"/>
        <v>0</v>
      </c>
      <c r="AB80" s="262">
        <f t="shared" si="99"/>
        <v>0</v>
      </c>
      <c r="AC80" s="262">
        <f t="shared" si="96"/>
        <v>0</v>
      </c>
      <c r="AD80" s="262">
        <f t="shared" si="96"/>
        <v>0</v>
      </c>
      <c r="AE80" s="262">
        <f t="shared" si="96"/>
        <v>0</v>
      </c>
      <c r="AF80" s="262">
        <f t="shared" si="96"/>
        <v>0</v>
      </c>
      <c r="AG80" s="262">
        <f t="shared" si="96"/>
        <v>0</v>
      </c>
      <c r="AH80" s="262">
        <f t="shared" si="96"/>
        <v>0</v>
      </c>
      <c r="AI80" s="262">
        <f t="shared" si="96"/>
        <v>0</v>
      </c>
      <c r="AJ80" s="262">
        <f t="shared" si="96"/>
        <v>0</v>
      </c>
      <c r="AK80" s="262">
        <f t="shared" si="96"/>
        <v>0</v>
      </c>
      <c r="AL80" s="262">
        <f t="shared" si="96"/>
        <v>0</v>
      </c>
      <c r="AM80" s="262">
        <f t="shared" si="96"/>
        <v>0</v>
      </c>
      <c r="AN80" s="262">
        <f t="shared" si="96"/>
        <v>0</v>
      </c>
      <c r="AO80" s="262">
        <f t="shared" si="96"/>
        <v>0</v>
      </c>
      <c r="AP80" s="262">
        <f t="shared" si="96"/>
        <v>0</v>
      </c>
      <c r="AQ80" s="262">
        <f t="shared" si="96"/>
        <v>0</v>
      </c>
      <c r="AR80" s="262">
        <f t="shared" si="96"/>
        <v>0</v>
      </c>
      <c r="AS80" s="262">
        <f t="shared" si="96"/>
        <v>0</v>
      </c>
      <c r="AT80" s="262">
        <f t="shared" si="96"/>
        <v>0</v>
      </c>
      <c r="AU80" s="262">
        <f t="shared" si="96"/>
        <v>0</v>
      </c>
      <c r="AV80" s="262">
        <f t="shared" si="96"/>
        <v>0</v>
      </c>
      <c r="AW80" s="262">
        <f t="shared" si="96"/>
        <v>0</v>
      </c>
      <c r="AX80" s="262">
        <f t="shared" si="96"/>
        <v>0</v>
      </c>
      <c r="AY80" s="262">
        <f t="shared" si="96"/>
        <v>0</v>
      </c>
      <c r="AZ80" s="262">
        <f t="shared" si="96"/>
        <v>0</v>
      </c>
      <c r="BA80" s="262">
        <f t="shared" si="96"/>
        <v>0</v>
      </c>
      <c r="BB80" s="262">
        <f t="shared" si="96"/>
        <v>0</v>
      </c>
      <c r="BC80" s="262">
        <f t="shared" si="96"/>
        <v>0</v>
      </c>
      <c r="BD80" s="262">
        <f t="shared" si="96"/>
        <v>0</v>
      </c>
      <c r="BE80" s="262">
        <f t="shared" si="96"/>
        <v>0</v>
      </c>
      <c r="BF80" s="262">
        <f t="shared" si="96"/>
        <v>0</v>
      </c>
      <c r="BG80" s="262">
        <f t="shared" si="96"/>
        <v>0</v>
      </c>
      <c r="BH80" s="262">
        <f t="shared" si="96"/>
        <v>0</v>
      </c>
      <c r="BI80" s="262">
        <f t="shared" si="96"/>
        <v>0</v>
      </c>
      <c r="BJ80" s="262">
        <f t="shared" si="96"/>
        <v>0</v>
      </c>
      <c r="BK80" s="262">
        <f t="shared" si="96"/>
        <v>0</v>
      </c>
      <c r="BL80" s="262">
        <f t="shared" si="96"/>
        <v>0</v>
      </c>
      <c r="BM80" s="262">
        <f t="shared" si="96"/>
        <v>0</v>
      </c>
      <c r="BN80" s="262">
        <f t="shared" si="96"/>
        <v>0</v>
      </c>
      <c r="BO80" s="262">
        <f t="shared" si="96"/>
        <v>0</v>
      </c>
      <c r="BP80" s="262">
        <f t="shared" si="96"/>
        <v>0</v>
      </c>
      <c r="BQ80" s="262">
        <f t="shared" si="96"/>
        <v>0</v>
      </c>
      <c r="BR80" s="262">
        <f t="shared" si="96"/>
        <v>0</v>
      </c>
      <c r="BS80" s="262">
        <f t="shared" si="96"/>
        <v>0</v>
      </c>
      <c r="BT80" s="262">
        <f t="shared" si="96"/>
        <v>0</v>
      </c>
      <c r="BU80" s="262">
        <f t="shared" si="96"/>
        <v>0</v>
      </c>
      <c r="BV80" s="262">
        <f t="shared" si="96"/>
        <v>0</v>
      </c>
      <c r="BW80" s="270">
        <f t="shared" si="96"/>
        <v>0</v>
      </c>
      <c r="BX80" s="7"/>
      <c r="BY80" s="59"/>
      <c r="BZ80" s="230"/>
      <c r="CA80" s="10"/>
      <c r="CE80" s="10" t="e">
        <f>D80-#REF!</f>
        <v>#REF!</v>
      </c>
      <c r="CF80" s="10" t="e">
        <f>D80-#REF!</f>
        <v>#REF!</v>
      </c>
      <c r="CG80" s="1" t="e">
        <f>F80-#REF!</f>
        <v>#REF!</v>
      </c>
    </row>
    <row r="81" spans="1:85" ht="24.75" customHeight="1" thickTop="1" x14ac:dyDescent="0.2">
      <c r="A81" s="75">
        <v>90000594245</v>
      </c>
      <c r="B81" s="164" t="s">
        <v>498</v>
      </c>
      <c r="C81" s="280" t="s">
        <v>183</v>
      </c>
      <c r="D81" s="220">
        <f t="shared" ref="D81:E87" si="100">F81+AD81+AQ81+BD81+BK81</f>
        <v>45712</v>
      </c>
      <c r="E81" s="208">
        <f t="shared" si="100"/>
        <v>45712</v>
      </c>
      <c r="F81" s="208">
        <v>45712</v>
      </c>
      <c r="G81" s="208">
        <f t="shared" ref="G81:G86" si="101">F81+H81</f>
        <v>45712</v>
      </c>
      <c r="H81" s="208">
        <f t="shared" ref="H81:H87" si="102">SUM(I81:AC81)</f>
        <v>0</v>
      </c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>
        <v>0</v>
      </c>
      <c r="AE81" s="208">
        <f t="shared" ref="AE81:AE86" si="103">AD81+AF81</f>
        <v>0</v>
      </c>
      <c r="AF81" s="208">
        <f t="shared" ref="AF81:AF86" si="104">SUM(AG81:AP81)</f>
        <v>0</v>
      </c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>
        <v>0</v>
      </c>
      <c r="AR81" s="208">
        <f t="shared" ref="AR81:AR86" si="105">AQ81+AS81</f>
        <v>0</v>
      </c>
      <c r="AS81" s="208">
        <f t="shared" ref="AS81:AS86" si="106">SUM(AT81:BC81)</f>
        <v>0</v>
      </c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>
        <v>0</v>
      </c>
      <c r="BE81" s="208">
        <f t="shared" ref="BE81:BE86" si="107">BD81+BF81</f>
        <v>0</v>
      </c>
      <c r="BF81" s="208">
        <f t="shared" ref="BF81:BF86" si="108">SUM(BG81:BJ81)</f>
        <v>0</v>
      </c>
      <c r="BG81" s="208"/>
      <c r="BH81" s="208"/>
      <c r="BI81" s="208"/>
      <c r="BJ81" s="208"/>
      <c r="BK81" s="208"/>
      <c r="BL81" s="208">
        <f t="shared" ref="BL81:BL86" si="109">BK81+BM81</f>
        <v>0</v>
      </c>
      <c r="BM81" s="208">
        <f t="shared" ref="BM81:BM86" si="110">SUM(BN81:BW81)</f>
        <v>0</v>
      </c>
      <c r="BN81" s="208"/>
      <c r="BO81" s="208"/>
      <c r="BP81" s="208"/>
      <c r="BQ81" s="208"/>
      <c r="BR81" s="208"/>
      <c r="BS81" s="208"/>
      <c r="BT81" s="208"/>
      <c r="BU81" s="208"/>
      <c r="BV81" s="208"/>
      <c r="BW81" s="259"/>
      <c r="BX81" s="54" t="s">
        <v>336</v>
      </c>
      <c r="BY81" s="57" t="s">
        <v>612</v>
      </c>
      <c r="BZ81" s="230" t="s">
        <v>696</v>
      </c>
      <c r="CA81" s="10" t="s">
        <v>697</v>
      </c>
      <c r="CB81" s="130"/>
      <c r="CE81" s="10" t="e">
        <f>D81-#REF!</f>
        <v>#REF!</v>
      </c>
      <c r="CF81" s="10" t="e">
        <f>D81-#REF!</f>
        <v>#REF!</v>
      </c>
      <c r="CG81" s="1" t="e">
        <f>F81-#REF!</f>
        <v>#REF!</v>
      </c>
    </row>
    <row r="82" spans="1:85" x14ac:dyDescent="0.2">
      <c r="A82" s="75"/>
      <c r="B82" s="159"/>
      <c r="C82" s="261" t="s">
        <v>204</v>
      </c>
      <c r="D82" s="220">
        <f t="shared" si="100"/>
        <v>28912</v>
      </c>
      <c r="E82" s="208">
        <f t="shared" si="100"/>
        <v>28912</v>
      </c>
      <c r="F82" s="208">
        <v>28912</v>
      </c>
      <c r="G82" s="208">
        <f t="shared" si="101"/>
        <v>28912</v>
      </c>
      <c r="H82" s="208">
        <f t="shared" si="102"/>
        <v>0</v>
      </c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>
        <v>0</v>
      </c>
      <c r="AE82" s="208">
        <f t="shared" si="103"/>
        <v>0</v>
      </c>
      <c r="AF82" s="208">
        <f t="shared" si="104"/>
        <v>0</v>
      </c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>
        <v>0</v>
      </c>
      <c r="AR82" s="208">
        <f t="shared" si="105"/>
        <v>0</v>
      </c>
      <c r="AS82" s="208">
        <f t="shared" si="106"/>
        <v>0</v>
      </c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>
        <v>0</v>
      </c>
      <c r="BE82" s="208">
        <f t="shared" si="107"/>
        <v>0</v>
      </c>
      <c r="BF82" s="208">
        <f t="shared" si="108"/>
        <v>0</v>
      </c>
      <c r="BG82" s="208"/>
      <c r="BH82" s="208"/>
      <c r="BI82" s="208"/>
      <c r="BJ82" s="208"/>
      <c r="BK82" s="208"/>
      <c r="BL82" s="208">
        <f t="shared" si="109"/>
        <v>0</v>
      </c>
      <c r="BM82" s="208">
        <f t="shared" si="110"/>
        <v>0</v>
      </c>
      <c r="BN82" s="208"/>
      <c r="BO82" s="208"/>
      <c r="BP82" s="208"/>
      <c r="BQ82" s="208"/>
      <c r="BR82" s="208"/>
      <c r="BS82" s="208"/>
      <c r="BT82" s="208"/>
      <c r="BU82" s="208"/>
      <c r="BV82" s="208"/>
      <c r="BW82" s="259"/>
      <c r="BX82" s="54" t="s">
        <v>337</v>
      </c>
      <c r="BY82" s="57" t="s">
        <v>612</v>
      </c>
      <c r="BZ82" s="230" t="s">
        <v>696</v>
      </c>
      <c r="CA82" s="10" t="s">
        <v>697</v>
      </c>
      <c r="CE82" s="10" t="e">
        <f>D82-#REF!</f>
        <v>#REF!</v>
      </c>
      <c r="CF82" s="10" t="e">
        <f>D82-#REF!</f>
        <v>#REF!</v>
      </c>
      <c r="CG82" s="1" t="e">
        <f>F82-#REF!</f>
        <v>#REF!</v>
      </c>
    </row>
    <row r="83" spans="1:85" ht="24" x14ac:dyDescent="0.2">
      <c r="A83" s="75"/>
      <c r="B83" s="159"/>
      <c r="C83" s="261" t="s">
        <v>198</v>
      </c>
      <c r="D83" s="220">
        <f t="shared" si="100"/>
        <v>61065</v>
      </c>
      <c r="E83" s="208">
        <f t="shared" si="100"/>
        <v>62225</v>
      </c>
      <c r="F83" s="208">
        <v>61065</v>
      </c>
      <c r="G83" s="208">
        <f t="shared" si="101"/>
        <v>62225</v>
      </c>
      <c r="H83" s="208">
        <f t="shared" si="102"/>
        <v>1160</v>
      </c>
      <c r="I83" s="208"/>
      <c r="J83" s="208"/>
      <c r="K83" s="208"/>
      <c r="L83" s="208"/>
      <c r="M83" s="208">
        <v>1160</v>
      </c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>
        <v>0</v>
      </c>
      <c r="AE83" s="208">
        <f t="shared" si="103"/>
        <v>0</v>
      </c>
      <c r="AF83" s="208">
        <f t="shared" si="104"/>
        <v>0</v>
      </c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>
        <v>0</v>
      </c>
      <c r="AR83" s="208">
        <f t="shared" si="105"/>
        <v>0</v>
      </c>
      <c r="AS83" s="208">
        <f t="shared" si="106"/>
        <v>0</v>
      </c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>
        <v>0</v>
      </c>
      <c r="BE83" s="208">
        <f t="shared" si="107"/>
        <v>0</v>
      </c>
      <c r="BF83" s="208">
        <f t="shared" si="108"/>
        <v>0</v>
      </c>
      <c r="BG83" s="208"/>
      <c r="BH83" s="208"/>
      <c r="BI83" s="208"/>
      <c r="BJ83" s="208"/>
      <c r="BK83" s="208"/>
      <c r="BL83" s="208">
        <f t="shared" si="109"/>
        <v>0</v>
      </c>
      <c r="BM83" s="208">
        <f t="shared" si="110"/>
        <v>0</v>
      </c>
      <c r="BN83" s="208"/>
      <c r="BO83" s="208"/>
      <c r="BP83" s="208"/>
      <c r="BQ83" s="208"/>
      <c r="BR83" s="208"/>
      <c r="BS83" s="208"/>
      <c r="BT83" s="208"/>
      <c r="BU83" s="208"/>
      <c r="BV83" s="208"/>
      <c r="BW83" s="259"/>
      <c r="BX83" s="54" t="s">
        <v>338</v>
      </c>
      <c r="BY83" s="57" t="s">
        <v>612</v>
      </c>
      <c r="BZ83" s="230" t="s">
        <v>696</v>
      </c>
      <c r="CA83" s="10" t="s">
        <v>697</v>
      </c>
      <c r="CE83" s="10" t="e">
        <f>D83-#REF!</f>
        <v>#REF!</v>
      </c>
      <c r="CF83" s="10" t="e">
        <f>D83-#REF!</f>
        <v>#REF!</v>
      </c>
      <c r="CG83" s="1" t="e">
        <f>F83-#REF!</f>
        <v>#REF!</v>
      </c>
    </row>
    <row r="84" spans="1:85" s="125" customFormat="1" ht="36" x14ac:dyDescent="0.2">
      <c r="A84" s="75"/>
      <c r="B84" s="159"/>
      <c r="C84" s="255" t="s">
        <v>510</v>
      </c>
      <c r="D84" s="220">
        <f t="shared" si="100"/>
        <v>59668</v>
      </c>
      <c r="E84" s="208">
        <f t="shared" si="100"/>
        <v>92160</v>
      </c>
      <c r="F84" s="208">
        <v>59668</v>
      </c>
      <c r="G84" s="208">
        <f t="shared" si="101"/>
        <v>92160</v>
      </c>
      <c r="H84" s="208">
        <f t="shared" si="102"/>
        <v>32492</v>
      </c>
      <c r="I84" s="208"/>
      <c r="J84" s="208"/>
      <c r="K84" s="208"/>
      <c r="L84" s="208"/>
      <c r="M84" s="208">
        <v>14304</v>
      </c>
      <c r="N84" s="208"/>
      <c r="O84" s="208"/>
      <c r="P84" s="208"/>
      <c r="Q84" s="208"/>
      <c r="R84" s="208">
        <v>18188</v>
      </c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>
        <v>0</v>
      </c>
      <c r="AE84" s="208">
        <f t="shared" si="103"/>
        <v>0</v>
      </c>
      <c r="AF84" s="208">
        <f t="shared" si="104"/>
        <v>0</v>
      </c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>
        <v>0</v>
      </c>
      <c r="AR84" s="208">
        <f t="shared" si="105"/>
        <v>0</v>
      </c>
      <c r="AS84" s="208">
        <f t="shared" si="106"/>
        <v>0</v>
      </c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>
        <v>0</v>
      </c>
      <c r="BE84" s="208">
        <f t="shared" si="107"/>
        <v>0</v>
      </c>
      <c r="BF84" s="208">
        <f t="shared" si="108"/>
        <v>0</v>
      </c>
      <c r="BG84" s="208"/>
      <c r="BH84" s="208"/>
      <c r="BI84" s="208"/>
      <c r="BJ84" s="208"/>
      <c r="BK84" s="208"/>
      <c r="BL84" s="208">
        <f t="shared" si="109"/>
        <v>0</v>
      </c>
      <c r="BM84" s="208">
        <f t="shared" si="110"/>
        <v>0</v>
      </c>
      <c r="BN84" s="208"/>
      <c r="BO84" s="208"/>
      <c r="BP84" s="208"/>
      <c r="BQ84" s="208"/>
      <c r="BR84" s="208"/>
      <c r="BS84" s="208"/>
      <c r="BT84" s="208"/>
      <c r="BU84" s="208"/>
      <c r="BV84" s="208"/>
      <c r="BW84" s="259"/>
      <c r="BX84" s="54" t="s">
        <v>521</v>
      </c>
      <c r="BY84" s="57"/>
      <c r="BZ84" s="230" t="s">
        <v>691</v>
      </c>
      <c r="CA84" s="230" t="s">
        <v>691</v>
      </c>
      <c r="CE84" s="10" t="e">
        <f>D84-#REF!</f>
        <v>#REF!</v>
      </c>
      <c r="CF84" s="10" t="e">
        <f>D84-#REF!</f>
        <v>#REF!</v>
      </c>
      <c r="CG84" s="125" t="e">
        <f>F84-#REF!</f>
        <v>#REF!</v>
      </c>
    </row>
    <row r="85" spans="1:85" s="130" customFormat="1" x14ac:dyDescent="0.2">
      <c r="A85" s="75"/>
      <c r="B85" s="159"/>
      <c r="C85" s="374" t="s">
        <v>245</v>
      </c>
      <c r="D85" s="220">
        <f t="shared" si="100"/>
        <v>0</v>
      </c>
      <c r="E85" s="208">
        <f t="shared" si="100"/>
        <v>7000</v>
      </c>
      <c r="F85" s="208"/>
      <c r="G85" s="208">
        <f t="shared" ref="G85" si="111">F85+H85</f>
        <v>7000</v>
      </c>
      <c r="H85" s="208">
        <f t="shared" si="102"/>
        <v>7000</v>
      </c>
      <c r="I85" s="208"/>
      <c r="J85" s="208"/>
      <c r="K85" s="208"/>
      <c r="L85" s="208"/>
      <c r="M85" s="208"/>
      <c r="N85" s="208"/>
      <c r="O85" s="208"/>
      <c r="P85" s="208">
        <v>7000</v>
      </c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>
        <f t="shared" ref="AE85" si="112">AD85+AF85</f>
        <v>0</v>
      </c>
      <c r="AF85" s="208">
        <f t="shared" ref="AF85" si="113">SUM(AG85:AP85)</f>
        <v>0</v>
      </c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>
        <f t="shared" ref="AR85" si="114">AQ85+AS85</f>
        <v>0</v>
      </c>
      <c r="AS85" s="208">
        <f t="shared" ref="AS85" si="115">SUM(AT85:BC85)</f>
        <v>0</v>
      </c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>
        <f t="shared" ref="BE85" si="116">BD85+BF85</f>
        <v>0</v>
      </c>
      <c r="BF85" s="208">
        <f t="shared" ref="BF85" si="117">SUM(BG85:BJ85)</f>
        <v>0</v>
      </c>
      <c r="BG85" s="208"/>
      <c r="BH85" s="208"/>
      <c r="BI85" s="208"/>
      <c r="BJ85" s="208"/>
      <c r="BK85" s="208"/>
      <c r="BL85" s="208">
        <f t="shared" ref="BL85" si="118">BK85+BM85</f>
        <v>0</v>
      </c>
      <c r="BM85" s="208">
        <f t="shared" ref="BM85" si="119">SUM(BN85:BW85)</f>
        <v>0</v>
      </c>
      <c r="BN85" s="208"/>
      <c r="BO85" s="208"/>
      <c r="BP85" s="208"/>
      <c r="BQ85" s="208"/>
      <c r="BR85" s="208"/>
      <c r="BS85" s="208"/>
      <c r="BT85" s="208"/>
      <c r="BU85" s="208"/>
      <c r="BV85" s="208"/>
      <c r="BW85" s="259"/>
      <c r="BX85" s="54" t="s">
        <v>824</v>
      </c>
      <c r="BY85" s="57" t="s">
        <v>612</v>
      </c>
      <c r="BZ85" s="230"/>
      <c r="CA85" s="230"/>
      <c r="CE85" s="10"/>
      <c r="CF85" s="10"/>
    </row>
    <row r="86" spans="1:85" ht="48" x14ac:dyDescent="0.2">
      <c r="A86" s="75">
        <v>90010991438</v>
      </c>
      <c r="B86" s="158" t="s">
        <v>452</v>
      </c>
      <c r="C86" s="190" t="s">
        <v>472</v>
      </c>
      <c r="D86" s="224">
        <f t="shared" si="100"/>
        <v>108551</v>
      </c>
      <c r="E86" s="211">
        <f t="shared" si="100"/>
        <v>108551</v>
      </c>
      <c r="F86" s="211">
        <v>108551</v>
      </c>
      <c r="G86" s="211">
        <f t="shared" si="101"/>
        <v>108551</v>
      </c>
      <c r="H86" s="211">
        <f t="shared" si="102"/>
        <v>0</v>
      </c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>
        <v>0</v>
      </c>
      <c r="AE86" s="211">
        <f t="shared" si="103"/>
        <v>0</v>
      </c>
      <c r="AF86" s="211">
        <f t="shared" si="104"/>
        <v>0</v>
      </c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>
        <v>0</v>
      </c>
      <c r="AR86" s="211">
        <f t="shared" si="105"/>
        <v>0</v>
      </c>
      <c r="AS86" s="211">
        <f t="shared" si="106"/>
        <v>0</v>
      </c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>
        <v>0</v>
      </c>
      <c r="BE86" s="211">
        <f t="shared" si="107"/>
        <v>0</v>
      </c>
      <c r="BF86" s="211">
        <f t="shared" si="108"/>
        <v>0</v>
      </c>
      <c r="BG86" s="211"/>
      <c r="BH86" s="211"/>
      <c r="BI86" s="211"/>
      <c r="BJ86" s="211"/>
      <c r="BK86" s="211"/>
      <c r="BL86" s="211">
        <f t="shared" si="109"/>
        <v>0</v>
      </c>
      <c r="BM86" s="211">
        <f t="shared" si="110"/>
        <v>0</v>
      </c>
      <c r="BN86" s="211"/>
      <c r="BO86" s="211"/>
      <c r="BP86" s="211"/>
      <c r="BQ86" s="211"/>
      <c r="BR86" s="211"/>
      <c r="BS86" s="211"/>
      <c r="BT86" s="211"/>
      <c r="BU86" s="211"/>
      <c r="BV86" s="211"/>
      <c r="BW86" s="278"/>
      <c r="BX86" s="134" t="s">
        <v>339</v>
      </c>
      <c r="BY86" s="60"/>
      <c r="BZ86" s="230" t="s">
        <v>696</v>
      </c>
      <c r="CA86" s="10" t="s">
        <v>697</v>
      </c>
      <c r="CE86" s="10" t="e">
        <f>D86-#REF!</f>
        <v>#REF!</v>
      </c>
      <c r="CF86" s="10" t="e">
        <f>D86-#REF!</f>
        <v>#REF!</v>
      </c>
      <c r="CG86" s="1" t="e">
        <f>F86-#REF!</f>
        <v>#REF!</v>
      </c>
    </row>
    <row r="87" spans="1:85" s="130" customFormat="1" ht="24" x14ac:dyDescent="0.2">
      <c r="A87" s="75">
        <v>40003219995</v>
      </c>
      <c r="B87" s="281" t="s">
        <v>825</v>
      </c>
      <c r="C87" s="285" t="s">
        <v>827</v>
      </c>
      <c r="D87" s="220">
        <f t="shared" si="100"/>
        <v>0</v>
      </c>
      <c r="E87" s="208">
        <f t="shared" si="100"/>
        <v>5000</v>
      </c>
      <c r="F87" s="208"/>
      <c r="G87" s="208">
        <f t="shared" ref="G87" si="120">F87+H87</f>
        <v>5000</v>
      </c>
      <c r="H87" s="208">
        <f t="shared" si="102"/>
        <v>5000</v>
      </c>
      <c r="I87" s="208"/>
      <c r="J87" s="208"/>
      <c r="K87" s="208"/>
      <c r="L87" s="208"/>
      <c r="M87" s="208"/>
      <c r="N87" s="208"/>
      <c r="O87" s="208"/>
      <c r="P87" s="208">
        <v>5000</v>
      </c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>
        <f t="shared" ref="AE87" si="121">AD87+AF87</f>
        <v>0</v>
      </c>
      <c r="AF87" s="208">
        <f t="shared" ref="AF87" si="122">SUM(AG87:AP87)</f>
        <v>0</v>
      </c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>
        <f t="shared" ref="AR87" si="123">AQ87+AS87</f>
        <v>0</v>
      </c>
      <c r="AS87" s="208">
        <f t="shared" ref="AS87" si="124">SUM(AT87:BC87)</f>
        <v>0</v>
      </c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>
        <f t="shared" ref="BE87" si="125">BD87+BF87</f>
        <v>0</v>
      </c>
      <c r="BF87" s="208">
        <f t="shared" ref="BF87" si="126">SUM(BG87:BJ87)</f>
        <v>0</v>
      </c>
      <c r="BG87" s="208"/>
      <c r="BH87" s="208"/>
      <c r="BI87" s="208"/>
      <c r="BJ87" s="208"/>
      <c r="BK87" s="208"/>
      <c r="BL87" s="208">
        <f t="shared" ref="BL87" si="127">BK87+BM87</f>
        <v>0</v>
      </c>
      <c r="BM87" s="208">
        <f t="shared" ref="BM87" si="128">SUM(BN87:BW87)</f>
        <v>0</v>
      </c>
      <c r="BN87" s="208"/>
      <c r="BO87" s="208"/>
      <c r="BP87" s="208"/>
      <c r="BQ87" s="208"/>
      <c r="BR87" s="208"/>
      <c r="BS87" s="208"/>
      <c r="BT87" s="208"/>
      <c r="BU87" s="208"/>
      <c r="BV87" s="208"/>
      <c r="BW87" s="259"/>
      <c r="BX87" s="54" t="s">
        <v>826</v>
      </c>
      <c r="BY87" s="57"/>
      <c r="BZ87" s="375"/>
      <c r="CA87" s="376"/>
      <c r="CB87" s="377"/>
      <c r="CC87" s="377"/>
      <c r="CE87" s="10"/>
      <c r="CF87" s="10"/>
    </row>
    <row r="88" spans="1:85" ht="12.75" thickBot="1" x14ac:dyDescent="0.25">
      <c r="A88" s="75"/>
      <c r="B88" s="141"/>
      <c r="C88" s="188"/>
      <c r="D88" s="222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72"/>
      <c r="BX88" s="50"/>
      <c r="BY88" s="58"/>
      <c r="BZ88" s="230"/>
      <c r="CA88" s="10"/>
      <c r="CE88" s="10" t="e">
        <f>D88-#REF!</f>
        <v>#REF!</v>
      </c>
      <c r="CF88" s="10" t="e">
        <f>D88-#REF!</f>
        <v>#REF!</v>
      </c>
      <c r="CG88" s="1" t="e">
        <f>F88-#REF!</f>
        <v>#REF!</v>
      </c>
    </row>
    <row r="89" spans="1:85" ht="12.75" thickBot="1" x14ac:dyDescent="0.25">
      <c r="A89" s="140" t="s">
        <v>14</v>
      </c>
      <c r="B89" s="90" t="s">
        <v>15</v>
      </c>
      <c r="C89" s="187"/>
      <c r="D89" s="223">
        <f t="shared" ref="D89:AR89" si="129">SUM(D90:D126)</f>
        <v>14451781</v>
      </c>
      <c r="E89" s="262">
        <f t="shared" si="129"/>
        <v>16783138</v>
      </c>
      <c r="F89" s="262">
        <f t="shared" si="129"/>
        <v>14254127</v>
      </c>
      <c r="G89" s="262">
        <f t="shared" si="129"/>
        <v>16606273</v>
      </c>
      <c r="H89" s="262">
        <f t="shared" si="129"/>
        <v>2352146</v>
      </c>
      <c r="I89" s="262">
        <f t="shared" si="129"/>
        <v>0</v>
      </c>
      <c r="J89" s="262">
        <f t="shared" si="129"/>
        <v>0</v>
      </c>
      <c r="K89" s="262">
        <f t="shared" si="129"/>
        <v>0</v>
      </c>
      <c r="L89" s="262">
        <f t="shared" si="129"/>
        <v>0</v>
      </c>
      <c r="M89" s="262">
        <f t="shared" si="129"/>
        <v>1087330</v>
      </c>
      <c r="N89" s="262">
        <f t="shared" si="129"/>
        <v>0</v>
      </c>
      <c r="O89" s="262">
        <f t="shared" si="129"/>
        <v>0</v>
      </c>
      <c r="P89" s="262">
        <f t="shared" si="129"/>
        <v>3442</v>
      </c>
      <c r="Q89" s="262">
        <f t="shared" si="129"/>
        <v>-3005</v>
      </c>
      <c r="R89" s="262">
        <f t="shared" si="129"/>
        <v>-355477</v>
      </c>
      <c r="S89" s="262">
        <f t="shared" si="129"/>
        <v>0</v>
      </c>
      <c r="T89" s="262">
        <f t="shared" ref="T89" si="130">SUM(T90:T126)</f>
        <v>0</v>
      </c>
      <c r="U89" s="262">
        <f t="shared" ref="U89" si="131">SUM(U90:U126)</f>
        <v>-258896</v>
      </c>
      <c r="V89" s="262">
        <f t="shared" ref="V89" si="132">SUM(V90:V126)</f>
        <v>0</v>
      </c>
      <c r="W89" s="262">
        <f t="shared" si="129"/>
        <v>0</v>
      </c>
      <c r="X89" s="262">
        <f t="shared" ref="X89:AB89" si="133">SUM(X90:X126)</f>
        <v>1878752</v>
      </c>
      <c r="Y89" s="262">
        <f t="shared" si="133"/>
        <v>0</v>
      </c>
      <c r="Z89" s="262">
        <f t="shared" si="133"/>
        <v>0</v>
      </c>
      <c r="AA89" s="262">
        <f t="shared" si="133"/>
        <v>0</v>
      </c>
      <c r="AB89" s="262">
        <f t="shared" si="133"/>
        <v>0</v>
      </c>
      <c r="AC89" s="262">
        <f t="shared" si="129"/>
        <v>0</v>
      </c>
      <c r="AD89" s="262">
        <f t="shared" si="129"/>
        <v>10719</v>
      </c>
      <c r="AE89" s="262">
        <f t="shared" si="129"/>
        <v>10719</v>
      </c>
      <c r="AF89" s="262">
        <f t="shared" si="129"/>
        <v>0</v>
      </c>
      <c r="AG89" s="262">
        <f t="shared" si="129"/>
        <v>0</v>
      </c>
      <c r="AH89" s="262">
        <f t="shared" si="129"/>
        <v>0</v>
      </c>
      <c r="AI89" s="262">
        <f t="shared" si="129"/>
        <v>0</v>
      </c>
      <c r="AJ89" s="262">
        <f t="shared" si="129"/>
        <v>0</v>
      </c>
      <c r="AK89" s="262">
        <f t="shared" si="129"/>
        <v>0</v>
      </c>
      <c r="AL89" s="262">
        <f t="shared" si="129"/>
        <v>0</v>
      </c>
      <c r="AM89" s="262">
        <f t="shared" si="129"/>
        <v>0</v>
      </c>
      <c r="AN89" s="262">
        <f t="shared" si="129"/>
        <v>0</v>
      </c>
      <c r="AO89" s="262">
        <f t="shared" si="129"/>
        <v>0</v>
      </c>
      <c r="AP89" s="262">
        <f t="shared" si="129"/>
        <v>0</v>
      </c>
      <c r="AQ89" s="262">
        <f t="shared" si="129"/>
        <v>186935</v>
      </c>
      <c r="AR89" s="262">
        <f t="shared" si="129"/>
        <v>216295</v>
      </c>
      <c r="AS89" s="262">
        <f t="shared" ref="AS89:BW89" si="134">SUM(AS90:AS126)</f>
        <v>29360</v>
      </c>
      <c r="AT89" s="262">
        <f t="shared" si="134"/>
        <v>29360</v>
      </c>
      <c r="AU89" s="262">
        <f t="shared" si="134"/>
        <v>0</v>
      </c>
      <c r="AV89" s="262">
        <f t="shared" si="134"/>
        <v>0</v>
      </c>
      <c r="AW89" s="262">
        <f t="shared" si="134"/>
        <v>0</v>
      </c>
      <c r="AX89" s="262">
        <f t="shared" si="134"/>
        <v>0</v>
      </c>
      <c r="AY89" s="262">
        <f t="shared" si="134"/>
        <v>0</v>
      </c>
      <c r="AZ89" s="262">
        <f t="shared" si="134"/>
        <v>0</v>
      </c>
      <c r="BA89" s="262">
        <f t="shared" si="134"/>
        <v>0</v>
      </c>
      <c r="BB89" s="262">
        <f t="shared" si="134"/>
        <v>0</v>
      </c>
      <c r="BC89" s="262">
        <f t="shared" si="134"/>
        <v>0</v>
      </c>
      <c r="BD89" s="262">
        <f t="shared" si="134"/>
        <v>0</v>
      </c>
      <c r="BE89" s="262">
        <f t="shared" si="134"/>
        <v>0</v>
      </c>
      <c r="BF89" s="262">
        <f t="shared" si="134"/>
        <v>0</v>
      </c>
      <c r="BG89" s="262">
        <f t="shared" si="134"/>
        <v>0</v>
      </c>
      <c r="BH89" s="262">
        <f t="shared" si="134"/>
        <v>0</v>
      </c>
      <c r="BI89" s="262">
        <f t="shared" si="134"/>
        <v>0</v>
      </c>
      <c r="BJ89" s="262">
        <f t="shared" si="134"/>
        <v>0</v>
      </c>
      <c r="BK89" s="262">
        <f t="shared" si="134"/>
        <v>0</v>
      </c>
      <c r="BL89" s="262">
        <f t="shared" si="134"/>
        <v>-50149</v>
      </c>
      <c r="BM89" s="262">
        <f t="shared" si="134"/>
        <v>-50149</v>
      </c>
      <c r="BN89" s="262">
        <f t="shared" si="134"/>
        <v>-36170</v>
      </c>
      <c r="BO89" s="262">
        <f t="shared" si="134"/>
        <v>0</v>
      </c>
      <c r="BP89" s="262">
        <f t="shared" si="134"/>
        <v>0</v>
      </c>
      <c r="BQ89" s="262">
        <f t="shared" si="134"/>
        <v>0</v>
      </c>
      <c r="BR89" s="262">
        <f t="shared" si="134"/>
        <v>-13979</v>
      </c>
      <c r="BS89" s="262">
        <f t="shared" si="134"/>
        <v>0</v>
      </c>
      <c r="BT89" s="262">
        <f t="shared" si="134"/>
        <v>0</v>
      </c>
      <c r="BU89" s="262">
        <f t="shared" si="134"/>
        <v>0</v>
      </c>
      <c r="BV89" s="262">
        <f t="shared" si="134"/>
        <v>0</v>
      </c>
      <c r="BW89" s="270">
        <f t="shared" si="134"/>
        <v>0</v>
      </c>
      <c r="BX89" s="7"/>
      <c r="BY89" s="59"/>
      <c r="BZ89" s="230"/>
      <c r="CA89" s="10"/>
      <c r="CE89" s="10" t="e">
        <f>D89-#REF!</f>
        <v>#REF!</v>
      </c>
      <c r="CF89" s="10" t="e">
        <f>D89-#REF!</f>
        <v>#REF!</v>
      </c>
      <c r="CG89" s="1" t="e">
        <f>F89-#REF!</f>
        <v>#REF!</v>
      </c>
    </row>
    <row r="90" spans="1:85" ht="23.25" customHeight="1" thickTop="1" x14ac:dyDescent="0.2">
      <c r="A90" s="92">
        <v>90000056357</v>
      </c>
      <c r="B90" s="164" t="s">
        <v>5</v>
      </c>
      <c r="C90" s="232" t="s">
        <v>177</v>
      </c>
      <c r="D90" s="220">
        <f t="shared" ref="D90:D125" si="135">F90+AD90+AQ90+BD90+BK90</f>
        <v>678256</v>
      </c>
      <c r="E90" s="210">
        <f t="shared" ref="E90:E125" si="136">G90+AE90+AR90+BE90+BL90</f>
        <v>678256</v>
      </c>
      <c r="F90" s="212">
        <v>678256</v>
      </c>
      <c r="G90" s="212">
        <f t="shared" ref="G90:G125" si="137">F90+H90</f>
        <v>678256</v>
      </c>
      <c r="H90" s="212">
        <f t="shared" ref="H90:H125" si="138">SUM(I90:AC90)</f>
        <v>0</v>
      </c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>
        <v>0</v>
      </c>
      <c r="AE90" s="212">
        <f t="shared" ref="AE90:AE125" si="139">AD90+AF90</f>
        <v>0</v>
      </c>
      <c r="AF90" s="212">
        <f t="shared" ref="AF90:AF125" si="140">SUM(AG90:AP90)</f>
        <v>0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>
        <v>0</v>
      </c>
      <c r="AR90" s="212">
        <f t="shared" ref="AR90:AR125" si="141">AQ90+AS90</f>
        <v>0</v>
      </c>
      <c r="AS90" s="212">
        <f t="shared" ref="AS90:AS125" si="142">SUM(AT90:BC90)</f>
        <v>0</v>
      </c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>
        <v>0</v>
      </c>
      <c r="BE90" s="212">
        <f t="shared" ref="BE90:BE125" si="143">BD90+BF90</f>
        <v>0</v>
      </c>
      <c r="BF90" s="212">
        <f t="shared" ref="BF90:BF125" si="144">SUM(BG90:BJ90)</f>
        <v>0</v>
      </c>
      <c r="BG90" s="212"/>
      <c r="BH90" s="212"/>
      <c r="BI90" s="212"/>
      <c r="BJ90" s="212"/>
      <c r="BK90" s="212"/>
      <c r="BL90" s="210">
        <f t="shared" ref="BL90:BL125" si="145">BK90+BM90</f>
        <v>0</v>
      </c>
      <c r="BM90" s="210">
        <f t="shared" ref="BM90:BM125" si="146">SUM(BN90:BW90)</f>
        <v>0</v>
      </c>
      <c r="BN90" s="210"/>
      <c r="BO90" s="210"/>
      <c r="BP90" s="210"/>
      <c r="BQ90" s="210"/>
      <c r="BR90" s="210"/>
      <c r="BS90" s="210"/>
      <c r="BT90" s="210"/>
      <c r="BU90" s="210"/>
      <c r="BV90" s="210"/>
      <c r="BW90" s="271"/>
      <c r="BX90" s="54" t="s">
        <v>441</v>
      </c>
      <c r="BY90" s="57"/>
      <c r="BZ90" s="230" t="s">
        <v>688</v>
      </c>
      <c r="CA90" s="10" t="s">
        <v>689</v>
      </c>
      <c r="CE90" s="10" t="e">
        <f>D90-#REF!</f>
        <v>#REF!</v>
      </c>
      <c r="CF90" s="10" t="e">
        <f>D90-#REF!</f>
        <v>#REF!</v>
      </c>
      <c r="CG90" s="1" t="e">
        <f>F90-#REF!</f>
        <v>#REF!</v>
      </c>
    </row>
    <row r="91" spans="1:85" ht="24" x14ac:dyDescent="0.2">
      <c r="A91" s="75"/>
      <c r="B91" s="160"/>
      <c r="C91" s="231" t="s">
        <v>486</v>
      </c>
      <c r="D91" s="220">
        <f t="shared" si="135"/>
        <v>713542</v>
      </c>
      <c r="E91" s="208">
        <f t="shared" si="136"/>
        <v>696958</v>
      </c>
      <c r="F91" s="208">
        <v>713542</v>
      </c>
      <c r="G91" s="208">
        <f t="shared" si="137"/>
        <v>696958</v>
      </c>
      <c r="H91" s="208">
        <f t="shared" si="138"/>
        <v>-16584</v>
      </c>
      <c r="I91" s="208">
        <v>-12006</v>
      </c>
      <c r="J91" s="208"/>
      <c r="K91" s="208"/>
      <c r="L91" s="208"/>
      <c r="M91" s="208">
        <f>509+2000</f>
        <v>2509</v>
      </c>
      <c r="N91" s="208"/>
      <c r="O91" s="208"/>
      <c r="P91" s="208"/>
      <c r="Q91" s="208">
        <v>-3005</v>
      </c>
      <c r="R91" s="208">
        <v>-5546</v>
      </c>
      <c r="S91" s="208"/>
      <c r="T91" s="208"/>
      <c r="U91" s="208"/>
      <c r="V91" s="208"/>
      <c r="W91" s="208"/>
      <c r="X91" s="208">
        <v>1464</v>
      </c>
      <c r="Y91" s="208"/>
      <c r="Z91" s="208"/>
      <c r="AA91" s="208"/>
      <c r="AB91" s="208"/>
      <c r="AC91" s="208"/>
      <c r="AD91" s="208">
        <v>0</v>
      </c>
      <c r="AE91" s="208">
        <f t="shared" si="139"/>
        <v>0</v>
      </c>
      <c r="AF91" s="208">
        <f t="shared" si="140"/>
        <v>0</v>
      </c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>
        <v>0</v>
      </c>
      <c r="AR91" s="208">
        <f t="shared" si="141"/>
        <v>0</v>
      </c>
      <c r="AS91" s="208">
        <f t="shared" si="142"/>
        <v>0</v>
      </c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>
        <v>0</v>
      </c>
      <c r="BE91" s="208">
        <f t="shared" si="143"/>
        <v>0</v>
      </c>
      <c r="BF91" s="208">
        <f t="shared" si="144"/>
        <v>0</v>
      </c>
      <c r="BG91" s="208"/>
      <c r="BH91" s="208"/>
      <c r="BI91" s="208"/>
      <c r="BJ91" s="208"/>
      <c r="BK91" s="208"/>
      <c r="BL91" s="208">
        <f t="shared" si="145"/>
        <v>0</v>
      </c>
      <c r="BM91" s="208">
        <f t="shared" si="146"/>
        <v>0</v>
      </c>
      <c r="BN91" s="208"/>
      <c r="BO91" s="208"/>
      <c r="BP91" s="208"/>
      <c r="BQ91" s="208"/>
      <c r="BR91" s="208"/>
      <c r="BS91" s="208"/>
      <c r="BT91" s="208"/>
      <c r="BU91" s="208"/>
      <c r="BV91" s="208"/>
      <c r="BW91" s="259"/>
      <c r="BX91" s="54" t="s">
        <v>322</v>
      </c>
      <c r="BY91" s="57" t="s">
        <v>746</v>
      </c>
      <c r="BZ91" s="230" t="s">
        <v>690</v>
      </c>
      <c r="CA91" s="10" t="s">
        <v>690</v>
      </c>
      <c r="CE91" s="10" t="e">
        <f>D91-#REF!</f>
        <v>#REF!</v>
      </c>
      <c r="CF91" s="10" t="e">
        <f>D91-#REF!</f>
        <v>#REF!</v>
      </c>
      <c r="CG91" s="1" t="e">
        <f>F91-#REF!</f>
        <v>#REF!</v>
      </c>
    </row>
    <row r="92" spans="1:85" ht="15" customHeight="1" x14ac:dyDescent="0.2">
      <c r="A92" s="75"/>
      <c r="B92" s="160"/>
      <c r="C92" s="231" t="s">
        <v>233</v>
      </c>
      <c r="D92" s="220">
        <f t="shared" si="135"/>
        <v>130000</v>
      </c>
      <c r="E92" s="208">
        <f t="shared" si="136"/>
        <v>140492</v>
      </c>
      <c r="F92" s="208">
        <v>130000</v>
      </c>
      <c r="G92" s="208">
        <f t="shared" si="137"/>
        <v>140492</v>
      </c>
      <c r="H92" s="208">
        <f t="shared" si="138"/>
        <v>10492</v>
      </c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>
        <v>10492</v>
      </c>
      <c r="Y92" s="208"/>
      <c r="Z92" s="208"/>
      <c r="AA92" s="208"/>
      <c r="AB92" s="208"/>
      <c r="AC92" s="208"/>
      <c r="AD92" s="208">
        <v>0</v>
      </c>
      <c r="AE92" s="208">
        <f t="shared" si="139"/>
        <v>0</v>
      </c>
      <c r="AF92" s="208">
        <f t="shared" si="140"/>
        <v>0</v>
      </c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>
        <v>0</v>
      </c>
      <c r="AR92" s="208">
        <f t="shared" si="141"/>
        <v>0</v>
      </c>
      <c r="AS92" s="208">
        <f t="shared" si="142"/>
        <v>0</v>
      </c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>
        <v>0</v>
      </c>
      <c r="BE92" s="208">
        <f t="shared" si="143"/>
        <v>0</v>
      </c>
      <c r="BF92" s="208">
        <f t="shared" si="144"/>
        <v>0</v>
      </c>
      <c r="BG92" s="208"/>
      <c r="BH92" s="208"/>
      <c r="BI92" s="208"/>
      <c r="BJ92" s="208"/>
      <c r="BK92" s="208"/>
      <c r="BL92" s="208">
        <f t="shared" si="145"/>
        <v>0</v>
      </c>
      <c r="BM92" s="208">
        <f t="shared" si="146"/>
        <v>0</v>
      </c>
      <c r="BN92" s="208"/>
      <c r="BO92" s="208"/>
      <c r="BP92" s="208"/>
      <c r="BQ92" s="208"/>
      <c r="BR92" s="208"/>
      <c r="BS92" s="208"/>
      <c r="BT92" s="208"/>
      <c r="BU92" s="208"/>
      <c r="BV92" s="208"/>
      <c r="BW92" s="259"/>
      <c r="BX92" s="54" t="s">
        <v>323</v>
      </c>
      <c r="BY92" s="57" t="s">
        <v>427</v>
      </c>
      <c r="BZ92" s="230" t="s">
        <v>690</v>
      </c>
      <c r="CA92" s="10" t="s">
        <v>690</v>
      </c>
      <c r="CE92" s="10" t="e">
        <f>D92-#REF!</f>
        <v>#REF!</v>
      </c>
      <c r="CF92" s="10" t="e">
        <f>D92-#REF!</f>
        <v>#REF!</v>
      </c>
      <c r="CG92" s="1" t="e">
        <f>F92-#REF!</f>
        <v>#REF!</v>
      </c>
    </row>
    <row r="93" spans="1:85" ht="12.75" x14ac:dyDescent="0.2">
      <c r="A93" s="75"/>
      <c r="B93" s="160"/>
      <c r="C93" s="233" t="s">
        <v>451</v>
      </c>
      <c r="D93" s="220">
        <f t="shared" si="135"/>
        <v>946492</v>
      </c>
      <c r="E93" s="208">
        <f t="shared" si="136"/>
        <v>687596</v>
      </c>
      <c r="F93" s="208">
        <v>946492</v>
      </c>
      <c r="G93" s="208">
        <f t="shared" si="137"/>
        <v>687596</v>
      </c>
      <c r="H93" s="208">
        <f t="shared" si="138"/>
        <v>-258896</v>
      </c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>
        <v>-258896</v>
      </c>
      <c r="V93" s="208"/>
      <c r="W93" s="208"/>
      <c r="X93" s="208"/>
      <c r="Y93" s="208"/>
      <c r="Z93" s="208"/>
      <c r="AA93" s="208"/>
      <c r="AB93" s="208"/>
      <c r="AC93" s="208"/>
      <c r="AD93" s="208">
        <v>0</v>
      </c>
      <c r="AE93" s="208">
        <f t="shared" si="139"/>
        <v>0</v>
      </c>
      <c r="AF93" s="208">
        <f t="shared" si="140"/>
        <v>0</v>
      </c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>
        <v>0</v>
      </c>
      <c r="AR93" s="208">
        <f t="shared" si="141"/>
        <v>0</v>
      </c>
      <c r="AS93" s="208">
        <f t="shared" si="142"/>
        <v>0</v>
      </c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>
        <v>0</v>
      </c>
      <c r="BE93" s="208">
        <f t="shared" si="143"/>
        <v>0</v>
      </c>
      <c r="BF93" s="208">
        <f t="shared" si="144"/>
        <v>0</v>
      </c>
      <c r="BG93" s="208"/>
      <c r="BH93" s="208"/>
      <c r="BI93" s="208"/>
      <c r="BJ93" s="208"/>
      <c r="BK93" s="208"/>
      <c r="BL93" s="208">
        <f t="shared" si="145"/>
        <v>0</v>
      </c>
      <c r="BM93" s="208">
        <f t="shared" si="146"/>
        <v>0</v>
      </c>
      <c r="BN93" s="208"/>
      <c r="BO93" s="208"/>
      <c r="BP93" s="208"/>
      <c r="BQ93" s="208"/>
      <c r="BR93" s="208"/>
      <c r="BS93" s="208"/>
      <c r="BT93" s="208"/>
      <c r="BU93" s="208"/>
      <c r="BV93" s="208"/>
      <c r="BW93" s="259"/>
      <c r="BX93" s="54" t="s">
        <v>324</v>
      </c>
      <c r="BY93" s="57" t="s">
        <v>531</v>
      </c>
      <c r="BZ93" s="230" t="s">
        <v>690</v>
      </c>
      <c r="CA93" s="10" t="s">
        <v>690</v>
      </c>
      <c r="CE93" s="10" t="e">
        <f>D93-#REF!</f>
        <v>#REF!</v>
      </c>
      <c r="CF93" s="10" t="e">
        <f>D93-#REF!</f>
        <v>#REF!</v>
      </c>
      <c r="CG93" s="1" t="e">
        <f>F93-#REF!</f>
        <v>#REF!</v>
      </c>
    </row>
    <row r="94" spans="1:85" ht="12.75" x14ac:dyDescent="0.2">
      <c r="A94" s="75"/>
      <c r="B94" s="160"/>
      <c r="C94" s="231" t="s">
        <v>253</v>
      </c>
      <c r="D94" s="220">
        <f t="shared" si="135"/>
        <v>179200</v>
      </c>
      <c r="E94" s="208">
        <f t="shared" si="136"/>
        <v>179200</v>
      </c>
      <c r="F94" s="208">
        <v>179200</v>
      </c>
      <c r="G94" s="208">
        <f t="shared" si="137"/>
        <v>179200</v>
      </c>
      <c r="H94" s="208">
        <f t="shared" si="138"/>
        <v>0</v>
      </c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>
        <v>0</v>
      </c>
      <c r="AE94" s="208">
        <f t="shared" si="139"/>
        <v>0</v>
      </c>
      <c r="AF94" s="208">
        <f t="shared" si="140"/>
        <v>0</v>
      </c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>
        <v>0</v>
      </c>
      <c r="AR94" s="208">
        <f t="shared" si="141"/>
        <v>0</v>
      </c>
      <c r="AS94" s="208">
        <f t="shared" si="142"/>
        <v>0</v>
      </c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>
        <v>0</v>
      </c>
      <c r="BE94" s="208">
        <f t="shared" si="143"/>
        <v>0</v>
      </c>
      <c r="BF94" s="208">
        <f t="shared" si="144"/>
        <v>0</v>
      </c>
      <c r="BG94" s="208"/>
      <c r="BH94" s="208"/>
      <c r="BI94" s="208"/>
      <c r="BJ94" s="208"/>
      <c r="BK94" s="208"/>
      <c r="BL94" s="208">
        <f t="shared" si="145"/>
        <v>0</v>
      </c>
      <c r="BM94" s="208">
        <f t="shared" si="146"/>
        <v>0</v>
      </c>
      <c r="BN94" s="208"/>
      <c r="BO94" s="208"/>
      <c r="BP94" s="208"/>
      <c r="BQ94" s="208"/>
      <c r="BR94" s="208"/>
      <c r="BS94" s="208"/>
      <c r="BT94" s="208"/>
      <c r="BU94" s="208"/>
      <c r="BV94" s="208"/>
      <c r="BW94" s="259"/>
      <c r="BX94" s="54" t="s">
        <v>325</v>
      </c>
      <c r="BY94" s="57" t="s">
        <v>613</v>
      </c>
      <c r="BZ94" s="230" t="s">
        <v>690</v>
      </c>
      <c r="CA94" s="10" t="s">
        <v>690</v>
      </c>
      <c r="CE94" s="10" t="e">
        <f>D94-#REF!</f>
        <v>#REF!</v>
      </c>
      <c r="CF94" s="10" t="e">
        <f>D94-#REF!</f>
        <v>#REF!</v>
      </c>
      <c r="CG94" s="1" t="e">
        <f>F94-#REF!</f>
        <v>#REF!</v>
      </c>
    </row>
    <row r="95" spans="1:85" s="116" customFormat="1" ht="12.75" x14ac:dyDescent="0.2">
      <c r="A95" s="75"/>
      <c r="B95" s="160"/>
      <c r="C95" s="231" t="s">
        <v>213</v>
      </c>
      <c r="D95" s="220">
        <f t="shared" si="135"/>
        <v>724783</v>
      </c>
      <c r="E95" s="208">
        <f t="shared" si="136"/>
        <v>713145</v>
      </c>
      <c r="F95" s="208">
        <v>724783</v>
      </c>
      <c r="G95" s="208">
        <f t="shared" si="137"/>
        <v>713145</v>
      </c>
      <c r="H95" s="208">
        <f t="shared" si="138"/>
        <v>-11638</v>
      </c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>
        <v>-9998</v>
      </c>
      <c r="T95" s="208"/>
      <c r="U95" s="208"/>
      <c r="V95" s="208"/>
      <c r="W95" s="208"/>
      <c r="X95" s="208">
        <f>100000-50820-50820</f>
        <v>-1640</v>
      </c>
      <c r="Y95" s="208"/>
      <c r="Z95" s="208"/>
      <c r="AA95" s="208"/>
      <c r="AB95" s="208"/>
      <c r="AC95" s="208"/>
      <c r="AD95" s="208">
        <v>0</v>
      </c>
      <c r="AE95" s="208">
        <f t="shared" si="139"/>
        <v>0</v>
      </c>
      <c r="AF95" s="208">
        <f t="shared" si="140"/>
        <v>0</v>
      </c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>
        <v>0</v>
      </c>
      <c r="AR95" s="208">
        <f t="shared" si="141"/>
        <v>0</v>
      </c>
      <c r="AS95" s="208">
        <f t="shared" si="142"/>
        <v>0</v>
      </c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>
        <v>0</v>
      </c>
      <c r="BE95" s="208">
        <f t="shared" si="143"/>
        <v>0</v>
      </c>
      <c r="BF95" s="208">
        <f t="shared" si="144"/>
        <v>0</v>
      </c>
      <c r="BG95" s="208"/>
      <c r="BH95" s="208"/>
      <c r="BI95" s="208"/>
      <c r="BJ95" s="208"/>
      <c r="BK95" s="208"/>
      <c r="BL95" s="208">
        <f t="shared" si="145"/>
        <v>0</v>
      </c>
      <c r="BM95" s="208">
        <f t="shared" si="146"/>
        <v>0</v>
      </c>
      <c r="BN95" s="208"/>
      <c r="BO95" s="208"/>
      <c r="BP95" s="208"/>
      <c r="BQ95" s="208"/>
      <c r="BR95" s="208"/>
      <c r="BS95" s="208"/>
      <c r="BT95" s="208"/>
      <c r="BU95" s="208"/>
      <c r="BV95" s="208"/>
      <c r="BW95" s="259"/>
      <c r="BX95" s="54" t="s">
        <v>326</v>
      </c>
      <c r="BY95" s="57" t="s">
        <v>430</v>
      </c>
      <c r="BZ95" s="230" t="s">
        <v>690</v>
      </c>
      <c r="CA95" s="10" t="s">
        <v>690</v>
      </c>
      <c r="CE95" s="10" t="e">
        <f>D95-#REF!</f>
        <v>#REF!</v>
      </c>
      <c r="CF95" s="10" t="e">
        <f>D95-#REF!</f>
        <v>#REF!</v>
      </c>
      <c r="CG95" s="116" t="e">
        <f>F95-#REF!</f>
        <v>#REF!</v>
      </c>
    </row>
    <row r="96" spans="1:85" s="116" customFormat="1" ht="12.75" x14ac:dyDescent="0.2">
      <c r="A96" s="75"/>
      <c r="B96" s="160"/>
      <c r="C96" s="280" t="s">
        <v>705</v>
      </c>
      <c r="D96" s="220">
        <f t="shared" si="135"/>
        <v>218880</v>
      </c>
      <c r="E96" s="208">
        <f t="shared" si="136"/>
        <v>228878</v>
      </c>
      <c r="F96" s="208">
        <v>218880</v>
      </c>
      <c r="G96" s="208">
        <f t="shared" si="137"/>
        <v>228878</v>
      </c>
      <c r="H96" s="208">
        <f t="shared" si="138"/>
        <v>9998</v>
      </c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>
        <v>9998</v>
      </c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>
        <v>0</v>
      </c>
      <c r="AE96" s="208">
        <f t="shared" si="139"/>
        <v>0</v>
      </c>
      <c r="AF96" s="208">
        <f t="shared" si="140"/>
        <v>0</v>
      </c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>
        <v>0</v>
      </c>
      <c r="AR96" s="208">
        <f t="shared" si="141"/>
        <v>0</v>
      </c>
      <c r="AS96" s="208">
        <f t="shared" si="142"/>
        <v>0</v>
      </c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>
        <v>0</v>
      </c>
      <c r="BE96" s="208">
        <f t="shared" si="143"/>
        <v>0</v>
      </c>
      <c r="BF96" s="208">
        <f t="shared" si="144"/>
        <v>0</v>
      </c>
      <c r="BG96" s="208"/>
      <c r="BH96" s="208"/>
      <c r="BI96" s="208"/>
      <c r="BJ96" s="208"/>
      <c r="BK96" s="208"/>
      <c r="BL96" s="208">
        <f t="shared" si="145"/>
        <v>0</v>
      </c>
      <c r="BM96" s="208">
        <f t="shared" si="146"/>
        <v>0</v>
      </c>
      <c r="BN96" s="208"/>
      <c r="BO96" s="208"/>
      <c r="BP96" s="208"/>
      <c r="BQ96" s="208"/>
      <c r="BR96" s="208"/>
      <c r="BS96" s="208"/>
      <c r="BT96" s="208"/>
      <c r="BU96" s="208"/>
      <c r="BV96" s="208"/>
      <c r="BW96" s="259"/>
      <c r="BX96" s="54" t="s">
        <v>461</v>
      </c>
      <c r="BY96" s="57" t="s">
        <v>430</v>
      </c>
      <c r="BZ96" s="230" t="s">
        <v>690</v>
      </c>
      <c r="CA96" s="10" t="s">
        <v>690</v>
      </c>
      <c r="CB96" s="130"/>
      <c r="CE96" s="10" t="e">
        <f>D96-#REF!</f>
        <v>#REF!</v>
      </c>
      <c r="CF96" s="10" t="e">
        <f>D96-#REF!</f>
        <v>#REF!</v>
      </c>
      <c r="CG96" s="116" t="e">
        <f>F96-#REF!</f>
        <v>#REF!</v>
      </c>
    </row>
    <row r="97" spans="1:85" s="116" customFormat="1" ht="24.75" customHeight="1" x14ac:dyDescent="0.2">
      <c r="A97" s="75"/>
      <c r="B97" s="160"/>
      <c r="C97" s="231" t="s">
        <v>252</v>
      </c>
      <c r="D97" s="220">
        <f t="shared" si="135"/>
        <v>249640</v>
      </c>
      <c r="E97" s="208">
        <f t="shared" si="136"/>
        <v>249640</v>
      </c>
      <c r="F97" s="208">
        <v>249640</v>
      </c>
      <c r="G97" s="208">
        <f t="shared" si="137"/>
        <v>249640</v>
      </c>
      <c r="H97" s="208">
        <f t="shared" si="138"/>
        <v>0</v>
      </c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>
        <v>0</v>
      </c>
      <c r="AE97" s="208">
        <f t="shared" si="139"/>
        <v>0</v>
      </c>
      <c r="AF97" s="208">
        <f t="shared" si="140"/>
        <v>0</v>
      </c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>
        <v>0</v>
      </c>
      <c r="AR97" s="208">
        <f t="shared" si="141"/>
        <v>0</v>
      </c>
      <c r="AS97" s="208">
        <f t="shared" si="142"/>
        <v>0</v>
      </c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>
        <v>0</v>
      </c>
      <c r="BE97" s="208">
        <f t="shared" si="143"/>
        <v>0</v>
      </c>
      <c r="BF97" s="208">
        <f t="shared" si="144"/>
        <v>0</v>
      </c>
      <c r="BG97" s="208"/>
      <c r="BH97" s="208"/>
      <c r="BI97" s="208"/>
      <c r="BJ97" s="208"/>
      <c r="BK97" s="208"/>
      <c r="BL97" s="208">
        <f t="shared" si="145"/>
        <v>0</v>
      </c>
      <c r="BM97" s="208">
        <f t="shared" si="146"/>
        <v>0</v>
      </c>
      <c r="BN97" s="208"/>
      <c r="BO97" s="208"/>
      <c r="BP97" s="208"/>
      <c r="BQ97" s="208"/>
      <c r="BR97" s="208"/>
      <c r="BS97" s="208"/>
      <c r="BT97" s="208"/>
      <c r="BU97" s="208"/>
      <c r="BV97" s="208"/>
      <c r="BW97" s="259"/>
      <c r="BX97" s="54" t="s">
        <v>733</v>
      </c>
      <c r="BY97" s="57" t="s">
        <v>424</v>
      </c>
      <c r="BZ97" s="230" t="s">
        <v>690</v>
      </c>
      <c r="CA97" s="10" t="s">
        <v>690</v>
      </c>
      <c r="CE97" s="10" t="e">
        <f>D97-#REF!</f>
        <v>#REF!</v>
      </c>
      <c r="CF97" s="10" t="e">
        <f>D97-#REF!</f>
        <v>#REF!</v>
      </c>
      <c r="CG97" s="116" t="e">
        <f>F97-#REF!</f>
        <v>#REF!</v>
      </c>
    </row>
    <row r="98" spans="1:85" s="116" customFormat="1" ht="24" x14ac:dyDescent="0.2">
      <c r="A98" s="75"/>
      <c r="B98" s="160"/>
      <c r="C98" s="231" t="s">
        <v>248</v>
      </c>
      <c r="D98" s="220">
        <f t="shared" si="135"/>
        <v>68243</v>
      </c>
      <c r="E98" s="208">
        <f t="shared" si="136"/>
        <v>163080</v>
      </c>
      <c r="F98" s="208">
        <v>68243</v>
      </c>
      <c r="G98" s="208">
        <f t="shared" si="137"/>
        <v>163080</v>
      </c>
      <c r="H98" s="208">
        <f t="shared" si="138"/>
        <v>94837</v>
      </c>
      <c r="I98" s="208"/>
      <c r="J98" s="208"/>
      <c r="K98" s="208"/>
      <c r="L98" s="208"/>
      <c r="M98" s="208">
        <v>119811</v>
      </c>
      <c r="N98" s="208"/>
      <c r="O98" s="208"/>
      <c r="P98" s="208"/>
      <c r="Q98" s="208"/>
      <c r="R98" s="208">
        <v>-24974</v>
      </c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>
        <v>0</v>
      </c>
      <c r="AE98" s="208">
        <f t="shared" si="139"/>
        <v>0</v>
      </c>
      <c r="AF98" s="208">
        <f t="shared" si="140"/>
        <v>0</v>
      </c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>
        <v>0</v>
      </c>
      <c r="AR98" s="208">
        <f t="shared" si="141"/>
        <v>0</v>
      </c>
      <c r="AS98" s="208">
        <f t="shared" si="142"/>
        <v>0</v>
      </c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>
        <v>0</v>
      </c>
      <c r="BE98" s="208">
        <f t="shared" si="143"/>
        <v>0</v>
      </c>
      <c r="BF98" s="208">
        <f t="shared" si="144"/>
        <v>0</v>
      </c>
      <c r="BG98" s="208"/>
      <c r="BH98" s="208"/>
      <c r="BI98" s="208"/>
      <c r="BJ98" s="208"/>
      <c r="BK98" s="208"/>
      <c r="BL98" s="208">
        <f t="shared" si="145"/>
        <v>0</v>
      </c>
      <c r="BM98" s="208">
        <f t="shared" si="146"/>
        <v>0</v>
      </c>
      <c r="BN98" s="208"/>
      <c r="BO98" s="208"/>
      <c r="BP98" s="208"/>
      <c r="BQ98" s="208"/>
      <c r="BR98" s="208"/>
      <c r="BS98" s="208"/>
      <c r="BT98" s="208"/>
      <c r="BU98" s="208"/>
      <c r="BV98" s="208"/>
      <c r="BW98" s="259"/>
      <c r="BX98" s="54" t="s">
        <v>473</v>
      </c>
      <c r="BY98" s="57" t="s">
        <v>614</v>
      </c>
      <c r="BZ98" s="230" t="s">
        <v>690</v>
      </c>
      <c r="CA98" s="10" t="s">
        <v>690</v>
      </c>
      <c r="CE98" s="10" t="e">
        <f>D98-#REF!</f>
        <v>#REF!</v>
      </c>
      <c r="CF98" s="10" t="e">
        <f>D98-#REF!</f>
        <v>#REF!</v>
      </c>
      <c r="CG98" s="116" t="e">
        <f>F98-#REF!</f>
        <v>#REF!</v>
      </c>
    </row>
    <row r="99" spans="1:85" s="130" customFormat="1" ht="24.75" customHeight="1" x14ac:dyDescent="0.2">
      <c r="A99" s="75"/>
      <c r="B99" s="160"/>
      <c r="C99" s="231" t="s">
        <v>663</v>
      </c>
      <c r="D99" s="220">
        <f t="shared" si="135"/>
        <v>10000</v>
      </c>
      <c r="E99" s="208">
        <f t="shared" si="136"/>
        <v>11500</v>
      </c>
      <c r="F99" s="208">
        <v>10000</v>
      </c>
      <c r="G99" s="208">
        <f t="shared" si="137"/>
        <v>11500</v>
      </c>
      <c r="H99" s="208">
        <f t="shared" si="138"/>
        <v>1500</v>
      </c>
      <c r="I99" s="208"/>
      <c r="J99" s="208"/>
      <c r="K99" s="208"/>
      <c r="L99" s="208"/>
      <c r="M99" s="208">
        <v>1500</v>
      </c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>
        <v>0</v>
      </c>
      <c r="AE99" s="208">
        <f t="shared" si="139"/>
        <v>0</v>
      </c>
      <c r="AF99" s="208">
        <f t="shared" si="140"/>
        <v>0</v>
      </c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>
        <v>0</v>
      </c>
      <c r="AR99" s="208">
        <f t="shared" si="141"/>
        <v>0</v>
      </c>
      <c r="AS99" s="208">
        <f t="shared" si="142"/>
        <v>0</v>
      </c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>
        <v>0</v>
      </c>
      <c r="BE99" s="208">
        <f t="shared" si="143"/>
        <v>0</v>
      </c>
      <c r="BF99" s="208">
        <f t="shared" si="144"/>
        <v>0</v>
      </c>
      <c r="BG99" s="208"/>
      <c r="BH99" s="208"/>
      <c r="BI99" s="208"/>
      <c r="BJ99" s="208"/>
      <c r="BK99" s="208"/>
      <c r="BL99" s="208">
        <f t="shared" si="145"/>
        <v>0</v>
      </c>
      <c r="BM99" s="208">
        <f t="shared" si="146"/>
        <v>0</v>
      </c>
      <c r="BN99" s="208"/>
      <c r="BO99" s="208"/>
      <c r="BP99" s="208"/>
      <c r="BQ99" s="208"/>
      <c r="BR99" s="208"/>
      <c r="BS99" s="208"/>
      <c r="BT99" s="208"/>
      <c r="BU99" s="208"/>
      <c r="BV99" s="208"/>
      <c r="BW99" s="259"/>
      <c r="BX99" s="54" t="s">
        <v>476</v>
      </c>
      <c r="BY99" s="57" t="s">
        <v>424</v>
      </c>
      <c r="BZ99" s="230" t="s">
        <v>690</v>
      </c>
      <c r="CA99" s="10" t="s">
        <v>690</v>
      </c>
      <c r="CE99" s="10" t="e">
        <f>D99-#REF!</f>
        <v>#REF!</v>
      </c>
      <c r="CF99" s="10" t="e">
        <f>D99-#REF!</f>
        <v>#REF!</v>
      </c>
      <c r="CG99" s="130" t="e">
        <f>F99-#REF!</f>
        <v>#REF!</v>
      </c>
    </row>
    <row r="100" spans="1:85" s="130" customFormat="1" ht="24" x14ac:dyDescent="0.2">
      <c r="A100" s="75"/>
      <c r="B100" s="160"/>
      <c r="C100" s="255" t="s">
        <v>671</v>
      </c>
      <c r="D100" s="220">
        <f t="shared" si="135"/>
        <v>5468525</v>
      </c>
      <c r="E100" s="208">
        <f t="shared" si="136"/>
        <v>6372856</v>
      </c>
      <c r="F100" s="208">
        <v>5468525</v>
      </c>
      <c r="G100" s="208">
        <f t="shared" si="137"/>
        <v>6372856</v>
      </c>
      <c r="H100" s="208">
        <f t="shared" si="138"/>
        <v>904331</v>
      </c>
      <c r="I100" s="208"/>
      <c r="J100" s="208"/>
      <c r="K100" s="208"/>
      <c r="L100" s="208"/>
      <c r="M100" s="208">
        <v>904331</v>
      </c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>
        <v>0</v>
      </c>
      <c r="AE100" s="208">
        <f t="shared" si="139"/>
        <v>0</v>
      </c>
      <c r="AF100" s="208">
        <f t="shared" si="140"/>
        <v>0</v>
      </c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>
        <v>0</v>
      </c>
      <c r="AR100" s="208">
        <f t="shared" si="141"/>
        <v>0</v>
      </c>
      <c r="AS100" s="208">
        <f t="shared" si="142"/>
        <v>0</v>
      </c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>
        <v>0</v>
      </c>
      <c r="BE100" s="208">
        <f t="shared" si="143"/>
        <v>0</v>
      </c>
      <c r="BF100" s="208">
        <f t="shared" si="144"/>
        <v>0</v>
      </c>
      <c r="BG100" s="208"/>
      <c r="BH100" s="208"/>
      <c r="BI100" s="208"/>
      <c r="BJ100" s="208"/>
      <c r="BK100" s="208"/>
      <c r="BL100" s="208">
        <f t="shared" si="145"/>
        <v>0</v>
      </c>
      <c r="BM100" s="208">
        <f t="shared" si="146"/>
        <v>0</v>
      </c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59"/>
      <c r="BX100" s="54" t="s">
        <v>734</v>
      </c>
      <c r="BY100" s="57"/>
      <c r="BZ100" s="230" t="s">
        <v>691</v>
      </c>
      <c r="CA100" s="230" t="s">
        <v>691</v>
      </c>
      <c r="CE100" s="10" t="e">
        <f>D100-#REF!</f>
        <v>#REF!</v>
      </c>
      <c r="CF100" s="10" t="e">
        <f>D100-#REF!</f>
        <v>#REF!</v>
      </c>
      <c r="CG100" s="130" t="e">
        <f>F100-#REF!</f>
        <v>#REF!</v>
      </c>
    </row>
    <row r="101" spans="1:85" s="130" customFormat="1" ht="24" x14ac:dyDescent="0.2">
      <c r="A101" s="75"/>
      <c r="B101" s="160"/>
      <c r="C101" s="394" t="s">
        <v>842</v>
      </c>
      <c r="D101" s="220">
        <f t="shared" si="135"/>
        <v>0</v>
      </c>
      <c r="E101" s="208">
        <f t="shared" si="136"/>
        <v>1836726</v>
      </c>
      <c r="F101" s="208"/>
      <c r="G101" s="208">
        <f t="shared" si="137"/>
        <v>1836726</v>
      </c>
      <c r="H101" s="208">
        <f t="shared" si="138"/>
        <v>1836726</v>
      </c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>
        <v>1836726</v>
      </c>
      <c r="Y101" s="208"/>
      <c r="Z101" s="208"/>
      <c r="AA101" s="208"/>
      <c r="AB101" s="208"/>
      <c r="AC101" s="208"/>
      <c r="AD101" s="208"/>
      <c r="AE101" s="208">
        <f t="shared" ref="AE101" si="147">AD101+AF101</f>
        <v>0</v>
      </c>
      <c r="AF101" s="208">
        <f t="shared" ref="AF101" si="148">SUM(AG101:AP101)</f>
        <v>0</v>
      </c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>
        <f t="shared" ref="AR101" si="149">AQ101+AS101</f>
        <v>0</v>
      </c>
      <c r="AS101" s="208">
        <f t="shared" ref="AS101" si="150">SUM(AT101:BC101)</f>
        <v>0</v>
      </c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>
        <f t="shared" ref="BE101" si="151">BD101+BF101</f>
        <v>0</v>
      </c>
      <c r="BF101" s="208">
        <f t="shared" ref="BF101" si="152">SUM(BG101:BJ101)</f>
        <v>0</v>
      </c>
      <c r="BG101" s="208"/>
      <c r="BH101" s="208"/>
      <c r="BI101" s="208"/>
      <c r="BJ101" s="208"/>
      <c r="BK101" s="208"/>
      <c r="BL101" s="208">
        <f t="shared" ref="BL101" si="153">BK101+BM101</f>
        <v>0</v>
      </c>
      <c r="BM101" s="208">
        <f t="shared" ref="BM101" si="154">SUM(BN101:BW101)</f>
        <v>0</v>
      </c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59"/>
      <c r="BX101" s="54" t="s">
        <v>843</v>
      </c>
      <c r="BY101" s="57"/>
      <c r="BZ101" s="230"/>
      <c r="CA101" s="230"/>
      <c r="CE101" s="10"/>
      <c r="CF101" s="10"/>
    </row>
    <row r="102" spans="1:85" ht="24.75" customHeight="1" x14ac:dyDescent="0.2">
      <c r="A102" s="75">
        <v>90000594245</v>
      </c>
      <c r="B102" s="158" t="s">
        <v>498</v>
      </c>
      <c r="C102" s="255" t="s">
        <v>199</v>
      </c>
      <c r="D102" s="220">
        <f t="shared" si="135"/>
        <v>27102</v>
      </c>
      <c r="E102" s="208">
        <f t="shared" si="136"/>
        <v>27102</v>
      </c>
      <c r="F102" s="208">
        <v>27102</v>
      </c>
      <c r="G102" s="208">
        <f t="shared" si="137"/>
        <v>27102</v>
      </c>
      <c r="H102" s="208">
        <f t="shared" si="138"/>
        <v>0</v>
      </c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>
        <v>0</v>
      </c>
      <c r="AE102" s="208">
        <f t="shared" si="139"/>
        <v>0</v>
      </c>
      <c r="AF102" s="208">
        <f t="shared" si="140"/>
        <v>0</v>
      </c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>
        <v>0</v>
      </c>
      <c r="AR102" s="208">
        <f t="shared" si="141"/>
        <v>278</v>
      </c>
      <c r="AS102" s="208">
        <f t="shared" si="142"/>
        <v>278</v>
      </c>
      <c r="AT102" s="208">
        <v>278</v>
      </c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>
        <v>0</v>
      </c>
      <c r="BE102" s="208">
        <f t="shared" si="143"/>
        <v>0</v>
      </c>
      <c r="BF102" s="208">
        <f t="shared" si="144"/>
        <v>0</v>
      </c>
      <c r="BG102" s="208"/>
      <c r="BH102" s="208"/>
      <c r="BI102" s="208"/>
      <c r="BJ102" s="208"/>
      <c r="BK102" s="208"/>
      <c r="BL102" s="208">
        <f t="shared" si="145"/>
        <v>-278</v>
      </c>
      <c r="BM102" s="208">
        <f t="shared" si="146"/>
        <v>-278</v>
      </c>
      <c r="BN102" s="208">
        <v>-278</v>
      </c>
      <c r="BO102" s="208"/>
      <c r="BP102" s="208"/>
      <c r="BQ102" s="208"/>
      <c r="BR102" s="208"/>
      <c r="BS102" s="208"/>
      <c r="BT102" s="208"/>
      <c r="BU102" s="208"/>
      <c r="BV102" s="208"/>
      <c r="BW102" s="259"/>
      <c r="BX102" s="54" t="s">
        <v>340</v>
      </c>
      <c r="BY102" s="57" t="s">
        <v>615</v>
      </c>
      <c r="BZ102" s="230" t="s">
        <v>696</v>
      </c>
      <c r="CA102" s="10" t="s">
        <v>697</v>
      </c>
      <c r="CE102" s="10" t="e">
        <f>D102-#REF!</f>
        <v>#REF!</v>
      </c>
      <c r="CF102" s="10" t="e">
        <f>D102-#REF!</f>
        <v>#REF!</v>
      </c>
      <c r="CG102" s="1" t="e">
        <f>F102-#REF!</f>
        <v>#REF!</v>
      </c>
    </row>
    <row r="103" spans="1:85" s="87" customFormat="1" ht="15" customHeight="1" x14ac:dyDescent="0.2">
      <c r="A103" s="75"/>
      <c r="B103" s="159"/>
      <c r="C103" s="255" t="s">
        <v>258</v>
      </c>
      <c r="D103" s="220">
        <f t="shared" si="135"/>
        <v>4850</v>
      </c>
      <c r="E103" s="208">
        <f t="shared" si="136"/>
        <v>4850</v>
      </c>
      <c r="F103" s="208">
        <v>4850</v>
      </c>
      <c r="G103" s="208">
        <f t="shared" si="137"/>
        <v>4850</v>
      </c>
      <c r="H103" s="208">
        <f t="shared" si="138"/>
        <v>0</v>
      </c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>
        <v>0</v>
      </c>
      <c r="AE103" s="208">
        <f t="shared" si="139"/>
        <v>0</v>
      </c>
      <c r="AF103" s="208">
        <f t="shared" si="140"/>
        <v>0</v>
      </c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>
        <v>0</v>
      </c>
      <c r="AR103" s="208">
        <f t="shared" si="141"/>
        <v>0</v>
      </c>
      <c r="AS103" s="208">
        <f t="shared" si="142"/>
        <v>0</v>
      </c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>
        <v>0</v>
      </c>
      <c r="BE103" s="208">
        <f t="shared" si="143"/>
        <v>0</v>
      </c>
      <c r="BF103" s="208">
        <f t="shared" si="144"/>
        <v>0</v>
      </c>
      <c r="BG103" s="208"/>
      <c r="BH103" s="208"/>
      <c r="BI103" s="208"/>
      <c r="BJ103" s="208"/>
      <c r="BK103" s="208"/>
      <c r="BL103" s="208">
        <f t="shared" si="145"/>
        <v>0</v>
      </c>
      <c r="BM103" s="208">
        <f t="shared" si="146"/>
        <v>0</v>
      </c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59"/>
      <c r="BX103" s="54" t="s">
        <v>341</v>
      </c>
      <c r="BY103" s="57" t="s">
        <v>615</v>
      </c>
      <c r="BZ103" s="230" t="s">
        <v>696</v>
      </c>
      <c r="CA103" s="10" t="s">
        <v>697</v>
      </c>
      <c r="CE103" s="10" t="e">
        <f>D103-#REF!</f>
        <v>#REF!</v>
      </c>
      <c r="CF103" s="10" t="e">
        <f>D103-#REF!</f>
        <v>#REF!</v>
      </c>
      <c r="CG103" s="87" t="e">
        <f>F103-#REF!</f>
        <v>#REF!</v>
      </c>
    </row>
    <row r="104" spans="1:85" s="87" customFormat="1" ht="15" customHeight="1" x14ac:dyDescent="0.2">
      <c r="A104" s="75"/>
      <c r="B104" s="159"/>
      <c r="C104" s="255" t="s">
        <v>259</v>
      </c>
      <c r="D104" s="220">
        <f t="shared" si="135"/>
        <v>11400</v>
      </c>
      <c r="E104" s="208">
        <f t="shared" si="136"/>
        <v>11400</v>
      </c>
      <c r="F104" s="208">
        <v>11400</v>
      </c>
      <c r="G104" s="208">
        <f t="shared" si="137"/>
        <v>11400</v>
      </c>
      <c r="H104" s="208">
        <f t="shared" si="138"/>
        <v>0</v>
      </c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>
        <v>0</v>
      </c>
      <c r="AE104" s="208">
        <f t="shared" si="139"/>
        <v>0</v>
      </c>
      <c r="AF104" s="208">
        <f t="shared" si="140"/>
        <v>0</v>
      </c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>
        <v>0</v>
      </c>
      <c r="AR104" s="208">
        <f t="shared" si="141"/>
        <v>0</v>
      </c>
      <c r="AS104" s="208">
        <f t="shared" si="142"/>
        <v>0</v>
      </c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>
        <v>0</v>
      </c>
      <c r="BE104" s="208">
        <f t="shared" si="143"/>
        <v>0</v>
      </c>
      <c r="BF104" s="208">
        <f t="shared" si="144"/>
        <v>0</v>
      </c>
      <c r="BG104" s="208"/>
      <c r="BH104" s="208"/>
      <c r="BI104" s="208"/>
      <c r="BJ104" s="208"/>
      <c r="BK104" s="208"/>
      <c r="BL104" s="208">
        <f t="shared" si="145"/>
        <v>0</v>
      </c>
      <c r="BM104" s="208">
        <f t="shared" si="146"/>
        <v>0</v>
      </c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59"/>
      <c r="BX104" s="54" t="s">
        <v>342</v>
      </c>
      <c r="BY104" s="57" t="s">
        <v>615</v>
      </c>
      <c r="BZ104" s="230" t="s">
        <v>696</v>
      </c>
      <c r="CA104" s="10" t="s">
        <v>697</v>
      </c>
      <c r="CE104" s="10" t="e">
        <f>D104-#REF!</f>
        <v>#REF!</v>
      </c>
      <c r="CF104" s="10" t="e">
        <f>D104-#REF!</f>
        <v>#REF!</v>
      </c>
      <c r="CG104" s="87" t="e">
        <f>F104-#REF!</f>
        <v>#REF!</v>
      </c>
    </row>
    <row r="105" spans="1:85" s="87" customFormat="1" ht="15" customHeight="1" x14ac:dyDescent="0.2">
      <c r="A105" s="75"/>
      <c r="B105" s="159"/>
      <c r="C105" s="255" t="s">
        <v>260</v>
      </c>
      <c r="D105" s="220">
        <f t="shared" si="135"/>
        <v>4916</v>
      </c>
      <c r="E105" s="208">
        <f t="shared" si="136"/>
        <v>4916</v>
      </c>
      <c r="F105" s="208">
        <v>4916</v>
      </c>
      <c r="G105" s="208">
        <f t="shared" si="137"/>
        <v>4916</v>
      </c>
      <c r="H105" s="208">
        <f t="shared" si="138"/>
        <v>0</v>
      </c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>
        <v>0</v>
      </c>
      <c r="AE105" s="208">
        <f t="shared" si="139"/>
        <v>0</v>
      </c>
      <c r="AF105" s="208">
        <f t="shared" si="140"/>
        <v>0</v>
      </c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>
        <v>0</v>
      </c>
      <c r="AR105" s="208">
        <f t="shared" si="141"/>
        <v>0</v>
      </c>
      <c r="AS105" s="208">
        <f t="shared" si="142"/>
        <v>0</v>
      </c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>
        <v>0</v>
      </c>
      <c r="BE105" s="208">
        <f t="shared" si="143"/>
        <v>0</v>
      </c>
      <c r="BF105" s="208">
        <f t="shared" si="144"/>
        <v>0</v>
      </c>
      <c r="BG105" s="208"/>
      <c r="BH105" s="208"/>
      <c r="BI105" s="208"/>
      <c r="BJ105" s="208"/>
      <c r="BK105" s="208"/>
      <c r="BL105" s="208">
        <f t="shared" si="145"/>
        <v>0</v>
      </c>
      <c r="BM105" s="208">
        <f t="shared" si="146"/>
        <v>0</v>
      </c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59"/>
      <c r="BX105" s="54" t="s">
        <v>343</v>
      </c>
      <c r="BY105" s="57" t="s">
        <v>615</v>
      </c>
      <c r="BZ105" s="230" t="s">
        <v>696</v>
      </c>
      <c r="CA105" s="10" t="s">
        <v>697</v>
      </c>
      <c r="CE105" s="10" t="e">
        <f>D105-#REF!</f>
        <v>#REF!</v>
      </c>
      <c r="CF105" s="10" t="e">
        <f>D105-#REF!</f>
        <v>#REF!</v>
      </c>
      <c r="CG105" s="87" t="e">
        <f>F105-#REF!</f>
        <v>#REF!</v>
      </c>
    </row>
    <row r="106" spans="1:85" s="87" customFormat="1" ht="15" customHeight="1" x14ac:dyDescent="0.2">
      <c r="A106" s="75"/>
      <c r="B106" s="159"/>
      <c r="C106" s="255" t="s">
        <v>261</v>
      </c>
      <c r="D106" s="220">
        <f t="shared" si="135"/>
        <v>51623</v>
      </c>
      <c r="E106" s="208">
        <f t="shared" si="136"/>
        <v>51623</v>
      </c>
      <c r="F106" s="208">
        <v>51623</v>
      </c>
      <c r="G106" s="208">
        <f t="shared" si="137"/>
        <v>51623</v>
      </c>
      <c r="H106" s="208">
        <f t="shared" si="138"/>
        <v>0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>
        <v>0</v>
      </c>
      <c r="AE106" s="208">
        <f t="shared" si="139"/>
        <v>0</v>
      </c>
      <c r="AF106" s="208">
        <f t="shared" si="140"/>
        <v>0</v>
      </c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>
        <v>0</v>
      </c>
      <c r="AR106" s="208">
        <f t="shared" si="141"/>
        <v>0</v>
      </c>
      <c r="AS106" s="208">
        <f t="shared" si="142"/>
        <v>0</v>
      </c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>
        <v>0</v>
      </c>
      <c r="BE106" s="208">
        <f t="shared" si="143"/>
        <v>0</v>
      </c>
      <c r="BF106" s="208">
        <f t="shared" si="144"/>
        <v>0</v>
      </c>
      <c r="BG106" s="208"/>
      <c r="BH106" s="208"/>
      <c r="BI106" s="208"/>
      <c r="BJ106" s="208"/>
      <c r="BK106" s="208"/>
      <c r="BL106" s="208">
        <f t="shared" si="145"/>
        <v>0</v>
      </c>
      <c r="BM106" s="208">
        <f t="shared" si="146"/>
        <v>0</v>
      </c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59"/>
      <c r="BX106" s="54" t="s">
        <v>344</v>
      </c>
      <c r="BY106" s="57" t="s">
        <v>615</v>
      </c>
      <c r="BZ106" s="230" t="s">
        <v>696</v>
      </c>
      <c r="CA106" s="10" t="s">
        <v>697</v>
      </c>
      <c r="CE106" s="10" t="e">
        <f>D106-#REF!</f>
        <v>#REF!</v>
      </c>
      <c r="CF106" s="10" t="e">
        <f>D106-#REF!</f>
        <v>#REF!</v>
      </c>
      <c r="CG106" s="87" t="e">
        <f>F106-#REF!</f>
        <v>#REF!</v>
      </c>
    </row>
    <row r="107" spans="1:85" s="87" customFormat="1" x14ac:dyDescent="0.2">
      <c r="A107" s="75"/>
      <c r="B107" s="159"/>
      <c r="C107" s="255" t="s">
        <v>262</v>
      </c>
      <c r="D107" s="220">
        <f t="shared" si="135"/>
        <v>1200</v>
      </c>
      <c r="E107" s="208">
        <f t="shared" si="136"/>
        <v>1200</v>
      </c>
      <c r="F107" s="208">
        <v>1200</v>
      </c>
      <c r="G107" s="208">
        <f t="shared" si="137"/>
        <v>1200</v>
      </c>
      <c r="H107" s="208">
        <f t="shared" si="138"/>
        <v>0</v>
      </c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>
        <v>0</v>
      </c>
      <c r="AE107" s="208">
        <f t="shared" si="139"/>
        <v>0</v>
      </c>
      <c r="AF107" s="208">
        <f t="shared" si="140"/>
        <v>0</v>
      </c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>
        <v>0</v>
      </c>
      <c r="AR107" s="208">
        <f t="shared" si="141"/>
        <v>0</v>
      </c>
      <c r="AS107" s="208">
        <f t="shared" si="142"/>
        <v>0</v>
      </c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>
        <v>0</v>
      </c>
      <c r="BE107" s="208">
        <f t="shared" si="143"/>
        <v>0</v>
      </c>
      <c r="BF107" s="208">
        <f t="shared" si="144"/>
        <v>0</v>
      </c>
      <c r="BG107" s="208"/>
      <c r="BH107" s="208"/>
      <c r="BI107" s="208"/>
      <c r="BJ107" s="208"/>
      <c r="BK107" s="208"/>
      <c r="BL107" s="208">
        <f t="shared" si="145"/>
        <v>0</v>
      </c>
      <c r="BM107" s="208">
        <f t="shared" si="146"/>
        <v>0</v>
      </c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59"/>
      <c r="BX107" s="54" t="s">
        <v>345</v>
      </c>
      <c r="BY107" s="57" t="s">
        <v>615</v>
      </c>
      <c r="BZ107" s="230" t="s">
        <v>696</v>
      </c>
      <c r="CA107" s="10" t="s">
        <v>697</v>
      </c>
      <c r="CE107" s="10" t="e">
        <f>D107-#REF!</f>
        <v>#REF!</v>
      </c>
      <c r="CF107" s="10" t="e">
        <f>D107-#REF!</f>
        <v>#REF!</v>
      </c>
      <c r="CG107" s="87" t="e">
        <f>F107-#REF!</f>
        <v>#REF!</v>
      </c>
    </row>
    <row r="108" spans="1:85" s="87" customFormat="1" x14ac:dyDescent="0.2">
      <c r="A108" s="75"/>
      <c r="B108" s="159"/>
      <c r="C108" s="255" t="s">
        <v>263</v>
      </c>
      <c r="D108" s="220">
        <f t="shared" si="135"/>
        <v>1170</v>
      </c>
      <c r="E108" s="208">
        <f t="shared" si="136"/>
        <v>1170</v>
      </c>
      <c r="F108" s="208">
        <v>1170</v>
      </c>
      <c r="G108" s="208">
        <f t="shared" si="137"/>
        <v>1170</v>
      </c>
      <c r="H108" s="208">
        <f t="shared" si="138"/>
        <v>0</v>
      </c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>
        <v>0</v>
      </c>
      <c r="AE108" s="208">
        <f t="shared" si="139"/>
        <v>0</v>
      </c>
      <c r="AF108" s="208">
        <f t="shared" si="140"/>
        <v>0</v>
      </c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>
        <v>0</v>
      </c>
      <c r="AR108" s="208">
        <f t="shared" si="141"/>
        <v>0</v>
      </c>
      <c r="AS108" s="208">
        <f t="shared" si="142"/>
        <v>0</v>
      </c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>
        <v>0</v>
      </c>
      <c r="BE108" s="208">
        <f t="shared" si="143"/>
        <v>0</v>
      </c>
      <c r="BF108" s="208">
        <f t="shared" si="144"/>
        <v>0</v>
      </c>
      <c r="BG108" s="208"/>
      <c r="BH108" s="208"/>
      <c r="BI108" s="208"/>
      <c r="BJ108" s="208"/>
      <c r="BK108" s="208"/>
      <c r="BL108" s="208">
        <f t="shared" si="145"/>
        <v>0</v>
      </c>
      <c r="BM108" s="208">
        <f t="shared" si="146"/>
        <v>0</v>
      </c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59"/>
      <c r="BX108" s="54" t="s">
        <v>346</v>
      </c>
      <c r="BY108" s="57" t="s">
        <v>615</v>
      </c>
      <c r="BZ108" s="230" t="s">
        <v>696</v>
      </c>
      <c r="CA108" s="10" t="s">
        <v>697</v>
      </c>
      <c r="CE108" s="10" t="e">
        <f>D108-#REF!</f>
        <v>#REF!</v>
      </c>
      <c r="CF108" s="10" t="e">
        <f>D108-#REF!</f>
        <v>#REF!</v>
      </c>
      <c r="CG108" s="87" t="e">
        <f>F108-#REF!</f>
        <v>#REF!</v>
      </c>
    </row>
    <row r="109" spans="1:85" ht="24" customHeight="1" x14ac:dyDescent="0.2">
      <c r="A109" s="75">
        <v>90000056450</v>
      </c>
      <c r="B109" s="158" t="s">
        <v>191</v>
      </c>
      <c r="C109" s="255" t="s">
        <v>432</v>
      </c>
      <c r="D109" s="220">
        <f t="shared" si="135"/>
        <v>811269</v>
      </c>
      <c r="E109" s="208">
        <f t="shared" si="136"/>
        <v>810889</v>
      </c>
      <c r="F109" s="208">
        <v>807455</v>
      </c>
      <c r="G109" s="208">
        <f t="shared" si="137"/>
        <v>805847</v>
      </c>
      <c r="H109" s="208">
        <f t="shared" si="138"/>
        <v>-1608</v>
      </c>
      <c r="I109" s="208"/>
      <c r="J109" s="208"/>
      <c r="K109" s="208"/>
      <c r="L109" s="208"/>
      <c r="M109" s="208">
        <v>-1608</v>
      </c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>
        <v>0</v>
      </c>
      <c r="AE109" s="208">
        <f t="shared" si="139"/>
        <v>0</v>
      </c>
      <c r="AF109" s="208">
        <f t="shared" si="140"/>
        <v>0</v>
      </c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>
        <v>3814</v>
      </c>
      <c r="AR109" s="208">
        <f t="shared" si="141"/>
        <v>5042</v>
      </c>
      <c r="AS109" s="208">
        <f t="shared" si="142"/>
        <v>1228</v>
      </c>
      <c r="AT109" s="208">
        <v>1228</v>
      </c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>
        <v>0</v>
      </c>
      <c r="BE109" s="208">
        <f t="shared" si="143"/>
        <v>0</v>
      </c>
      <c r="BF109" s="208">
        <f t="shared" si="144"/>
        <v>0</v>
      </c>
      <c r="BG109" s="208"/>
      <c r="BH109" s="208"/>
      <c r="BI109" s="208"/>
      <c r="BJ109" s="208"/>
      <c r="BK109" s="208"/>
      <c r="BL109" s="208">
        <f t="shared" si="145"/>
        <v>0</v>
      </c>
      <c r="BM109" s="208">
        <f t="shared" si="146"/>
        <v>0</v>
      </c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59"/>
      <c r="BX109" s="54" t="s">
        <v>347</v>
      </c>
      <c r="BY109" s="57"/>
      <c r="BZ109" s="230" t="s">
        <v>692</v>
      </c>
      <c r="CA109" s="10" t="s">
        <v>693</v>
      </c>
      <c r="CE109" s="10" t="e">
        <f>D109-#REF!</f>
        <v>#REF!</v>
      </c>
      <c r="CF109" s="10" t="e">
        <f>D109-#REF!</f>
        <v>#REF!</v>
      </c>
      <c r="CG109" s="1" t="e">
        <f>F109-#REF!</f>
        <v>#REF!</v>
      </c>
    </row>
    <row r="110" spans="1:85" s="130" customFormat="1" ht="24" customHeight="1" x14ac:dyDescent="0.2">
      <c r="A110" s="75"/>
      <c r="B110" s="158"/>
      <c r="C110" s="233" t="s">
        <v>819</v>
      </c>
      <c r="D110" s="220">
        <f t="shared" si="135"/>
        <v>0</v>
      </c>
      <c r="E110" s="208">
        <f t="shared" si="136"/>
        <v>1441</v>
      </c>
      <c r="F110" s="210"/>
      <c r="G110" s="208">
        <f t="shared" ref="G110" si="155">F110+H110</f>
        <v>1441</v>
      </c>
      <c r="H110" s="208">
        <f t="shared" si="138"/>
        <v>1441</v>
      </c>
      <c r="I110" s="210"/>
      <c r="J110" s="210"/>
      <c r="K110" s="210"/>
      <c r="L110" s="210"/>
      <c r="M110" s="210"/>
      <c r="N110" s="210"/>
      <c r="O110" s="210"/>
      <c r="P110" s="210">
        <v>1441</v>
      </c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08">
        <f t="shared" ref="AE110" si="156">AD110+AF110</f>
        <v>0</v>
      </c>
      <c r="AF110" s="208">
        <f t="shared" ref="AF110" si="157">SUM(AG110:AP110)</f>
        <v>0</v>
      </c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08">
        <f t="shared" ref="AR110" si="158">AQ110+AS110</f>
        <v>0</v>
      </c>
      <c r="AS110" s="208">
        <f t="shared" ref="AS110" si="159">SUM(AT110:BC110)</f>
        <v>0</v>
      </c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08">
        <f t="shared" ref="BE110" si="160">BD110+BF110</f>
        <v>0</v>
      </c>
      <c r="BF110" s="208">
        <f t="shared" ref="BF110" si="161">SUM(BG110:BJ110)</f>
        <v>0</v>
      </c>
      <c r="BG110" s="210"/>
      <c r="BH110" s="210"/>
      <c r="BI110" s="210"/>
      <c r="BJ110" s="210"/>
      <c r="BK110" s="210"/>
      <c r="BL110" s="208">
        <f t="shared" ref="BL110" si="162">BK110+BM110</f>
        <v>0</v>
      </c>
      <c r="BM110" s="208">
        <f t="shared" ref="BM110" si="163">SUM(BN110:BW110)</f>
        <v>0</v>
      </c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71"/>
      <c r="BX110" s="145" t="s">
        <v>818</v>
      </c>
      <c r="BY110" s="57"/>
      <c r="BZ110" s="230"/>
      <c r="CA110" s="10"/>
      <c r="CE110" s="10"/>
      <c r="CF110" s="10"/>
    </row>
    <row r="111" spans="1:85" ht="24" customHeight="1" x14ac:dyDescent="0.2">
      <c r="A111" s="75">
        <v>90009229680</v>
      </c>
      <c r="B111" s="158" t="s">
        <v>148</v>
      </c>
      <c r="C111" s="258" t="s">
        <v>433</v>
      </c>
      <c r="D111" s="221">
        <f t="shared" si="135"/>
        <v>984564</v>
      </c>
      <c r="E111" s="210">
        <f t="shared" si="136"/>
        <v>986400</v>
      </c>
      <c r="F111" s="210">
        <v>952349</v>
      </c>
      <c r="G111" s="210">
        <f t="shared" si="137"/>
        <v>954487</v>
      </c>
      <c r="H111" s="210">
        <f t="shared" si="138"/>
        <v>2138</v>
      </c>
      <c r="I111" s="210"/>
      <c r="J111" s="210"/>
      <c r="K111" s="210"/>
      <c r="L111" s="210"/>
      <c r="M111" s="210">
        <v>2138</v>
      </c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>
        <v>10719</v>
      </c>
      <c r="AE111" s="210">
        <f t="shared" si="139"/>
        <v>10719</v>
      </c>
      <c r="AF111" s="210">
        <f t="shared" si="140"/>
        <v>0</v>
      </c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>
        <v>21496</v>
      </c>
      <c r="AR111" s="210">
        <f t="shared" si="141"/>
        <v>21194</v>
      </c>
      <c r="AS111" s="210">
        <f t="shared" si="142"/>
        <v>-302</v>
      </c>
      <c r="AT111" s="210">
        <v>-302</v>
      </c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>
        <v>0</v>
      </c>
      <c r="BE111" s="210">
        <f t="shared" si="143"/>
        <v>0</v>
      </c>
      <c r="BF111" s="210">
        <f t="shared" si="144"/>
        <v>0</v>
      </c>
      <c r="BG111" s="210"/>
      <c r="BH111" s="210"/>
      <c r="BI111" s="210"/>
      <c r="BJ111" s="210"/>
      <c r="BK111" s="210"/>
      <c r="BL111" s="210">
        <f t="shared" si="145"/>
        <v>0</v>
      </c>
      <c r="BM111" s="210">
        <f t="shared" si="146"/>
        <v>0</v>
      </c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71"/>
      <c r="BX111" s="145" t="s">
        <v>348</v>
      </c>
      <c r="BY111" s="57"/>
      <c r="BZ111" s="230" t="s">
        <v>692</v>
      </c>
      <c r="CA111" s="10" t="s">
        <v>693</v>
      </c>
      <c r="CE111" s="10" t="e">
        <f>D111-#REF!</f>
        <v>#REF!</v>
      </c>
      <c r="CF111" s="10" t="e">
        <f>D111-#REF!</f>
        <v>#REF!</v>
      </c>
      <c r="CG111" s="1" t="e">
        <f>F111-#REF!</f>
        <v>#REF!</v>
      </c>
    </row>
    <row r="112" spans="1:85" x14ac:dyDescent="0.2">
      <c r="A112" s="75"/>
      <c r="B112" s="159"/>
      <c r="C112" s="255" t="s">
        <v>184</v>
      </c>
      <c r="D112" s="220">
        <f t="shared" si="135"/>
        <v>501842</v>
      </c>
      <c r="E112" s="208">
        <f t="shared" si="136"/>
        <v>522865</v>
      </c>
      <c r="F112" s="208">
        <v>478091</v>
      </c>
      <c r="G112" s="208">
        <f t="shared" si="137"/>
        <v>490411</v>
      </c>
      <c r="H112" s="208">
        <f t="shared" si="138"/>
        <v>12320</v>
      </c>
      <c r="I112" s="208"/>
      <c r="J112" s="208"/>
      <c r="K112" s="208"/>
      <c r="L112" s="208"/>
      <c r="M112" s="208">
        <v>12320</v>
      </c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>
        <v>0</v>
      </c>
      <c r="AE112" s="208">
        <f t="shared" si="139"/>
        <v>0</v>
      </c>
      <c r="AF112" s="208">
        <f t="shared" si="140"/>
        <v>0</v>
      </c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>
        <v>23751</v>
      </c>
      <c r="AR112" s="208">
        <f t="shared" si="141"/>
        <v>32454</v>
      </c>
      <c r="AS112" s="208">
        <f t="shared" si="142"/>
        <v>8703</v>
      </c>
      <c r="AT112" s="208">
        <v>8703</v>
      </c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>
        <v>0</v>
      </c>
      <c r="BE112" s="208">
        <f t="shared" si="143"/>
        <v>0</v>
      </c>
      <c r="BF112" s="208">
        <f t="shared" si="144"/>
        <v>0</v>
      </c>
      <c r="BG112" s="208"/>
      <c r="BH112" s="208"/>
      <c r="BI112" s="208"/>
      <c r="BJ112" s="208"/>
      <c r="BK112" s="208"/>
      <c r="BL112" s="208">
        <f t="shared" si="145"/>
        <v>0</v>
      </c>
      <c r="BM112" s="208">
        <f t="shared" si="146"/>
        <v>0</v>
      </c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59"/>
      <c r="BX112" s="54" t="s">
        <v>349</v>
      </c>
      <c r="BY112" s="57" t="s">
        <v>426</v>
      </c>
      <c r="BZ112" s="230" t="s">
        <v>692</v>
      </c>
      <c r="CA112" s="10" t="s">
        <v>693</v>
      </c>
      <c r="CE112" s="10" t="e">
        <f>D112-#REF!</f>
        <v>#REF!</v>
      </c>
      <c r="CF112" s="10" t="e">
        <f>D112-#REF!</f>
        <v>#REF!</v>
      </c>
      <c r="CG112" s="1" t="e">
        <f>F112-#REF!</f>
        <v>#REF!</v>
      </c>
    </row>
    <row r="113" spans="1:85" ht="12" customHeight="1" x14ac:dyDescent="0.2">
      <c r="A113" s="75">
        <v>90010478153</v>
      </c>
      <c r="B113" s="158" t="s">
        <v>429</v>
      </c>
      <c r="C113" s="255" t="s">
        <v>177</v>
      </c>
      <c r="D113" s="220">
        <f t="shared" si="135"/>
        <v>647717</v>
      </c>
      <c r="E113" s="208">
        <f t="shared" si="136"/>
        <v>656446</v>
      </c>
      <c r="F113" s="208">
        <v>626879</v>
      </c>
      <c r="G113" s="208">
        <f t="shared" si="137"/>
        <v>634016</v>
      </c>
      <c r="H113" s="208">
        <f t="shared" si="138"/>
        <v>7137</v>
      </c>
      <c r="I113" s="208"/>
      <c r="J113" s="208"/>
      <c r="K113" s="208"/>
      <c r="L113" s="208"/>
      <c r="M113" s="208">
        <v>7137</v>
      </c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>
        <v>0</v>
      </c>
      <c r="AE113" s="208">
        <f t="shared" si="139"/>
        <v>0</v>
      </c>
      <c r="AF113" s="208">
        <f t="shared" si="140"/>
        <v>0</v>
      </c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>
        <v>20838</v>
      </c>
      <c r="AR113" s="208">
        <f t="shared" si="141"/>
        <v>22430</v>
      </c>
      <c r="AS113" s="208">
        <f t="shared" si="142"/>
        <v>1592</v>
      </c>
      <c r="AT113" s="208">
        <v>1592</v>
      </c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>
        <v>0</v>
      </c>
      <c r="BE113" s="208">
        <f t="shared" si="143"/>
        <v>0</v>
      </c>
      <c r="BF113" s="208">
        <f t="shared" si="144"/>
        <v>0</v>
      </c>
      <c r="BG113" s="208"/>
      <c r="BH113" s="208"/>
      <c r="BI113" s="208"/>
      <c r="BJ113" s="208"/>
      <c r="BK113" s="208"/>
      <c r="BL113" s="208">
        <f t="shared" si="145"/>
        <v>0</v>
      </c>
      <c r="BM113" s="208">
        <f t="shared" si="146"/>
        <v>0</v>
      </c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59"/>
      <c r="BX113" s="54" t="s">
        <v>350</v>
      </c>
      <c r="BY113" s="57"/>
      <c r="BZ113" s="230" t="s">
        <v>692</v>
      </c>
      <c r="CA113" s="10" t="s">
        <v>693</v>
      </c>
      <c r="CE113" s="10" t="e">
        <f>D113-#REF!</f>
        <v>#REF!</v>
      </c>
      <c r="CF113" s="10" t="e">
        <f>D113-#REF!</f>
        <v>#REF!</v>
      </c>
      <c r="CG113" s="1" t="e">
        <f>F113-#REF!</f>
        <v>#REF!</v>
      </c>
    </row>
    <row r="114" spans="1:85" s="93" customFormat="1" x14ac:dyDescent="0.2">
      <c r="A114" s="75"/>
      <c r="B114" s="159"/>
      <c r="C114" s="255" t="s">
        <v>290</v>
      </c>
      <c r="D114" s="220">
        <f t="shared" si="135"/>
        <v>58738</v>
      </c>
      <c r="E114" s="208">
        <f t="shared" si="136"/>
        <v>78591</v>
      </c>
      <c r="F114" s="208">
        <v>40783</v>
      </c>
      <c r="G114" s="208">
        <f t="shared" si="137"/>
        <v>52789</v>
      </c>
      <c r="H114" s="208">
        <f t="shared" si="138"/>
        <v>12006</v>
      </c>
      <c r="I114" s="208">
        <v>12006</v>
      </c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>
        <v>0</v>
      </c>
      <c r="AE114" s="208">
        <f t="shared" si="139"/>
        <v>0</v>
      </c>
      <c r="AF114" s="208">
        <f t="shared" si="140"/>
        <v>0</v>
      </c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>
        <v>17955</v>
      </c>
      <c r="AR114" s="208">
        <f t="shared" si="141"/>
        <v>25802</v>
      </c>
      <c r="AS114" s="208">
        <f t="shared" si="142"/>
        <v>7847</v>
      </c>
      <c r="AT114" s="208">
        <v>7847</v>
      </c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>
        <v>0</v>
      </c>
      <c r="BE114" s="208">
        <f t="shared" si="143"/>
        <v>0</v>
      </c>
      <c r="BF114" s="208">
        <f t="shared" si="144"/>
        <v>0</v>
      </c>
      <c r="BG114" s="208"/>
      <c r="BH114" s="208"/>
      <c r="BI114" s="208"/>
      <c r="BJ114" s="208"/>
      <c r="BK114" s="208"/>
      <c r="BL114" s="208">
        <f t="shared" si="145"/>
        <v>0</v>
      </c>
      <c r="BM114" s="208">
        <f t="shared" si="146"/>
        <v>0</v>
      </c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59"/>
      <c r="BX114" s="54" t="s">
        <v>351</v>
      </c>
      <c r="BY114" s="57"/>
      <c r="BZ114" s="230" t="s">
        <v>692</v>
      </c>
      <c r="CA114" s="10" t="s">
        <v>693</v>
      </c>
      <c r="CE114" s="10" t="e">
        <f>D114-#REF!</f>
        <v>#REF!</v>
      </c>
      <c r="CF114" s="10" t="e">
        <f>D114-#REF!</f>
        <v>#REF!</v>
      </c>
      <c r="CG114" s="93" t="e">
        <f>F114-#REF!</f>
        <v>#REF!</v>
      </c>
    </row>
    <row r="115" spans="1:85" s="99" customFormat="1" ht="24" x14ac:dyDescent="0.2">
      <c r="A115" s="75"/>
      <c r="B115" s="159"/>
      <c r="C115" s="255" t="s">
        <v>428</v>
      </c>
      <c r="D115" s="220">
        <f t="shared" si="135"/>
        <v>96070</v>
      </c>
      <c r="E115" s="208">
        <f t="shared" si="136"/>
        <v>98314</v>
      </c>
      <c r="F115" s="208">
        <v>76627</v>
      </c>
      <c r="G115" s="208">
        <f t="shared" si="137"/>
        <v>76627</v>
      </c>
      <c r="H115" s="208">
        <f t="shared" si="138"/>
        <v>0</v>
      </c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>
        <v>0</v>
      </c>
      <c r="AE115" s="208">
        <f t="shared" si="139"/>
        <v>0</v>
      </c>
      <c r="AF115" s="208">
        <f t="shared" si="140"/>
        <v>0</v>
      </c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>
        <v>19443</v>
      </c>
      <c r="AR115" s="208">
        <f t="shared" si="141"/>
        <v>21687</v>
      </c>
      <c r="AS115" s="208">
        <f t="shared" si="142"/>
        <v>2244</v>
      </c>
      <c r="AT115" s="208">
        <v>2244</v>
      </c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>
        <v>0</v>
      </c>
      <c r="BE115" s="208">
        <f t="shared" si="143"/>
        <v>0</v>
      </c>
      <c r="BF115" s="208">
        <f t="shared" si="144"/>
        <v>0</v>
      </c>
      <c r="BG115" s="208"/>
      <c r="BH115" s="208"/>
      <c r="BI115" s="208"/>
      <c r="BJ115" s="208"/>
      <c r="BK115" s="208"/>
      <c r="BL115" s="208">
        <f t="shared" si="145"/>
        <v>0</v>
      </c>
      <c r="BM115" s="208">
        <f t="shared" si="146"/>
        <v>0</v>
      </c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59"/>
      <c r="BX115" s="54" t="s">
        <v>352</v>
      </c>
      <c r="BY115" s="57"/>
      <c r="BZ115" s="230" t="s">
        <v>692</v>
      </c>
      <c r="CA115" s="10" t="s">
        <v>693</v>
      </c>
      <c r="CE115" s="10" t="e">
        <f>D115-#REF!</f>
        <v>#REF!</v>
      </c>
      <c r="CF115" s="10" t="e">
        <f>D115-#REF!</f>
        <v>#REF!</v>
      </c>
      <c r="CG115" s="99" t="e">
        <f>F115-#REF!</f>
        <v>#REF!</v>
      </c>
    </row>
    <row r="116" spans="1:85" s="93" customFormat="1" x14ac:dyDescent="0.2">
      <c r="A116" s="75"/>
      <c r="B116" s="159"/>
      <c r="C116" s="255" t="s">
        <v>291</v>
      </c>
      <c r="D116" s="220">
        <f t="shared" si="135"/>
        <v>116086</v>
      </c>
      <c r="E116" s="208">
        <f t="shared" si="136"/>
        <v>118947</v>
      </c>
      <c r="F116" s="208">
        <v>78647</v>
      </c>
      <c r="G116" s="208">
        <f t="shared" si="137"/>
        <v>78647</v>
      </c>
      <c r="H116" s="208">
        <f t="shared" si="138"/>
        <v>0</v>
      </c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>
        <v>0</v>
      </c>
      <c r="AE116" s="208">
        <f t="shared" si="139"/>
        <v>0</v>
      </c>
      <c r="AF116" s="208">
        <f t="shared" si="140"/>
        <v>0</v>
      </c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>
        <v>37439</v>
      </c>
      <c r="AR116" s="208">
        <f t="shared" si="141"/>
        <v>40300</v>
      </c>
      <c r="AS116" s="208">
        <f t="shared" si="142"/>
        <v>2861</v>
      </c>
      <c r="AT116" s="208">
        <v>2861</v>
      </c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>
        <v>0</v>
      </c>
      <c r="BE116" s="208">
        <f t="shared" si="143"/>
        <v>0</v>
      </c>
      <c r="BF116" s="208">
        <f t="shared" si="144"/>
        <v>0</v>
      </c>
      <c r="BG116" s="208"/>
      <c r="BH116" s="208"/>
      <c r="BI116" s="208"/>
      <c r="BJ116" s="208"/>
      <c r="BK116" s="208"/>
      <c r="BL116" s="208">
        <f t="shared" si="145"/>
        <v>0</v>
      </c>
      <c r="BM116" s="208">
        <f t="shared" si="146"/>
        <v>0</v>
      </c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59"/>
      <c r="BX116" s="54" t="s">
        <v>353</v>
      </c>
      <c r="BY116" s="57"/>
      <c r="BZ116" s="230" t="s">
        <v>692</v>
      </c>
      <c r="CA116" s="10" t="s">
        <v>693</v>
      </c>
      <c r="CE116" s="10" t="e">
        <f>D116-#REF!</f>
        <v>#REF!</v>
      </c>
      <c r="CF116" s="10" t="e">
        <f>D116-#REF!</f>
        <v>#REF!</v>
      </c>
      <c r="CG116" s="93" t="e">
        <f>F116-#REF!</f>
        <v>#REF!</v>
      </c>
    </row>
    <row r="117" spans="1:85" s="93" customFormat="1" x14ac:dyDescent="0.2">
      <c r="A117" s="75"/>
      <c r="B117" s="159"/>
      <c r="C117" s="255" t="s">
        <v>292</v>
      </c>
      <c r="D117" s="220">
        <f t="shared" si="135"/>
        <v>27231</v>
      </c>
      <c r="E117" s="208">
        <f t="shared" si="136"/>
        <v>29489</v>
      </c>
      <c r="F117" s="208">
        <v>17733</v>
      </c>
      <c r="G117" s="208">
        <f t="shared" si="137"/>
        <v>17733</v>
      </c>
      <c r="H117" s="208">
        <f t="shared" si="138"/>
        <v>0</v>
      </c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>
        <v>0</v>
      </c>
      <c r="AE117" s="208">
        <f t="shared" si="139"/>
        <v>0</v>
      </c>
      <c r="AF117" s="208">
        <f t="shared" si="140"/>
        <v>0</v>
      </c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>
        <v>9498</v>
      </c>
      <c r="AR117" s="208">
        <f t="shared" si="141"/>
        <v>11756</v>
      </c>
      <c r="AS117" s="208">
        <f t="shared" si="142"/>
        <v>2258</v>
      </c>
      <c r="AT117" s="208">
        <v>2258</v>
      </c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>
        <v>0</v>
      </c>
      <c r="BE117" s="208">
        <f t="shared" si="143"/>
        <v>0</v>
      </c>
      <c r="BF117" s="208">
        <f t="shared" si="144"/>
        <v>0</v>
      </c>
      <c r="BG117" s="208"/>
      <c r="BH117" s="208"/>
      <c r="BI117" s="208"/>
      <c r="BJ117" s="208"/>
      <c r="BK117" s="208"/>
      <c r="BL117" s="208">
        <f t="shared" si="145"/>
        <v>0</v>
      </c>
      <c r="BM117" s="208">
        <f t="shared" si="146"/>
        <v>0</v>
      </c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59"/>
      <c r="BX117" s="54" t="s">
        <v>354</v>
      </c>
      <c r="BY117" s="57"/>
      <c r="BZ117" s="230" t="s">
        <v>692</v>
      </c>
      <c r="CA117" s="10" t="s">
        <v>693</v>
      </c>
      <c r="CE117" s="10" t="e">
        <f>D117-#REF!</f>
        <v>#REF!</v>
      </c>
      <c r="CF117" s="10" t="e">
        <f>D117-#REF!</f>
        <v>#REF!</v>
      </c>
      <c r="CG117" s="93" t="e">
        <f>F117-#REF!</f>
        <v>#REF!</v>
      </c>
    </row>
    <row r="118" spans="1:85" s="114" customFormat="1" x14ac:dyDescent="0.2">
      <c r="A118" s="75"/>
      <c r="B118" s="159"/>
      <c r="C118" s="255" t="s">
        <v>457</v>
      </c>
      <c r="D118" s="220">
        <f t="shared" si="135"/>
        <v>32657</v>
      </c>
      <c r="E118" s="208">
        <f t="shared" si="136"/>
        <v>32810</v>
      </c>
      <c r="F118" s="208">
        <v>20801</v>
      </c>
      <c r="G118" s="208">
        <f t="shared" si="137"/>
        <v>20801</v>
      </c>
      <c r="H118" s="208">
        <f t="shared" si="138"/>
        <v>0</v>
      </c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>
        <v>0</v>
      </c>
      <c r="AE118" s="208">
        <f t="shared" si="139"/>
        <v>0</v>
      </c>
      <c r="AF118" s="208">
        <f t="shared" si="140"/>
        <v>0</v>
      </c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>
        <v>11856</v>
      </c>
      <c r="AR118" s="208">
        <f t="shared" si="141"/>
        <v>12009</v>
      </c>
      <c r="AS118" s="208">
        <f t="shared" si="142"/>
        <v>153</v>
      </c>
      <c r="AT118" s="208">
        <v>153</v>
      </c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>
        <v>0</v>
      </c>
      <c r="BE118" s="208">
        <f t="shared" si="143"/>
        <v>0</v>
      </c>
      <c r="BF118" s="208">
        <f t="shared" si="144"/>
        <v>0</v>
      </c>
      <c r="BG118" s="208"/>
      <c r="BH118" s="208"/>
      <c r="BI118" s="208"/>
      <c r="BJ118" s="208"/>
      <c r="BK118" s="208"/>
      <c r="BL118" s="208">
        <f t="shared" si="145"/>
        <v>0</v>
      </c>
      <c r="BM118" s="208">
        <f t="shared" si="146"/>
        <v>0</v>
      </c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59"/>
      <c r="BX118" s="54" t="s">
        <v>478</v>
      </c>
      <c r="BY118" s="57"/>
      <c r="BZ118" s="230" t="s">
        <v>692</v>
      </c>
      <c r="CA118" s="10" t="s">
        <v>693</v>
      </c>
      <c r="CE118" s="10" t="e">
        <f>D118-#REF!</f>
        <v>#REF!</v>
      </c>
      <c r="CF118" s="10" t="e">
        <f>D118-#REF!</f>
        <v>#REF!</v>
      </c>
      <c r="CG118" s="114" t="e">
        <f>F118-#REF!</f>
        <v>#REF!</v>
      </c>
    </row>
    <row r="119" spans="1:85" ht="24" customHeight="1" x14ac:dyDescent="0.2">
      <c r="A119" s="75">
        <v>90000056408</v>
      </c>
      <c r="B119" s="158" t="s">
        <v>16</v>
      </c>
      <c r="C119" s="255" t="s">
        <v>434</v>
      </c>
      <c r="D119" s="220">
        <f t="shared" si="135"/>
        <v>605222</v>
      </c>
      <c r="E119" s="208">
        <f t="shared" si="136"/>
        <v>607630</v>
      </c>
      <c r="F119" s="208">
        <v>586514</v>
      </c>
      <c r="G119" s="208">
        <f t="shared" si="137"/>
        <v>586514</v>
      </c>
      <c r="H119" s="208">
        <f t="shared" si="138"/>
        <v>0</v>
      </c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>
        <v>0</v>
      </c>
      <c r="AE119" s="208">
        <f t="shared" si="139"/>
        <v>0</v>
      </c>
      <c r="AF119" s="208">
        <f t="shared" si="140"/>
        <v>0</v>
      </c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>
        <v>18708</v>
      </c>
      <c r="AR119" s="208">
        <f t="shared" si="141"/>
        <v>21116</v>
      </c>
      <c r="AS119" s="208">
        <f t="shared" si="142"/>
        <v>2408</v>
      </c>
      <c r="AT119" s="208">
        <v>2408</v>
      </c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>
        <v>0</v>
      </c>
      <c r="BE119" s="208">
        <f t="shared" si="143"/>
        <v>0</v>
      </c>
      <c r="BF119" s="208">
        <f t="shared" si="144"/>
        <v>0</v>
      </c>
      <c r="BG119" s="208"/>
      <c r="BH119" s="208"/>
      <c r="BI119" s="208"/>
      <c r="BJ119" s="208"/>
      <c r="BK119" s="208"/>
      <c r="BL119" s="208">
        <f t="shared" si="145"/>
        <v>0</v>
      </c>
      <c r="BM119" s="208">
        <f t="shared" si="146"/>
        <v>0</v>
      </c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59"/>
      <c r="BX119" s="54" t="s">
        <v>355</v>
      </c>
      <c r="BY119" s="57"/>
      <c r="BZ119" s="230" t="s">
        <v>692</v>
      </c>
      <c r="CA119" s="10" t="s">
        <v>693</v>
      </c>
      <c r="CE119" s="10" t="e">
        <f>D119-#REF!</f>
        <v>#REF!</v>
      </c>
      <c r="CF119" s="10" t="e">
        <f>D119-#REF!</f>
        <v>#REF!</v>
      </c>
      <c r="CG119" s="1" t="e">
        <f>F119-#REF!</f>
        <v>#REF!</v>
      </c>
    </row>
    <row r="120" spans="1:85" ht="12.75" x14ac:dyDescent="0.2">
      <c r="A120" s="75"/>
      <c r="B120" s="160"/>
      <c r="C120" s="255" t="s">
        <v>269</v>
      </c>
      <c r="D120" s="220">
        <f t="shared" si="135"/>
        <v>29698</v>
      </c>
      <c r="E120" s="208">
        <f t="shared" si="136"/>
        <v>21358</v>
      </c>
      <c r="F120" s="208">
        <v>27561</v>
      </c>
      <c r="G120" s="208">
        <f t="shared" si="137"/>
        <v>19131</v>
      </c>
      <c r="H120" s="208">
        <f t="shared" si="138"/>
        <v>-8430</v>
      </c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>
        <f>-8035-395</f>
        <v>-8430</v>
      </c>
      <c r="Y120" s="208"/>
      <c r="Z120" s="208"/>
      <c r="AA120" s="208"/>
      <c r="AB120" s="208"/>
      <c r="AC120" s="208"/>
      <c r="AD120" s="208">
        <v>0</v>
      </c>
      <c r="AE120" s="208">
        <f t="shared" si="139"/>
        <v>0</v>
      </c>
      <c r="AF120" s="208">
        <f t="shared" si="140"/>
        <v>0</v>
      </c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>
        <v>2137</v>
      </c>
      <c r="AR120" s="208">
        <f t="shared" si="141"/>
        <v>2227</v>
      </c>
      <c r="AS120" s="208">
        <f t="shared" si="142"/>
        <v>90</v>
      </c>
      <c r="AT120" s="208">
        <v>90</v>
      </c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>
        <v>0</v>
      </c>
      <c r="BE120" s="208">
        <f t="shared" si="143"/>
        <v>0</v>
      </c>
      <c r="BF120" s="208">
        <f t="shared" si="144"/>
        <v>0</v>
      </c>
      <c r="BG120" s="208"/>
      <c r="BH120" s="208"/>
      <c r="BI120" s="208"/>
      <c r="BJ120" s="208"/>
      <c r="BK120" s="208"/>
      <c r="BL120" s="208">
        <f t="shared" si="145"/>
        <v>0</v>
      </c>
      <c r="BM120" s="208">
        <f t="shared" si="146"/>
        <v>0</v>
      </c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59"/>
      <c r="BX120" s="54" t="s">
        <v>522</v>
      </c>
      <c r="BY120" s="57" t="s">
        <v>599</v>
      </c>
      <c r="BZ120" s="230" t="s">
        <v>692</v>
      </c>
      <c r="CA120" s="10" t="s">
        <v>693</v>
      </c>
      <c r="CE120" s="10" t="e">
        <f>D120-#REF!</f>
        <v>#REF!</v>
      </c>
      <c r="CF120" s="10" t="e">
        <f>D120-#REF!</f>
        <v>#REF!</v>
      </c>
      <c r="CG120" s="1" t="e">
        <f>F120-#REF!</f>
        <v>#REF!</v>
      </c>
    </row>
    <row r="121" spans="1:85" s="130" customFormat="1" ht="36" x14ac:dyDescent="0.2">
      <c r="A121" s="75"/>
      <c r="B121" s="160"/>
      <c r="C121" s="255" t="s">
        <v>682</v>
      </c>
      <c r="D121" s="220">
        <f t="shared" si="135"/>
        <v>99738</v>
      </c>
      <c r="E121" s="208">
        <f t="shared" si="136"/>
        <v>110093</v>
      </c>
      <c r="F121" s="208">
        <v>99738</v>
      </c>
      <c r="G121" s="208">
        <f t="shared" si="137"/>
        <v>159964</v>
      </c>
      <c r="H121" s="208">
        <f t="shared" si="138"/>
        <v>60226</v>
      </c>
      <c r="I121" s="208"/>
      <c r="J121" s="208"/>
      <c r="K121" s="208"/>
      <c r="L121" s="208"/>
      <c r="M121" s="208">
        <v>39192</v>
      </c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>
        <v>21034</v>
      </c>
      <c r="Y121" s="208"/>
      <c r="Z121" s="208"/>
      <c r="AA121" s="208"/>
      <c r="AB121" s="208"/>
      <c r="AC121" s="208"/>
      <c r="AD121" s="208">
        <v>0</v>
      </c>
      <c r="AE121" s="208">
        <f t="shared" si="139"/>
        <v>0</v>
      </c>
      <c r="AF121" s="208">
        <f t="shared" si="140"/>
        <v>0</v>
      </c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>
        <v>0</v>
      </c>
      <c r="AR121" s="208">
        <f t="shared" si="141"/>
        <v>0</v>
      </c>
      <c r="AS121" s="208">
        <f t="shared" si="142"/>
        <v>0</v>
      </c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>
        <v>0</v>
      </c>
      <c r="BE121" s="208">
        <f t="shared" si="143"/>
        <v>0</v>
      </c>
      <c r="BF121" s="208">
        <f t="shared" si="144"/>
        <v>0</v>
      </c>
      <c r="BG121" s="208"/>
      <c r="BH121" s="208"/>
      <c r="BI121" s="208"/>
      <c r="BJ121" s="208"/>
      <c r="BK121" s="208"/>
      <c r="BL121" s="208">
        <f t="shared" si="145"/>
        <v>-49871</v>
      </c>
      <c r="BM121" s="208">
        <f t="shared" si="146"/>
        <v>-49871</v>
      </c>
      <c r="BN121" s="208">
        <v>-35892</v>
      </c>
      <c r="BO121" s="208"/>
      <c r="BP121" s="208"/>
      <c r="BQ121" s="208"/>
      <c r="BR121" s="208">
        <v>-13979</v>
      </c>
      <c r="BS121" s="208"/>
      <c r="BT121" s="208"/>
      <c r="BU121" s="208"/>
      <c r="BV121" s="208"/>
      <c r="BW121" s="259"/>
      <c r="BX121" s="54" t="s">
        <v>735</v>
      </c>
      <c r="BY121" s="57"/>
      <c r="BZ121" s="230" t="s">
        <v>691</v>
      </c>
      <c r="CA121" s="230" t="s">
        <v>691</v>
      </c>
      <c r="CE121" s="10" t="e">
        <f>D121-#REF!</f>
        <v>#REF!</v>
      </c>
      <c r="CF121" s="10" t="e">
        <f>D121-#REF!</f>
        <v>#REF!</v>
      </c>
      <c r="CG121" s="130" t="e">
        <f>F121-#REF!</f>
        <v>#REF!</v>
      </c>
    </row>
    <row r="122" spans="1:85" s="130" customFormat="1" ht="24.6" customHeight="1" x14ac:dyDescent="0.2">
      <c r="A122" s="75"/>
      <c r="B122" s="160"/>
      <c r="C122" s="374" t="s">
        <v>820</v>
      </c>
      <c r="D122" s="220">
        <f t="shared" si="135"/>
        <v>0</v>
      </c>
      <c r="E122" s="208">
        <f t="shared" si="136"/>
        <v>2001</v>
      </c>
      <c r="F122" s="208"/>
      <c r="G122" s="208">
        <f t="shared" ref="G122" si="164">F122+H122</f>
        <v>2001</v>
      </c>
      <c r="H122" s="208">
        <f t="shared" si="138"/>
        <v>2001</v>
      </c>
      <c r="I122" s="208"/>
      <c r="J122" s="208"/>
      <c r="K122" s="208"/>
      <c r="L122" s="208"/>
      <c r="M122" s="208"/>
      <c r="N122" s="208"/>
      <c r="O122" s="208"/>
      <c r="P122" s="208">
        <v>2001</v>
      </c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>
        <f t="shared" ref="AE122" si="165">AD122+AF122</f>
        <v>0</v>
      </c>
      <c r="AF122" s="208">
        <f t="shared" ref="AF122" si="166">SUM(AG122:AP122)</f>
        <v>0</v>
      </c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>
        <f t="shared" ref="AR122" si="167">AQ122+AS122</f>
        <v>0</v>
      </c>
      <c r="AS122" s="208">
        <f t="shared" ref="AS122" si="168">SUM(AT122:BC122)</f>
        <v>0</v>
      </c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>
        <f t="shared" ref="BE122" si="169">BD122+BF122</f>
        <v>0</v>
      </c>
      <c r="BF122" s="208">
        <f t="shared" ref="BF122" si="170">SUM(BG122:BJ122)</f>
        <v>0</v>
      </c>
      <c r="BG122" s="208"/>
      <c r="BH122" s="208"/>
      <c r="BI122" s="208"/>
      <c r="BJ122" s="208"/>
      <c r="BK122" s="208"/>
      <c r="BL122" s="208">
        <f t="shared" ref="BL122" si="171">BK122+BM122</f>
        <v>0</v>
      </c>
      <c r="BM122" s="208">
        <f t="shared" ref="BM122" si="172">SUM(BN122:BW122)</f>
        <v>0</v>
      </c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59"/>
      <c r="BX122" s="54" t="s">
        <v>821</v>
      </c>
      <c r="BY122" s="57"/>
      <c r="BZ122" s="230"/>
      <c r="CA122" s="230"/>
      <c r="CE122" s="10"/>
      <c r="CF122" s="10"/>
    </row>
    <row r="123" spans="1:85" s="130" customFormat="1" ht="12.75" x14ac:dyDescent="0.2">
      <c r="A123" s="75"/>
      <c r="B123" s="160"/>
      <c r="C123" s="399" t="s">
        <v>845</v>
      </c>
      <c r="D123" s="220">
        <f t="shared" si="135"/>
        <v>0</v>
      </c>
      <c r="E123" s="208">
        <f t="shared" si="136"/>
        <v>3395</v>
      </c>
      <c r="F123" s="208"/>
      <c r="G123" s="208">
        <f t="shared" ref="G123" si="173">F123+H123</f>
        <v>3395</v>
      </c>
      <c r="H123" s="208">
        <f t="shared" ref="H123" si="174">SUM(I123:AC123)</f>
        <v>3395</v>
      </c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>
        <v>3395</v>
      </c>
      <c r="Y123" s="208"/>
      <c r="Z123" s="208"/>
      <c r="AA123" s="208"/>
      <c r="AB123" s="208"/>
      <c r="AC123" s="208"/>
      <c r="AD123" s="208"/>
      <c r="AE123" s="208">
        <f t="shared" ref="AE123" si="175">AD123+AF123</f>
        <v>0</v>
      </c>
      <c r="AF123" s="208">
        <f t="shared" ref="AF123" si="176">SUM(AG123:AP123)</f>
        <v>0</v>
      </c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>
        <f t="shared" ref="AR123" si="177">AQ123+AS123</f>
        <v>0</v>
      </c>
      <c r="AS123" s="208">
        <f t="shared" ref="AS123" si="178">SUM(AT123:BC123)</f>
        <v>0</v>
      </c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>
        <f t="shared" ref="BE123" si="179">BD123+BF123</f>
        <v>0</v>
      </c>
      <c r="BF123" s="208">
        <f t="shared" ref="BF123" si="180">SUM(BG123:BJ123)</f>
        <v>0</v>
      </c>
      <c r="BG123" s="208"/>
      <c r="BH123" s="208"/>
      <c r="BI123" s="208"/>
      <c r="BJ123" s="208"/>
      <c r="BK123" s="208"/>
      <c r="BL123" s="208">
        <f t="shared" ref="BL123" si="181">BK123+BM123</f>
        <v>0</v>
      </c>
      <c r="BM123" s="208">
        <f t="shared" ref="BM123" si="182">SUM(BN123:BW123)</f>
        <v>0</v>
      </c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59"/>
      <c r="BX123" s="54" t="s">
        <v>846</v>
      </c>
      <c r="BY123" s="57"/>
      <c r="BZ123" s="230"/>
      <c r="CA123" s="230"/>
      <c r="CE123" s="10"/>
      <c r="CF123" s="10"/>
    </row>
    <row r="124" spans="1:85" s="8" customFormat="1" ht="28.5" customHeight="1" x14ac:dyDescent="0.2">
      <c r="A124" s="75">
        <v>40003378932</v>
      </c>
      <c r="B124" s="158" t="s">
        <v>293</v>
      </c>
      <c r="C124" s="255" t="s">
        <v>440</v>
      </c>
      <c r="D124" s="220">
        <f t="shared" si="135"/>
        <v>890127</v>
      </c>
      <c r="E124" s="208">
        <f t="shared" si="136"/>
        <v>641881</v>
      </c>
      <c r="F124" s="208">
        <v>890127</v>
      </c>
      <c r="G124" s="208">
        <f t="shared" si="137"/>
        <v>641881</v>
      </c>
      <c r="H124" s="208">
        <f t="shared" si="138"/>
        <v>-248246</v>
      </c>
      <c r="I124" s="208"/>
      <c r="J124" s="208"/>
      <c r="K124" s="208"/>
      <c r="L124" s="208"/>
      <c r="M124" s="208"/>
      <c r="N124" s="208"/>
      <c r="O124" s="208"/>
      <c r="P124" s="208"/>
      <c r="Q124" s="208"/>
      <c r="R124" s="208">
        <v>-263957</v>
      </c>
      <c r="S124" s="208"/>
      <c r="T124" s="208"/>
      <c r="U124" s="208"/>
      <c r="V124" s="208"/>
      <c r="W124" s="208"/>
      <c r="X124" s="208">
        <v>15711</v>
      </c>
      <c r="Y124" s="208"/>
      <c r="Z124" s="208"/>
      <c r="AA124" s="208"/>
      <c r="AB124" s="208"/>
      <c r="AC124" s="208"/>
      <c r="AD124" s="208">
        <v>0</v>
      </c>
      <c r="AE124" s="208">
        <f t="shared" si="139"/>
        <v>0</v>
      </c>
      <c r="AF124" s="208">
        <f t="shared" si="140"/>
        <v>0</v>
      </c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>
        <v>0</v>
      </c>
      <c r="AR124" s="208">
        <f t="shared" si="141"/>
        <v>0</v>
      </c>
      <c r="AS124" s="208">
        <f t="shared" si="142"/>
        <v>0</v>
      </c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>
        <v>0</v>
      </c>
      <c r="BE124" s="208">
        <f t="shared" si="143"/>
        <v>0</v>
      </c>
      <c r="BF124" s="208">
        <f t="shared" si="144"/>
        <v>0</v>
      </c>
      <c r="BG124" s="208"/>
      <c r="BH124" s="208"/>
      <c r="BI124" s="208"/>
      <c r="BJ124" s="208"/>
      <c r="BK124" s="208"/>
      <c r="BL124" s="208">
        <f t="shared" si="145"/>
        <v>0</v>
      </c>
      <c r="BM124" s="208">
        <f t="shared" si="146"/>
        <v>0</v>
      </c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59"/>
      <c r="BX124" s="54" t="s">
        <v>356</v>
      </c>
      <c r="BY124" s="57"/>
      <c r="BZ124" s="230" t="s">
        <v>694</v>
      </c>
      <c r="CA124" s="10" t="s">
        <v>695</v>
      </c>
      <c r="CE124" s="10" t="e">
        <f>D124-#REF!</f>
        <v>#REF!</v>
      </c>
      <c r="CF124" s="10" t="e">
        <f>D124-#REF!</f>
        <v>#REF!</v>
      </c>
      <c r="CG124" s="8" t="e">
        <f>F124-#REF!</f>
        <v>#REF!</v>
      </c>
    </row>
    <row r="125" spans="1:85" s="8" customFormat="1" x14ac:dyDescent="0.2">
      <c r="A125" s="76"/>
      <c r="B125" s="158"/>
      <c r="C125" s="285" t="s">
        <v>748</v>
      </c>
      <c r="D125" s="220">
        <f t="shared" si="135"/>
        <v>61000</v>
      </c>
      <c r="E125" s="208">
        <f t="shared" si="136"/>
        <v>0</v>
      </c>
      <c r="F125" s="208">
        <v>61000</v>
      </c>
      <c r="G125" s="208">
        <f t="shared" si="137"/>
        <v>0</v>
      </c>
      <c r="H125" s="208">
        <f t="shared" si="138"/>
        <v>-61000</v>
      </c>
      <c r="I125" s="208"/>
      <c r="J125" s="208"/>
      <c r="K125" s="208"/>
      <c r="L125" s="208"/>
      <c r="M125" s="208"/>
      <c r="N125" s="208"/>
      <c r="O125" s="208"/>
      <c r="P125" s="208"/>
      <c r="Q125" s="208"/>
      <c r="R125" s="208">
        <v>-61000</v>
      </c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>
        <v>0</v>
      </c>
      <c r="AE125" s="208">
        <f t="shared" si="139"/>
        <v>0</v>
      </c>
      <c r="AF125" s="208">
        <f t="shared" si="140"/>
        <v>0</v>
      </c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>
        <v>0</v>
      </c>
      <c r="AR125" s="208">
        <f t="shared" si="141"/>
        <v>0</v>
      </c>
      <c r="AS125" s="208">
        <f t="shared" si="142"/>
        <v>0</v>
      </c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>
        <v>0</v>
      </c>
      <c r="BE125" s="208">
        <f t="shared" si="143"/>
        <v>0</v>
      </c>
      <c r="BF125" s="208">
        <f t="shared" si="144"/>
        <v>0</v>
      </c>
      <c r="BG125" s="208"/>
      <c r="BH125" s="208"/>
      <c r="BI125" s="208"/>
      <c r="BJ125" s="208"/>
      <c r="BK125" s="208"/>
      <c r="BL125" s="208">
        <f t="shared" si="145"/>
        <v>0</v>
      </c>
      <c r="BM125" s="208">
        <f t="shared" si="146"/>
        <v>0</v>
      </c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59"/>
      <c r="BX125" s="54" t="s">
        <v>744</v>
      </c>
      <c r="BY125" s="57"/>
      <c r="BZ125" s="230"/>
      <c r="CA125" s="10"/>
      <c r="CE125" s="10" t="e">
        <f>D125-#REF!</f>
        <v>#REF!</v>
      </c>
      <c r="CF125" s="10" t="e">
        <f>D125-#REF!</f>
        <v>#REF!</v>
      </c>
      <c r="CG125" s="8" t="e">
        <f>F125-#REF!</f>
        <v>#REF!</v>
      </c>
    </row>
    <row r="126" spans="1:85" ht="12.75" thickBot="1" x14ac:dyDescent="0.25">
      <c r="A126" s="197"/>
      <c r="B126" s="387"/>
      <c r="C126" s="388"/>
      <c r="D126" s="225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74"/>
      <c r="BX126" s="199"/>
      <c r="BY126" s="200"/>
      <c r="BZ126" s="230"/>
      <c r="CA126" s="10"/>
      <c r="CE126" s="10" t="e">
        <f>D126-#REF!</f>
        <v>#REF!</v>
      </c>
      <c r="CF126" s="10" t="e">
        <f>D126-#REF!</f>
        <v>#REF!</v>
      </c>
      <c r="CG126" s="1" t="e">
        <f>F126-#REF!</f>
        <v>#REF!</v>
      </c>
    </row>
    <row r="127" spans="1:85" ht="12.75" thickBot="1" x14ac:dyDescent="0.25">
      <c r="A127" s="140" t="s">
        <v>17</v>
      </c>
      <c r="B127" s="90" t="s">
        <v>18</v>
      </c>
      <c r="C127" s="366"/>
      <c r="D127" s="223">
        <f t="shared" ref="D127:AT127" si="183">SUM(D128:D222)</f>
        <v>40014226</v>
      </c>
      <c r="E127" s="262">
        <f t="shared" si="183"/>
        <v>40572638</v>
      </c>
      <c r="F127" s="262">
        <f t="shared" si="183"/>
        <v>30135722</v>
      </c>
      <c r="G127" s="262">
        <f t="shared" si="183"/>
        <v>30884375</v>
      </c>
      <c r="H127" s="262">
        <f t="shared" si="183"/>
        <v>748653</v>
      </c>
      <c r="I127" s="262">
        <f t="shared" si="183"/>
        <v>0</v>
      </c>
      <c r="J127" s="262">
        <f t="shared" si="183"/>
        <v>0</v>
      </c>
      <c r="K127" s="262">
        <f t="shared" si="183"/>
        <v>599</v>
      </c>
      <c r="L127" s="262">
        <f t="shared" si="183"/>
        <v>0</v>
      </c>
      <c r="M127" s="262">
        <f t="shared" si="183"/>
        <v>467448</v>
      </c>
      <c r="N127" s="262">
        <f t="shared" si="183"/>
        <v>0</v>
      </c>
      <c r="O127" s="262">
        <f t="shared" si="183"/>
        <v>0</v>
      </c>
      <c r="P127" s="262">
        <f t="shared" si="183"/>
        <v>2391</v>
      </c>
      <c r="Q127" s="262">
        <f t="shared" si="183"/>
        <v>111037</v>
      </c>
      <c r="R127" s="262">
        <f t="shared" ref="R127:AB127" si="184">SUM(R128:R222)</f>
        <v>155168</v>
      </c>
      <c r="S127" s="262">
        <f t="shared" si="184"/>
        <v>0</v>
      </c>
      <c r="T127" s="262">
        <f t="shared" si="184"/>
        <v>0</v>
      </c>
      <c r="U127" s="262">
        <f t="shared" si="184"/>
        <v>37616</v>
      </c>
      <c r="V127" s="262">
        <f t="shared" si="184"/>
        <v>0</v>
      </c>
      <c r="W127" s="262">
        <f t="shared" si="184"/>
        <v>0</v>
      </c>
      <c r="X127" s="262">
        <f t="shared" si="184"/>
        <v>-25606</v>
      </c>
      <c r="Y127" s="262">
        <f t="shared" si="184"/>
        <v>0</v>
      </c>
      <c r="Z127" s="262">
        <f t="shared" si="184"/>
        <v>0</v>
      </c>
      <c r="AA127" s="262">
        <f t="shared" si="184"/>
        <v>0</v>
      </c>
      <c r="AB127" s="262">
        <f t="shared" si="184"/>
        <v>0</v>
      </c>
      <c r="AC127" s="262">
        <f t="shared" si="183"/>
        <v>0</v>
      </c>
      <c r="AD127" s="262">
        <f t="shared" si="183"/>
        <v>9316555</v>
      </c>
      <c r="AE127" s="262">
        <f t="shared" si="183"/>
        <v>9337050</v>
      </c>
      <c r="AF127" s="262">
        <f t="shared" si="183"/>
        <v>20495</v>
      </c>
      <c r="AG127" s="262">
        <f t="shared" si="183"/>
        <v>33148</v>
      </c>
      <c r="AH127" s="262">
        <f t="shared" si="183"/>
        <v>0</v>
      </c>
      <c r="AI127" s="262">
        <f t="shared" si="183"/>
        <v>-24835</v>
      </c>
      <c r="AJ127" s="262">
        <f t="shared" si="183"/>
        <v>12182</v>
      </c>
      <c r="AK127" s="262">
        <f t="shared" si="183"/>
        <v>0</v>
      </c>
      <c r="AL127" s="262">
        <f t="shared" si="183"/>
        <v>0</v>
      </c>
      <c r="AM127" s="262">
        <f t="shared" si="183"/>
        <v>0</v>
      </c>
      <c r="AN127" s="262">
        <f t="shared" si="183"/>
        <v>0</v>
      </c>
      <c r="AO127" s="262">
        <f t="shared" si="183"/>
        <v>0</v>
      </c>
      <c r="AP127" s="262">
        <f t="shared" si="183"/>
        <v>0</v>
      </c>
      <c r="AQ127" s="262">
        <f t="shared" si="183"/>
        <v>580429</v>
      </c>
      <c r="AR127" s="262">
        <f t="shared" si="183"/>
        <v>646368</v>
      </c>
      <c r="AS127" s="262">
        <f t="shared" si="183"/>
        <v>65939</v>
      </c>
      <c r="AT127" s="262">
        <f t="shared" si="183"/>
        <v>59275</v>
      </c>
      <c r="AU127" s="262">
        <f t="shared" ref="AU127:BW127" si="185">SUM(AU128:AU222)</f>
        <v>0</v>
      </c>
      <c r="AV127" s="262">
        <f t="shared" si="185"/>
        <v>6664</v>
      </c>
      <c r="AW127" s="262">
        <f t="shared" si="185"/>
        <v>0</v>
      </c>
      <c r="AX127" s="262">
        <f t="shared" si="185"/>
        <v>0</v>
      </c>
      <c r="AY127" s="262">
        <f t="shared" si="185"/>
        <v>0</v>
      </c>
      <c r="AZ127" s="262">
        <f t="shared" si="185"/>
        <v>0</v>
      </c>
      <c r="BA127" s="262">
        <f t="shared" si="185"/>
        <v>0</v>
      </c>
      <c r="BB127" s="262">
        <f t="shared" si="185"/>
        <v>0</v>
      </c>
      <c r="BC127" s="262">
        <f t="shared" si="185"/>
        <v>0</v>
      </c>
      <c r="BD127" s="262">
        <f t="shared" si="185"/>
        <v>1091</v>
      </c>
      <c r="BE127" s="262">
        <f t="shared" si="185"/>
        <v>1791</v>
      </c>
      <c r="BF127" s="262">
        <f t="shared" si="185"/>
        <v>700</v>
      </c>
      <c r="BG127" s="262">
        <f t="shared" si="185"/>
        <v>700</v>
      </c>
      <c r="BH127" s="262">
        <f t="shared" si="185"/>
        <v>0</v>
      </c>
      <c r="BI127" s="262">
        <f t="shared" si="185"/>
        <v>0</v>
      </c>
      <c r="BJ127" s="262">
        <f t="shared" si="185"/>
        <v>0</v>
      </c>
      <c r="BK127" s="262">
        <f t="shared" si="185"/>
        <v>-19571</v>
      </c>
      <c r="BL127" s="262">
        <f t="shared" si="185"/>
        <v>-296946</v>
      </c>
      <c r="BM127" s="262">
        <f t="shared" si="185"/>
        <v>-277375</v>
      </c>
      <c r="BN127" s="262">
        <f t="shared" si="185"/>
        <v>-211648</v>
      </c>
      <c r="BO127" s="262">
        <f t="shared" si="185"/>
        <v>-351</v>
      </c>
      <c r="BP127" s="262">
        <f t="shared" si="185"/>
        <v>-65376</v>
      </c>
      <c r="BQ127" s="262">
        <f t="shared" si="185"/>
        <v>0</v>
      </c>
      <c r="BR127" s="262">
        <f t="shared" si="185"/>
        <v>0</v>
      </c>
      <c r="BS127" s="262">
        <f t="shared" si="185"/>
        <v>0</v>
      </c>
      <c r="BT127" s="262">
        <f t="shared" si="185"/>
        <v>0</v>
      </c>
      <c r="BU127" s="262">
        <f t="shared" si="185"/>
        <v>0</v>
      </c>
      <c r="BV127" s="262">
        <f t="shared" si="185"/>
        <v>0</v>
      </c>
      <c r="BW127" s="270">
        <f t="shared" si="185"/>
        <v>0</v>
      </c>
      <c r="BX127" s="7"/>
      <c r="BY127" s="59"/>
      <c r="BZ127" s="230"/>
      <c r="CA127" s="10"/>
      <c r="CE127" s="10" t="e">
        <f>D127-#REF!</f>
        <v>#REF!</v>
      </c>
      <c r="CF127" s="10" t="e">
        <f>D127-#REF!</f>
        <v>#REF!</v>
      </c>
      <c r="CG127" s="1" t="e">
        <f>F127-#REF!</f>
        <v>#REF!</v>
      </c>
    </row>
    <row r="128" spans="1:85" ht="12.75" customHeight="1" thickTop="1" x14ac:dyDescent="0.2">
      <c r="A128" s="75">
        <v>90000056357</v>
      </c>
      <c r="B128" s="164" t="s">
        <v>5</v>
      </c>
      <c r="C128" s="189" t="s">
        <v>177</v>
      </c>
      <c r="D128" s="220">
        <f t="shared" ref="D128:D145" si="186">F128+AD128+AQ128+BD128+BK128</f>
        <v>380059</v>
      </c>
      <c r="E128" s="210">
        <f t="shared" ref="E128:E145" si="187">G128+AE128+AR128+BE128+BL128</f>
        <v>380059</v>
      </c>
      <c r="F128" s="212">
        <v>380059</v>
      </c>
      <c r="G128" s="212">
        <f t="shared" ref="G128:G197" si="188">F128+H128</f>
        <v>380059</v>
      </c>
      <c r="H128" s="212">
        <f t="shared" ref="H128:H159" si="189">SUM(I128:AC128)</f>
        <v>0</v>
      </c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>
        <v>0</v>
      </c>
      <c r="AE128" s="212">
        <f t="shared" ref="AE128:AE197" si="190">AD128+AF128</f>
        <v>0</v>
      </c>
      <c r="AF128" s="212">
        <f t="shared" ref="AF128:AF197" si="191">SUM(AG128:AP128)</f>
        <v>0</v>
      </c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>
        <v>0</v>
      </c>
      <c r="AR128" s="212">
        <f t="shared" ref="AR128:AR197" si="192">AQ128+AS128</f>
        <v>0</v>
      </c>
      <c r="AS128" s="212">
        <f t="shared" ref="AS128:AS197" si="193">SUM(AT128:BC128)</f>
        <v>0</v>
      </c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>
        <v>0</v>
      </c>
      <c r="BE128" s="212">
        <f t="shared" ref="BE128:BE197" si="194">BD128+BF128</f>
        <v>0</v>
      </c>
      <c r="BF128" s="212">
        <f t="shared" ref="BF128:BF197" si="195">SUM(BG128:BJ128)</f>
        <v>0</v>
      </c>
      <c r="BG128" s="212"/>
      <c r="BH128" s="212"/>
      <c r="BI128" s="212"/>
      <c r="BJ128" s="212"/>
      <c r="BK128" s="212"/>
      <c r="BL128" s="212">
        <f t="shared" ref="BL128:BL197" si="196">BK128+BM128</f>
        <v>0</v>
      </c>
      <c r="BM128" s="212">
        <f t="shared" ref="BM128:BM197" si="197">SUM(BN128:BW128)</f>
        <v>0</v>
      </c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325"/>
      <c r="BX128" s="135" t="s">
        <v>327</v>
      </c>
      <c r="BY128" s="136"/>
      <c r="BZ128" s="230" t="s">
        <v>688</v>
      </c>
      <c r="CA128" s="10" t="s">
        <v>689</v>
      </c>
      <c r="CE128" s="10" t="e">
        <f>D128-#REF!</f>
        <v>#REF!</v>
      </c>
      <c r="CF128" s="10" t="e">
        <f>D128-#REF!</f>
        <v>#REF!</v>
      </c>
      <c r="CG128" s="1" t="e">
        <f>F128-#REF!</f>
        <v>#REF!</v>
      </c>
    </row>
    <row r="129" spans="1:85" s="116" customFormat="1" ht="15.75" customHeight="1" x14ac:dyDescent="0.2">
      <c r="A129" s="75"/>
      <c r="B129" s="161"/>
      <c r="C129" s="231" t="s">
        <v>211</v>
      </c>
      <c r="D129" s="220">
        <f t="shared" si="186"/>
        <v>16953</v>
      </c>
      <c r="E129" s="208">
        <f t="shared" si="187"/>
        <v>16953</v>
      </c>
      <c r="F129" s="208">
        <v>16953</v>
      </c>
      <c r="G129" s="208">
        <f t="shared" si="188"/>
        <v>16953</v>
      </c>
      <c r="H129" s="208">
        <f t="shared" si="189"/>
        <v>0</v>
      </c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>
        <v>0</v>
      </c>
      <c r="AE129" s="208">
        <f t="shared" si="190"/>
        <v>0</v>
      </c>
      <c r="AF129" s="208">
        <f t="shared" si="191"/>
        <v>0</v>
      </c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>
        <v>0</v>
      </c>
      <c r="AR129" s="208">
        <f t="shared" si="192"/>
        <v>0</v>
      </c>
      <c r="AS129" s="208">
        <f t="shared" si="193"/>
        <v>0</v>
      </c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>
        <v>0</v>
      </c>
      <c r="BE129" s="208">
        <f t="shared" si="194"/>
        <v>0</v>
      </c>
      <c r="BF129" s="208">
        <f t="shared" si="195"/>
        <v>0</v>
      </c>
      <c r="BG129" s="208"/>
      <c r="BH129" s="208"/>
      <c r="BI129" s="208"/>
      <c r="BJ129" s="208"/>
      <c r="BK129" s="208"/>
      <c r="BL129" s="210">
        <f t="shared" si="196"/>
        <v>0</v>
      </c>
      <c r="BM129" s="210">
        <f t="shared" si="197"/>
        <v>0</v>
      </c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71"/>
      <c r="BX129" s="145" t="s">
        <v>328</v>
      </c>
      <c r="BY129" s="57" t="s">
        <v>620</v>
      </c>
      <c r="BZ129" s="230" t="s">
        <v>690</v>
      </c>
      <c r="CA129" s="10" t="s">
        <v>690</v>
      </c>
      <c r="CE129" s="10" t="e">
        <f>D129-#REF!</f>
        <v>#REF!</v>
      </c>
      <c r="CF129" s="10" t="e">
        <f>D129-#REF!</f>
        <v>#REF!</v>
      </c>
      <c r="CG129" s="116" t="e">
        <f>F129-#REF!</f>
        <v>#REF!</v>
      </c>
    </row>
    <row r="130" spans="1:85" ht="24" x14ac:dyDescent="0.2">
      <c r="A130" s="75"/>
      <c r="B130" s="161"/>
      <c r="C130" s="231" t="s">
        <v>232</v>
      </c>
      <c r="D130" s="220">
        <f t="shared" si="186"/>
        <v>125000</v>
      </c>
      <c r="E130" s="208">
        <f t="shared" si="187"/>
        <v>125000</v>
      </c>
      <c r="F130" s="208">
        <v>125000</v>
      </c>
      <c r="G130" s="208">
        <f t="shared" si="188"/>
        <v>125000</v>
      </c>
      <c r="H130" s="208">
        <f t="shared" si="189"/>
        <v>0</v>
      </c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>
        <v>0</v>
      </c>
      <c r="AE130" s="208">
        <f t="shared" si="190"/>
        <v>0</v>
      </c>
      <c r="AF130" s="208">
        <f t="shared" si="191"/>
        <v>0</v>
      </c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>
        <v>0</v>
      </c>
      <c r="AR130" s="208">
        <f t="shared" si="192"/>
        <v>0</v>
      </c>
      <c r="AS130" s="208">
        <f t="shared" si="193"/>
        <v>0</v>
      </c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>
        <v>0</v>
      </c>
      <c r="BE130" s="208">
        <f t="shared" si="194"/>
        <v>0</v>
      </c>
      <c r="BF130" s="208">
        <f t="shared" si="195"/>
        <v>0</v>
      </c>
      <c r="BG130" s="208"/>
      <c r="BH130" s="208"/>
      <c r="BI130" s="208"/>
      <c r="BJ130" s="208"/>
      <c r="BK130" s="208"/>
      <c r="BL130" s="210">
        <f t="shared" si="196"/>
        <v>0</v>
      </c>
      <c r="BM130" s="210">
        <f t="shared" si="197"/>
        <v>0</v>
      </c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71"/>
      <c r="BX130" s="145" t="s">
        <v>329</v>
      </c>
      <c r="BY130" s="131" t="s">
        <v>532</v>
      </c>
      <c r="BZ130" s="230" t="s">
        <v>690</v>
      </c>
      <c r="CA130" s="10" t="s">
        <v>690</v>
      </c>
      <c r="CE130" s="10" t="e">
        <f>D130-#REF!</f>
        <v>#REF!</v>
      </c>
      <c r="CF130" s="10" t="e">
        <f>D130-#REF!</f>
        <v>#REF!</v>
      </c>
      <c r="CG130" s="1" t="e">
        <f>F130-#REF!</f>
        <v>#REF!</v>
      </c>
    </row>
    <row r="131" spans="1:85" s="115" customFormat="1" ht="14.25" customHeight="1" x14ac:dyDescent="0.2">
      <c r="A131" s="75"/>
      <c r="B131" s="161"/>
      <c r="C131" s="231" t="s">
        <v>458</v>
      </c>
      <c r="D131" s="220">
        <f t="shared" si="186"/>
        <v>229594</v>
      </c>
      <c r="E131" s="208">
        <f t="shared" si="187"/>
        <v>333802</v>
      </c>
      <c r="F131" s="208">
        <v>229594</v>
      </c>
      <c r="G131" s="208">
        <f t="shared" si="188"/>
        <v>333802</v>
      </c>
      <c r="H131" s="208">
        <f t="shared" si="189"/>
        <v>104208</v>
      </c>
      <c r="I131" s="208"/>
      <c r="J131" s="208"/>
      <c r="K131" s="208"/>
      <c r="L131" s="208"/>
      <c r="M131" s="208">
        <v>104208</v>
      </c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>
        <v>0</v>
      </c>
      <c r="AE131" s="208">
        <f t="shared" si="190"/>
        <v>0</v>
      </c>
      <c r="AF131" s="208">
        <f t="shared" si="191"/>
        <v>0</v>
      </c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>
        <v>0</v>
      </c>
      <c r="AR131" s="208">
        <f t="shared" si="192"/>
        <v>0</v>
      </c>
      <c r="AS131" s="208">
        <f t="shared" si="193"/>
        <v>0</v>
      </c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>
        <v>0</v>
      </c>
      <c r="BE131" s="208">
        <f t="shared" si="194"/>
        <v>0</v>
      </c>
      <c r="BF131" s="208">
        <f t="shared" si="195"/>
        <v>0</v>
      </c>
      <c r="BG131" s="208"/>
      <c r="BH131" s="208"/>
      <c r="BI131" s="208"/>
      <c r="BJ131" s="208"/>
      <c r="BK131" s="208"/>
      <c r="BL131" s="210">
        <f t="shared" si="196"/>
        <v>0</v>
      </c>
      <c r="BM131" s="210">
        <f t="shared" si="197"/>
        <v>0</v>
      </c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71"/>
      <c r="BX131" s="145" t="s">
        <v>330</v>
      </c>
      <c r="BY131" s="57" t="s">
        <v>620</v>
      </c>
      <c r="BZ131" s="230" t="s">
        <v>690</v>
      </c>
      <c r="CA131" s="10" t="s">
        <v>690</v>
      </c>
      <c r="CE131" s="10" t="e">
        <f>D131-#REF!</f>
        <v>#REF!</v>
      </c>
      <c r="CF131" s="10" t="e">
        <f>D131-#REF!</f>
        <v>#REF!</v>
      </c>
      <c r="CG131" s="115" t="e">
        <f>F131-#REF!</f>
        <v>#REF!</v>
      </c>
    </row>
    <row r="132" spans="1:85" s="115" customFormat="1" x14ac:dyDescent="0.2">
      <c r="A132" s="75"/>
      <c r="B132" s="161"/>
      <c r="C132" s="233" t="s">
        <v>459</v>
      </c>
      <c r="D132" s="220">
        <f t="shared" si="186"/>
        <v>167341</v>
      </c>
      <c r="E132" s="210">
        <f t="shared" si="187"/>
        <v>148430</v>
      </c>
      <c r="F132" s="210">
        <v>116941</v>
      </c>
      <c r="G132" s="210">
        <f t="shared" si="188"/>
        <v>98030</v>
      </c>
      <c r="H132" s="210">
        <f t="shared" si="189"/>
        <v>-18911</v>
      </c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>
        <v>-6952</v>
      </c>
      <c r="U132" s="210">
        <v>-11959</v>
      </c>
      <c r="V132" s="210"/>
      <c r="W132" s="210"/>
      <c r="X132" s="210"/>
      <c r="Y132" s="210"/>
      <c r="Z132" s="210"/>
      <c r="AA132" s="210"/>
      <c r="AB132" s="210"/>
      <c r="AC132" s="210"/>
      <c r="AD132" s="210">
        <v>50400</v>
      </c>
      <c r="AE132" s="210">
        <f t="shared" si="190"/>
        <v>50400</v>
      </c>
      <c r="AF132" s="210">
        <f t="shared" si="191"/>
        <v>0</v>
      </c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>
        <v>0</v>
      </c>
      <c r="AR132" s="210">
        <f t="shared" si="192"/>
        <v>0</v>
      </c>
      <c r="AS132" s="210">
        <f t="shared" si="193"/>
        <v>0</v>
      </c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>
        <v>0</v>
      </c>
      <c r="BE132" s="210">
        <f t="shared" si="194"/>
        <v>0</v>
      </c>
      <c r="BF132" s="210">
        <f t="shared" si="195"/>
        <v>0</v>
      </c>
      <c r="BG132" s="210"/>
      <c r="BH132" s="210"/>
      <c r="BI132" s="210"/>
      <c r="BJ132" s="210"/>
      <c r="BK132" s="210"/>
      <c r="BL132" s="210">
        <f t="shared" si="196"/>
        <v>0</v>
      </c>
      <c r="BM132" s="210">
        <f t="shared" si="197"/>
        <v>0</v>
      </c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71"/>
      <c r="BX132" s="145" t="s">
        <v>331</v>
      </c>
      <c r="BY132" s="57" t="s">
        <v>620</v>
      </c>
      <c r="BZ132" s="230" t="s">
        <v>690</v>
      </c>
      <c r="CA132" s="10" t="s">
        <v>690</v>
      </c>
      <c r="CE132" s="10" t="e">
        <f>D132-#REF!</f>
        <v>#REF!</v>
      </c>
      <c r="CF132" s="10" t="e">
        <f>D132-#REF!</f>
        <v>#REF!</v>
      </c>
      <c r="CG132" s="115" t="e">
        <f>F132-#REF!</f>
        <v>#REF!</v>
      </c>
    </row>
    <row r="133" spans="1:85" s="115" customFormat="1" x14ac:dyDescent="0.2">
      <c r="A133" s="75"/>
      <c r="B133" s="161"/>
      <c r="C133" s="231" t="s">
        <v>213</v>
      </c>
      <c r="D133" s="220">
        <f t="shared" si="186"/>
        <v>17266</v>
      </c>
      <c r="E133" s="210">
        <f t="shared" si="187"/>
        <v>17266</v>
      </c>
      <c r="F133" s="210">
        <v>17266</v>
      </c>
      <c r="G133" s="210">
        <f t="shared" si="188"/>
        <v>17266</v>
      </c>
      <c r="H133" s="210">
        <f t="shared" si="189"/>
        <v>0</v>
      </c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>
        <v>0</v>
      </c>
      <c r="AE133" s="210">
        <f t="shared" si="190"/>
        <v>0</v>
      </c>
      <c r="AF133" s="210">
        <f t="shared" si="191"/>
        <v>0</v>
      </c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>
        <v>0</v>
      </c>
      <c r="AR133" s="210">
        <f t="shared" si="192"/>
        <v>0</v>
      </c>
      <c r="AS133" s="210">
        <f t="shared" si="193"/>
        <v>0</v>
      </c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>
        <v>0</v>
      </c>
      <c r="BE133" s="210">
        <f t="shared" si="194"/>
        <v>0</v>
      </c>
      <c r="BF133" s="210">
        <f t="shared" si="195"/>
        <v>0</v>
      </c>
      <c r="BG133" s="210"/>
      <c r="BH133" s="210"/>
      <c r="BI133" s="210"/>
      <c r="BJ133" s="210"/>
      <c r="BK133" s="210"/>
      <c r="BL133" s="210">
        <f t="shared" si="196"/>
        <v>0</v>
      </c>
      <c r="BM133" s="210">
        <f t="shared" si="197"/>
        <v>0</v>
      </c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71"/>
      <c r="BX133" s="145" t="s">
        <v>462</v>
      </c>
      <c r="BY133" s="57" t="s">
        <v>620</v>
      </c>
      <c r="BZ133" s="230" t="s">
        <v>690</v>
      </c>
      <c r="CA133" s="10" t="s">
        <v>690</v>
      </c>
      <c r="CE133" s="10" t="e">
        <f>D133-#REF!</f>
        <v>#REF!</v>
      </c>
      <c r="CF133" s="10" t="e">
        <f>D133-#REF!</f>
        <v>#REF!</v>
      </c>
      <c r="CG133" s="115" t="e">
        <f>F133-#REF!</f>
        <v>#REF!</v>
      </c>
    </row>
    <row r="134" spans="1:85" s="115" customFormat="1" ht="24" x14ac:dyDescent="0.2">
      <c r="A134" s="75"/>
      <c r="B134" s="161"/>
      <c r="C134" s="231" t="s">
        <v>482</v>
      </c>
      <c r="D134" s="220">
        <f t="shared" si="186"/>
        <v>134751</v>
      </c>
      <c r="E134" s="210">
        <f t="shared" si="187"/>
        <v>153662</v>
      </c>
      <c r="F134" s="210">
        <v>134751</v>
      </c>
      <c r="G134" s="210">
        <f t="shared" si="188"/>
        <v>153662</v>
      </c>
      <c r="H134" s="210">
        <f t="shared" si="189"/>
        <v>18911</v>
      </c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>
        <v>6952</v>
      </c>
      <c r="U134" s="210">
        <v>11959</v>
      </c>
      <c r="V134" s="210"/>
      <c r="W134" s="210"/>
      <c r="X134" s="210"/>
      <c r="Y134" s="210"/>
      <c r="Z134" s="210"/>
      <c r="AA134" s="210"/>
      <c r="AB134" s="210"/>
      <c r="AC134" s="210"/>
      <c r="AD134" s="210">
        <v>0</v>
      </c>
      <c r="AE134" s="210">
        <f t="shared" si="190"/>
        <v>0</v>
      </c>
      <c r="AF134" s="210">
        <f t="shared" si="191"/>
        <v>0</v>
      </c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>
        <v>0</v>
      </c>
      <c r="AR134" s="210">
        <f t="shared" si="192"/>
        <v>0</v>
      </c>
      <c r="AS134" s="210">
        <f t="shared" si="193"/>
        <v>0</v>
      </c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>
        <v>0</v>
      </c>
      <c r="BE134" s="210">
        <f t="shared" si="194"/>
        <v>0</v>
      </c>
      <c r="BF134" s="210">
        <f t="shared" si="195"/>
        <v>0</v>
      </c>
      <c r="BG134" s="210"/>
      <c r="BH134" s="210"/>
      <c r="BI134" s="210"/>
      <c r="BJ134" s="210"/>
      <c r="BK134" s="210"/>
      <c r="BL134" s="210">
        <f t="shared" si="196"/>
        <v>0</v>
      </c>
      <c r="BM134" s="210">
        <f t="shared" si="197"/>
        <v>0</v>
      </c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71"/>
      <c r="BX134" s="145" t="s">
        <v>463</v>
      </c>
      <c r="BY134" s="57" t="s">
        <v>620</v>
      </c>
      <c r="BZ134" s="230" t="s">
        <v>690</v>
      </c>
      <c r="CA134" s="10" t="s">
        <v>690</v>
      </c>
      <c r="CE134" s="10" t="e">
        <f>D134-#REF!</f>
        <v>#REF!</v>
      </c>
      <c r="CF134" s="10" t="e">
        <f>D134-#REF!</f>
        <v>#REF!</v>
      </c>
      <c r="CG134" s="115" t="e">
        <f>F134-#REF!</f>
        <v>#REF!</v>
      </c>
    </row>
    <row r="135" spans="1:85" s="116" customFormat="1" ht="26.25" customHeight="1" x14ac:dyDescent="0.2">
      <c r="A135" s="75"/>
      <c r="B135" s="161"/>
      <c r="C135" s="284" t="s">
        <v>249</v>
      </c>
      <c r="D135" s="220">
        <f t="shared" si="186"/>
        <v>220258</v>
      </c>
      <c r="E135" s="208">
        <f t="shared" si="187"/>
        <v>307422</v>
      </c>
      <c r="F135" s="208">
        <v>220258</v>
      </c>
      <c r="G135" s="208">
        <f t="shared" si="188"/>
        <v>307422</v>
      </c>
      <c r="H135" s="208">
        <f t="shared" si="189"/>
        <v>87164</v>
      </c>
      <c r="I135" s="208"/>
      <c r="J135" s="208"/>
      <c r="K135" s="208">
        <v>599</v>
      </c>
      <c r="L135" s="208"/>
      <c r="M135" s="208">
        <v>35059</v>
      </c>
      <c r="N135" s="208"/>
      <c r="O135" s="208"/>
      <c r="P135" s="208"/>
      <c r="Q135" s="208">
        <f>-4295</f>
        <v>-4295</v>
      </c>
      <c r="R135" s="208">
        <v>40000</v>
      </c>
      <c r="S135" s="208"/>
      <c r="T135" s="208"/>
      <c r="U135" s="208"/>
      <c r="V135" s="208"/>
      <c r="W135" s="208"/>
      <c r="X135" s="208">
        <v>15801</v>
      </c>
      <c r="Y135" s="208"/>
      <c r="Z135" s="208"/>
      <c r="AA135" s="208"/>
      <c r="AB135" s="208"/>
      <c r="AC135" s="208"/>
      <c r="AD135" s="208">
        <v>0</v>
      </c>
      <c r="AE135" s="208">
        <f t="shared" si="190"/>
        <v>0</v>
      </c>
      <c r="AF135" s="208">
        <f t="shared" si="191"/>
        <v>0</v>
      </c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>
        <v>0</v>
      </c>
      <c r="AR135" s="208">
        <f t="shared" si="192"/>
        <v>0</v>
      </c>
      <c r="AS135" s="208">
        <f t="shared" si="193"/>
        <v>0</v>
      </c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>
        <v>0</v>
      </c>
      <c r="BE135" s="208">
        <f t="shared" si="194"/>
        <v>0</v>
      </c>
      <c r="BF135" s="208">
        <f t="shared" si="195"/>
        <v>0</v>
      </c>
      <c r="BG135" s="208"/>
      <c r="BH135" s="208"/>
      <c r="BI135" s="208"/>
      <c r="BJ135" s="208"/>
      <c r="BK135" s="208"/>
      <c r="BL135" s="210">
        <f t="shared" si="196"/>
        <v>0</v>
      </c>
      <c r="BM135" s="210">
        <f t="shared" si="197"/>
        <v>0</v>
      </c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71"/>
      <c r="BX135" s="145" t="s">
        <v>736</v>
      </c>
      <c r="BY135" s="131" t="s">
        <v>614</v>
      </c>
      <c r="BZ135" s="230" t="s">
        <v>690</v>
      </c>
      <c r="CA135" s="10" t="s">
        <v>690</v>
      </c>
      <c r="CB135" s="234" t="s">
        <v>720</v>
      </c>
      <c r="CC135" s="130" t="s">
        <v>717</v>
      </c>
      <c r="CE135" s="10" t="e">
        <f>D135-#REF!</f>
        <v>#REF!</v>
      </c>
      <c r="CF135" s="10" t="e">
        <f>D135-#REF!</f>
        <v>#REF!</v>
      </c>
      <c r="CG135" s="116" t="e">
        <f>F135-#REF!</f>
        <v>#REF!</v>
      </c>
    </row>
    <row r="136" spans="1:85" s="116" customFormat="1" ht="24" x14ac:dyDescent="0.2">
      <c r="A136" s="75"/>
      <c r="B136" s="161"/>
      <c r="C136" s="231" t="s">
        <v>250</v>
      </c>
      <c r="D136" s="220">
        <f t="shared" si="186"/>
        <v>5091683</v>
      </c>
      <c r="E136" s="208">
        <f t="shared" si="187"/>
        <v>5144734</v>
      </c>
      <c r="F136" s="208">
        <v>5091683</v>
      </c>
      <c r="G136" s="208">
        <f t="shared" si="188"/>
        <v>5144734</v>
      </c>
      <c r="H136" s="208">
        <f t="shared" si="189"/>
        <v>53051</v>
      </c>
      <c r="I136" s="208"/>
      <c r="J136" s="208"/>
      <c r="K136" s="208"/>
      <c r="L136" s="208"/>
      <c r="M136" s="208">
        <v>-3194</v>
      </c>
      <c r="N136" s="208"/>
      <c r="O136" s="208"/>
      <c r="P136" s="208"/>
      <c r="Q136" s="208"/>
      <c r="R136" s="208">
        <v>72046</v>
      </c>
      <c r="S136" s="208"/>
      <c r="T136" s="208"/>
      <c r="U136" s="208"/>
      <c r="V136" s="208"/>
      <c r="W136" s="208"/>
      <c r="X136" s="208">
        <v>-15801</v>
      </c>
      <c r="Y136" s="208"/>
      <c r="Z136" s="208"/>
      <c r="AA136" s="208"/>
      <c r="AB136" s="208"/>
      <c r="AC136" s="208"/>
      <c r="AD136" s="208">
        <v>0</v>
      </c>
      <c r="AE136" s="208">
        <f t="shared" si="190"/>
        <v>0</v>
      </c>
      <c r="AF136" s="208">
        <f t="shared" si="191"/>
        <v>0</v>
      </c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>
        <v>0</v>
      </c>
      <c r="AR136" s="208">
        <f t="shared" si="192"/>
        <v>0</v>
      </c>
      <c r="AS136" s="208">
        <f t="shared" si="193"/>
        <v>0</v>
      </c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>
        <v>0</v>
      </c>
      <c r="BE136" s="208">
        <f t="shared" si="194"/>
        <v>0</v>
      </c>
      <c r="BF136" s="208">
        <f t="shared" si="195"/>
        <v>0</v>
      </c>
      <c r="BG136" s="208"/>
      <c r="BH136" s="208"/>
      <c r="BI136" s="208"/>
      <c r="BJ136" s="208"/>
      <c r="BK136" s="208"/>
      <c r="BL136" s="210">
        <f t="shared" si="196"/>
        <v>0</v>
      </c>
      <c r="BM136" s="210">
        <f t="shared" si="197"/>
        <v>0</v>
      </c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71"/>
      <c r="BX136" s="145" t="s">
        <v>737</v>
      </c>
      <c r="BY136" s="131" t="s">
        <v>614</v>
      </c>
      <c r="BZ136" s="230" t="s">
        <v>690</v>
      </c>
      <c r="CA136" s="10" t="s">
        <v>690</v>
      </c>
      <c r="CE136" s="10" t="e">
        <f>D136-#REF!</f>
        <v>#REF!</v>
      </c>
      <c r="CF136" s="10" t="e">
        <f>D136-#REF!</f>
        <v>#REF!</v>
      </c>
      <c r="CG136" s="116" t="e">
        <f>F136-#REF!</f>
        <v>#REF!</v>
      </c>
    </row>
    <row r="137" spans="1:85" ht="24" x14ac:dyDescent="0.2">
      <c r="A137" s="75"/>
      <c r="B137" s="159"/>
      <c r="C137" s="231" t="s">
        <v>251</v>
      </c>
      <c r="D137" s="220">
        <f t="shared" si="186"/>
        <v>31600</v>
      </c>
      <c r="E137" s="210">
        <f t="shared" si="187"/>
        <v>34100</v>
      </c>
      <c r="F137" s="210">
        <v>31600</v>
      </c>
      <c r="G137" s="210">
        <f t="shared" si="188"/>
        <v>34100</v>
      </c>
      <c r="H137" s="210">
        <f t="shared" si="189"/>
        <v>2500</v>
      </c>
      <c r="I137" s="210"/>
      <c r="J137" s="210"/>
      <c r="K137" s="210"/>
      <c r="L137" s="210"/>
      <c r="M137" s="210">
        <v>1500</v>
      </c>
      <c r="N137" s="210"/>
      <c r="O137" s="210"/>
      <c r="P137" s="210"/>
      <c r="Q137" s="210"/>
      <c r="R137" s="210">
        <v>1000</v>
      </c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>
        <v>0</v>
      </c>
      <c r="AE137" s="210">
        <f t="shared" si="190"/>
        <v>0</v>
      </c>
      <c r="AF137" s="210">
        <f t="shared" si="191"/>
        <v>0</v>
      </c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>
        <v>0</v>
      </c>
      <c r="AR137" s="210">
        <f t="shared" si="192"/>
        <v>0</v>
      </c>
      <c r="AS137" s="210">
        <f t="shared" si="193"/>
        <v>0</v>
      </c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>
        <v>0</v>
      </c>
      <c r="BE137" s="210">
        <f t="shared" si="194"/>
        <v>0</v>
      </c>
      <c r="BF137" s="210">
        <f t="shared" si="195"/>
        <v>0</v>
      </c>
      <c r="BG137" s="210"/>
      <c r="BH137" s="210"/>
      <c r="BI137" s="210"/>
      <c r="BJ137" s="210"/>
      <c r="BK137" s="210"/>
      <c r="BL137" s="210">
        <f t="shared" si="196"/>
        <v>0</v>
      </c>
      <c r="BM137" s="210">
        <f t="shared" si="197"/>
        <v>0</v>
      </c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71"/>
      <c r="BX137" s="54" t="s">
        <v>528</v>
      </c>
      <c r="BY137" s="131" t="s">
        <v>424</v>
      </c>
      <c r="BZ137" s="230" t="s">
        <v>690</v>
      </c>
      <c r="CA137" s="10" t="s">
        <v>690</v>
      </c>
      <c r="CE137" s="10" t="e">
        <f>D137-#REF!</f>
        <v>#REF!</v>
      </c>
      <c r="CF137" s="10" t="e">
        <f>D137-#REF!</f>
        <v>#REF!</v>
      </c>
      <c r="CG137" s="1" t="e">
        <f>F137-#REF!</f>
        <v>#REF!</v>
      </c>
    </row>
    <row r="138" spans="1:85" s="126" customFormat="1" ht="24" x14ac:dyDescent="0.2">
      <c r="A138" s="75"/>
      <c r="B138" s="159"/>
      <c r="C138" s="255" t="s">
        <v>514</v>
      </c>
      <c r="D138" s="220">
        <f t="shared" si="186"/>
        <v>14048</v>
      </c>
      <c r="E138" s="210">
        <f t="shared" si="187"/>
        <v>14048</v>
      </c>
      <c r="F138" s="210">
        <v>33619</v>
      </c>
      <c r="G138" s="210">
        <f t="shared" si="188"/>
        <v>36484</v>
      </c>
      <c r="H138" s="210">
        <f t="shared" si="189"/>
        <v>2865</v>
      </c>
      <c r="I138" s="210"/>
      <c r="J138" s="210"/>
      <c r="K138" s="210"/>
      <c r="L138" s="210"/>
      <c r="M138" s="210">
        <v>2865</v>
      </c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>
        <v>0</v>
      </c>
      <c r="AE138" s="210">
        <f t="shared" si="190"/>
        <v>0</v>
      </c>
      <c r="AF138" s="210">
        <f t="shared" si="191"/>
        <v>0</v>
      </c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>
        <v>0</v>
      </c>
      <c r="AR138" s="210">
        <f t="shared" si="192"/>
        <v>0</v>
      </c>
      <c r="AS138" s="210">
        <f t="shared" si="193"/>
        <v>0</v>
      </c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>
        <v>0</v>
      </c>
      <c r="BE138" s="210">
        <f t="shared" si="194"/>
        <v>0</v>
      </c>
      <c r="BF138" s="210">
        <f t="shared" si="195"/>
        <v>0</v>
      </c>
      <c r="BG138" s="210"/>
      <c r="BH138" s="210"/>
      <c r="BI138" s="210"/>
      <c r="BJ138" s="210"/>
      <c r="BK138" s="210">
        <v>-19571</v>
      </c>
      <c r="BL138" s="210">
        <f t="shared" si="196"/>
        <v>-22436</v>
      </c>
      <c r="BM138" s="210">
        <f t="shared" si="197"/>
        <v>-2865</v>
      </c>
      <c r="BN138" s="210">
        <v>-2865</v>
      </c>
      <c r="BO138" s="210"/>
      <c r="BP138" s="210"/>
      <c r="BQ138" s="210"/>
      <c r="BR138" s="210"/>
      <c r="BS138" s="210"/>
      <c r="BT138" s="210"/>
      <c r="BU138" s="210"/>
      <c r="BV138" s="210"/>
      <c r="BW138" s="271"/>
      <c r="BX138" s="54" t="s">
        <v>616</v>
      </c>
      <c r="BY138" s="131"/>
      <c r="BZ138" s="230" t="s">
        <v>691</v>
      </c>
      <c r="CA138" s="230" t="s">
        <v>691</v>
      </c>
      <c r="CE138" s="10" t="e">
        <f>D138-#REF!</f>
        <v>#REF!</v>
      </c>
      <c r="CF138" s="10" t="e">
        <f>D138-#REF!</f>
        <v>#REF!</v>
      </c>
      <c r="CG138" s="126" t="e">
        <f>F138-#REF!</f>
        <v>#REF!</v>
      </c>
    </row>
    <row r="139" spans="1:85" s="126" customFormat="1" ht="24" x14ac:dyDescent="0.2">
      <c r="A139" s="75"/>
      <c r="B139" s="159"/>
      <c r="C139" s="255" t="s">
        <v>515</v>
      </c>
      <c r="D139" s="220">
        <f t="shared" si="186"/>
        <v>220438</v>
      </c>
      <c r="E139" s="210">
        <f t="shared" si="187"/>
        <v>276959</v>
      </c>
      <c r="F139" s="210">
        <v>220438</v>
      </c>
      <c r="G139" s="210">
        <f t="shared" si="188"/>
        <v>276959</v>
      </c>
      <c r="H139" s="210">
        <f t="shared" si="189"/>
        <v>56521</v>
      </c>
      <c r="I139" s="210"/>
      <c r="J139" s="210"/>
      <c r="K139" s="210"/>
      <c r="L139" s="210"/>
      <c r="M139" s="210">
        <v>56521</v>
      </c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>
        <v>0</v>
      </c>
      <c r="AE139" s="210">
        <f t="shared" si="190"/>
        <v>0</v>
      </c>
      <c r="AF139" s="210">
        <f t="shared" si="191"/>
        <v>0</v>
      </c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>
        <v>0</v>
      </c>
      <c r="AR139" s="210">
        <f t="shared" si="192"/>
        <v>0</v>
      </c>
      <c r="AS139" s="210">
        <f t="shared" si="193"/>
        <v>0</v>
      </c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>
        <v>0</v>
      </c>
      <c r="BE139" s="210">
        <f t="shared" si="194"/>
        <v>0</v>
      </c>
      <c r="BF139" s="210">
        <f t="shared" si="195"/>
        <v>0</v>
      </c>
      <c r="BG139" s="210"/>
      <c r="BH139" s="210"/>
      <c r="BI139" s="210"/>
      <c r="BJ139" s="210"/>
      <c r="BK139" s="210"/>
      <c r="BL139" s="210">
        <f t="shared" si="196"/>
        <v>0</v>
      </c>
      <c r="BM139" s="210">
        <f t="shared" si="197"/>
        <v>0</v>
      </c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71"/>
      <c r="BX139" s="54" t="s">
        <v>529</v>
      </c>
      <c r="BY139" s="131"/>
      <c r="BZ139" s="230" t="s">
        <v>691</v>
      </c>
      <c r="CA139" s="230" t="s">
        <v>691</v>
      </c>
      <c r="CE139" s="10" t="e">
        <f>D139-#REF!</f>
        <v>#REF!</v>
      </c>
      <c r="CF139" s="10" t="e">
        <f>D139-#REF!</f>
        <v>#REF!</v>
      </c>
      <c r="CG139" s="126" t="e">
        <f>F139-#REF!</f>
        <v>#REF!</v>
      </c>
    </row>
    <row r="140" spans="1:85" s="130" customFormat="1" ht="30" customHeight="1" x14ac:dyDescent="0.2">
      <c r="A140" s="75"/>
      <c r="B140" s="159"/>
      <c r="C140" s="255" t="s">
        <v>584</v>
      </c>
      <c r="D140" s="220">
        <f t="shared" si="186"/>
        <v>398405</v>
      </c>
      <c r="E140" s="210">
        <f t="shared" si="187"/>
        <v>437923</v>
      </c>
      <c r="F140" s="210">
        <v>398405</v>
      </c>
      <c r="G140" s="210">
        <f t="shared" si="188"/>
        <v>512697</v>
      </c>
      <c r="H140" s="210">
        <f t="shared" si="189"/>
        <v>114292</v>
      </c>
      <c r="I140" s="210"/>
      <c r="J140" s="210"/>
      <c r="K140" s="210"/>
      <c r="L140" s="210"/>
      <c r="M140" s="210">
        <v>185395</v>
      </c>
      <c r="N140" s="210"/>
      <c r="O140" s="210"/>
      <c r="P140" s="210"/>
      <c r="Q140" s="210">
        <f>-48429-22674</f>
        <v>-71103</v>
      </c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>
        <v>0</v>
      </c>
      <c r="AE140" s="210">
        <f t="shared" si="190"/>
        <v>0</v>
      </c>
      <c r="AF140" s="210">
        <f t="shared" si="191"/>
        <v>0</v>
      </c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>
        <v>0</v>
      </c>
      <c r="AR140" s="210">
        <f t="shared" si="192"/>
        <v>0</v>
      </c>
      <c r="AS140" s="210">
        <f t="shared" si="193"/>
        <v>0</v>
      </c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>
        <v>0</v>
      </c>
      <c r="BE140" s="210">
        <f t="shared" si="194"/>
        <v>0</v>
      </c>
      <c r="BF140" s="210">
        <f t="shared" si="195"/>
        <v>0</v>
      </c>
      <c r="BG140" s="210"/>
      <c r="BH140" s="210"/>
      <c r="BI140" s="210"/>
      <c r="BJ140" s="210"/>
      <c r="BK140" s="210"/>
      <c r="BL140" s="210">
        <f t="shared" si="196"/>
        <v>-74774</v>
      </c>
      <c r="BM140" s="210">
        <f t="shared" si="197"/>
        <v>-74774</v>
      </c>
      <c r="BN140" s="210">
        <f>-77426-1</f>
        <v>-77427</v>
      </c>
      <c r="BO140" s="210"/>
      <c r="BP140" s="210">
        <f>2653</f>
        <v>2653</v>
      </c>
      <c r="BQ140" s="210"/>
      <c r="BR140" s="210"/>
      <c r="BS140" s="210"/>
      <c r="BT140" s="210"/>
      <c r="BU140" s="210"/>
      <c r="BV140" s="210"/>
      <c r="BW140" s="271"/>
      <c r="BX140" s="54" t="s">
        <v>530</v>
      </c>
      <c r="BY140" s="131"/>
      <c r="BZ140" s="230" t="s">
        <v>691</v>
      </c>
      <c r="CA140" s="230" t="s">
        <v>691</v>
      </c>
      <c r="CE140" s="10" t="e">
        <f>D140-#REF!</f>
        <v>#REF!</v>
      </c>
      <c r="CF140" s="10" t="e">
        <f>D140-#REF!</f>
        <v>#REF!</v>
      </c>
      <c r="CG140" s="130" t="e">
        <f>F140-#REF!</f>
        <v>#REF!</v>
      </c>
    </row>
    <row r="141" spans="1:85" s="130" customFormat="1" ht="25.5" customHeight="1" x14ac:dyDescent="0.2">
      <c r="A141" s="75"/>
      <c r="B141" s="159"/>
      <c r="C141" s="255" t="s">
        <v>585</v>
      </c>
      <c r="D141" s="220">
        <f t="shared" si="186"/>
        <v>51681</v>
      </c>
      <c r="E141" s="210">
        <f t="shared" si="187"/>
        <v>71842</v>
      </c>
      <c r="F141" s="210">
        <v>51681</v>
      </c>
      <c r="G141" s="210">
        <f t="shared" si="188"/>
        <v>71842</v>
      </c>
      <c r="H141" s="210">
        <f t="shared" si="189"/>
        <v>20161</v>
      </c>
      <c r="I141" s="210"/>
      <c r="J141" s="210"/>
      <c r="K141" s="210"/>
      <c r="L141" s="210"/>
      <c r="M141" s="210">
        <v>20161</v>
      </c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>
        <v>0</v>
      </c>
      <c r="AE141" s="210">
        <f t="shared" si="190"/>
        <v>0</v>
      </c>
      <c r="AF141" s="210">
        <f t="shared" si="191"/>
        <v>0</v>
      </c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>
        <v>0</v>
      </c>
      <c r="AR141" s="210">
        <f t="shared" si="192"/>
        <v>0</v>
      </c>
      <c r="AS141" s="210">
        <f t="shared" si="193"/>
        <v>0</v>
      </c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>
        <v>0</v>
      </c>
      <c r="BE141" s="210">
        <f t="shared" si="194"/>
        <v>0</v>
      </c>
      <c r="BF141" s="210">
        <f t="shared" si="195"/>
        <v>0</v>
      </c>
      <c r="BG141" s="210"/>
      <c r="BH141" s="210"/>
      <c r="BI141" s="210"/>
      <c r="BJ141" s="210"/>
      <c r="BK141" s="210"/>
      <c r="BL141" s="210">
        <f t="shared" si="196"/>
        <v>0</v>
      </c>
      <c r="BM141" s="210">
        <f t="shared" si="197"/>
        <v>0</v>
      </c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71"/>
      <c r="BX141" s="54" t="s">
        <v>738</v>
      </c>
      <c r="BY141" s="131"/>
      <c r="BZ141" s="230" t="s">
        <v>691</v>
      </c>
      <c r="CA141" s="230" t="s">
        <v>691</v>
      </c>
      <c r="CE141" s="10" t="e">
        <f>D141-#REF!</f>
        <v>#REF!</v>
      </c>
      <c r="CF141" s="10" t="e">
        <f>D141-#REF!</f>
        <v>#REF!</v>
      </c>
      <c r="CG141" s="130" t="e">
        <f>F141-#REF!</f>
        <v>#REF!</v>
      </c>
    </row>
    <row r="142" spans="1:85" s="130" customFormat="1" ht="39" customHeight="1" x14ac:dyDescent="0.2">
      <c r="A142" s="75"/>
      <c r="B142" s="159"/>
      <c r="C142" s="255" t="s">
        <v>654</v>
      </c>
      <c r="D142" s="220">
        <f t="shared" si="186"/>
        <v>2044080</v>
      </c>
      <c r="E142" s="210">
        <f t="shared" si="187"/>
        <v>2044080</v>
      </c>
      <c r="F142" s="210">
        <v>2044080</v>
      </c>
      <c r="G142" s="210">
        <f t="shared" si="188"/>
        <v>2044080</v>
      </c>
      <c r="H142" s="210">
        <f t="shared" si="189"/>
        <v>0</v>
      </c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>
        <v>0</v>
      </c>
      <c r="AE142" s="210">
        <f t="shared" si="190"/>
        <v>0</v>
      </c>
      <c r="AF142" s="210">
        <f t="shared" si="191"/>
        <v>0</v>
      </c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>
        <v>0</v>
      </c>
      <c r="AR142" s="210">
        <f t="shared" si="192"/>
        <v>0</v>
      </c>
      <c r="AS142" s="210">
        <f t="shared" si="193"/>
        <v>0</v>
      </c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>
        <v>0</v>
      </c>
      <c r="BE142" s="210">
        <f t="shared" si="194"/>
        <v>0</v>
      </c>
      <c r="BF142" s="210">
        <f t="shared" si="195"/>
        <v>0</v>
      </c>
      <c r="BG142" s="210"/>
      <c r="BH142" s="210"/>
      <c r="BI142" s="210"/>
      <c r="BJ142" s="210"/>
      <c r="BK142" s="210"/>
      <c r="BL142" s="210">
        <f t="shared" si="196"/>
        <v>0</v>
      </c>
      <c r="BM142" s="210">
        <f t="shared" si="197"/>
        <v>0</v>
      </c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71"/>
      <c r="BX142" s="54" t="s">
        <v>739</v>
      </c>
      <c r="BY142" s="131"/>
      <c r="BZ142" s="230" t="s">
        <v>691</v>
      </c>
      <c r="CA142" s="230" t="s">
        <v>691</v>
      </c>
      <c r="CE142" s="10" t="e">
        <f>D142-#REF!</f>
        <v>#REF!</v>
      </c>
      <c r="CF142" s="10" t="e">
        <f>D142-#REF!</f>
        <v>#REF!</v>
      </c>
      <c r="CG142" s="130" t="e">
        <f>F142-#REF!</f>
        <v>#REF!</v>
      </c>
    </row>
    <row r="143" spans="1:85" s="130" customFormat="1" ht="24.75" customHeight="1" x14ac:dyDescent="0.2">
      <c r="A143" s="75"/>
      <c r="B143" s="159"/>
      <c r="C143" s="255" t="s">
        <v>656</v>
      </c>
      <c r="D143" s="220">
        <f t="shared" si="186"/>
        <v>4929426</v>
      </c>
      <c r="E143" s="210">
        <f t="shared" si="187"/>
        <v>4854951</v>
      </c>
      <c r="F143" s="210">
        <v>4929426</v>
      </c>
      <c r="G143" s="210">
        <f t="shared" si="188"/>
        <v>4854951</v>
      </c>
      <c r="H143" s="210">
        <f t="shared" si="189"/>
        <v>-74475</v>
      </c>
      <c r="I143" s="210"/>
      <c r="J143" s="210"/>
      <c r="K143" s="210"/>
      <c r="L143" s="210"/>
      <c r="M143" s="210">
        <v>-74475</v>
      </c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>
        <v>0</v>
      </c>
      <c r="AE143" s="210">
        <f t="shared" si="190"/>
        <v>0</v>
      </c>
      <c r="AF143" s="210">
        <f t="shared" si="191"/>
        <v>0</v>
      </c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>
        <v>0</v>
      </c>
      <c r="AR143" s="210">
        <f t="shared" si="192"/>
        <v>0</v>
      </c>
      <c r="AS143" s="210">
        <f t="shared" si="193"/>
        <v>0</v>
      </c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>
        <v>0</v>
      </c>
      <c r="BE143" s="210">
        <f t="shared" si="194"/>
        <v>0</v>
      </c>
      <c r="BF143" s="210">
        <f t="shared" si="195"/>
        <v>0</v>
      </c>
      <c r="BG143" s="210"/>
      <c r="BH143" s="210"/>
      <c r="BI143" s="210"/>
      <c r="BJ143" s="210"/>
      <c r="BK143" s="210"/>
      <c r="BL143" s="210">
        <f t="shared" si="196"/>
        <v>0</v>
      </c>
      <c r="BM143" s="210">
        <f t="shared" si="197"/>
        <v>0</v>
      </c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71"/>
      <c r="BX143" s="54" t="s">
        <v>740</v>
      </c>
      <c r="BY143" s="131"/>
      <c r="BZ143" s="230" t="s">
        <v>691</v>
      </c>
      <c r="CA143" s="230" t="s">
        <v>691</v>
      </c>
      <c r="CE143" s="10" t="e">
        <f>D143-#REF!</f>
        <v>#REF!</v>
      </c>
      <c r="CF143" s="10" t="e">
        <f>D143-#REF!</f>
        <v>#REF!</v>
      </c>
      <c r="CG143" s="130" t="e">
        <f>F143-#REF!</f>
        <v>#REF!</v>
      </c>
    </row>
    <row r="144" spans="1:85" s="130" customFormat="1" ht="36" x14ac:dyDescent="0.2">
      <c r="A144" s="75"/>
      <c r="B144" s="159"/>
      <c r="C144" s="255" t="s">
        <v>674</v>
      </c>
      <c r="D144" s="220">
        <f t="shared" si="186"/>
        <v>1287155</v>
      </c>
      <c r="E144" s="210">
        <f t="shared" si="187"/>
        <v>1424666</v>
      </c>
      <c r="F144" s="210">
        <v>1287155</v>
      </c>
      <c r="G144" s="210">
        <f t="shared" si="188"/>
        <v>1492695</v>
      </c>
      <c r="H144" s="210">
        <f t="shared" si="189"/>
        <v>205540</v>
      </c>
      <c r="I144" s="210"/>
      <c r="J144" s="210"/>
      <c r="K144" s="210"/>
      <c r="L144" s="210"/>
      <c r="M144" s="210"/>
      <c r="N144" s="210"/>
      <c r="O144" s="210"/>
      <c r="P144" s="210"/>
      <c r="Q144" s="210">
        <v>167924</v>
      </c>
      <c r="R144" s="210"/>
      <c r="S144" s="210"/>
      <c r="T144" s="210"/>
      <c r="U144" s="210">
        <v>37616</v>
      </c>
      <c r="V144" s="210"/>
      <c r="W144" s="210"/>
      <c r="X144" s="210"/>
      <c r="Y144" s="210"/>
      <c r="Z144" s="210"/>
      <c r="AA144" s="210"/>
      <c r="AB144" s="210"/>
      <c r="AC144" s="210"/>
      <c r="AD144" s="210">
        <v>0</v>
      </c>
      <c r="AE144" s="210">
        <f t="shared" si="190"/>
        <v>0</v>
      </c>
      <c r="AF144" s="210">
        <f t="shared" si="191"/>
        <v>0</v>
      </c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>
        <v>0</v>
      </c>
      <c r="AR144" s="210">
        <f t="shared" si="192"/>
        <v>0</v>
      </c>
      <c r="AS144" s="210">
        <f t="shared" si="193"/>
        <v>0</v>
      </c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>
        <v>0</v>
      </c>
      <c r="BE144" s="210">
        <f t="shared" si="194"/>
        <v>0</v>
      </c>
      <c r="BF144" s="210">
        <f t="shared" si="195"/>
        <v>0</v>
      </c>
      <c r="BG144" s="210"/>
      <c r="BH144" s="210"/>
      <c r="BI144" s="210"/>
      <c r="BJ144" s="210"/>
      <c r="BK144" s="210"/>
      <c r="BL144" s="210">
        <f t="shared" si="196"/>
        <v>-68029</v>
      </c>
      <c r="BM144" s="210">
        <f t="shared" si="197"/>
        <v>-68029</v>
      </c>
      <c r="BN144" s="210"/>
      <c r="BO144" s="210"/>
      <c r="BP144" s="210">
        <v>-68029</v>
      </c>
      <c r="BQ144" s="210"/>
      <c r="BR144" s="210"/>
      <c r="BS144" s="210"/>
      <c r="BT144" s="210"/>
      <c r="BU144" s="210"/>
      <c r="BV144" s="210"/>
      <c r="BW144" s="271"/>
      <c r="BX144" s="54" t="s">
        <v>617</v>
      </c>
      <c r="BY144" s="131"/>
      <c r="BZ144" s="230" t="s">
        <v>691</v>
      </c>
      <c r="CA144" s="230" t="s">
        <v>691</v>
      </c>
      <c r="CE144" s="10" t="e">
        <f>D144-#REF!</f>
        <v>#REF!</v>
      </c>
      <c r="CF144" s="10" t="e">
        <f>D144-#REF!</f>
        <v>#REF!</v>
      </c>
      <c r="CG144" s="130" t="e">
        <f>F144-#REF!</f>
        <v>#REF!</v>
      </c>
    </row>
    <row r="145" spans="1:85" s="130" customFormat="1" x14ac:dyDescent="0.2">
      <c r="A145" s="75"/>
      <c r="B145" s="159"/>
      <c r="C145" s="255" t="s">
        <v>672</v>
      </c>
      <c r="D145" s="220">
        <f t="shared" si="186"/>
        <v>1604</v>
      </c>
      <c r="E145" s="210">
        <f t="shared" si="187"/>
        <v>1604</v>
      </c>
      <c r="F145" s="210">
        <v>1604</v>
      </c>
      <c r="G145" s="210">
        <f t="shared" si="188"/>
        <v>1955</v>
      </c>
      <c r="H145" s="210">
        <f t="shared" si="189"/>
        <v>351</v>
      </c>
      <c r="I145" s="210"/>
      <c r="J145" s="210"/>
      <c r="K145" s="210"/>
      <c r="L145" s="210"/>
      <c r="M145" s="210"/>
      <c r="N145" s="210"/>
      <c r="O145" s="210"/>
      <c r="P145" s="210">
        <v>351</v>
      </c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>
        <v>0</v>
      </c>
      <c r="AE145" s="210">
        <f t="shared" si="190"/>
        <v>0</v>
      </c>
      <c r="AF145" s="210">
        <f t="shared" si="191"/>
        <v>0</v>
      </c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>
        <v>0</v>
      </c>
      <c r="AR145" s="210">
        <f t="shared" si="192"/>
        <v>0</v>
      </c>
      <c r="AS145" s="210">
        <f t="shared" si="193"/>
        <v>0</v>
      </c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>
        <v>0</v>
      </c>
      <c r="BE145" s="210">
        <f t="shared" si="194"/>
        <v>0</v>
      </c>
      <c r="BF145" s="210">
        <f t="shared" si="195"/>
        <v>0</v>
      </c>
      <c r="BG145" s="210"/>
      <c r="BH145" s="210"/>
      <c r="BI145" s="210"/>
      <c r="BJ145" s="210"/>
      <c r="BK145" s="210"/>
      <c r="BL145" s="210">
        <f t="shared" si="196"/>
        <v>-351</v>
      </c>
      <c r="BM145" s="210">
        <f t="shared" si="197"/>
        <v>-351</v>
      </c>
      <c r="BN145" s="210"/>
      <c r="BO145" s="210">
        <v>-351</v>
      </c>
      <c r="BP145" s="210"/>
      <c r="BQ145" s="210"/>
      <c r="BR145" s="210"/>
      <c r="BS145" s="210"/>
      <c r="BT145" s="210"/>
      <c r="BU145" s="210"/>
      <c r="BV145" s="210"/>
      <c r="BW145" s="271"/>
      <c r="BX145" s="54" t="s">
        <v>618</v>
      </c>
      <c r="BY145" s="131"/>
      <c r="BZ145" s="230" t="s">
        <v>691</v>
      </c>
      <c r="CA145" s="230" t="s">
        <v>691</v>
      </c>
      <c r="CE145" s="10" t="e">
        <f>D145-#REF!</f>
        <v>#REF!</v>
      </c>
      <c r="CF145" s="10" t="e">
        <f>D145-#REF!</f>
        <v>#REF!</v>
      </c>
      <c r="CG145" s="130" t="e">
        <f>F145-#REF!</f>
        <v>#REF!</v>
      </c>
    </row>
    <row r="146" spans="1:85" s="130" customFormat="1" ht="36" x14ac:dyDescent="0.2">
      <c r="A146" s="75"/>
      <c r="B146" s="159"/>
      <c r="C146" s="361" t="s">
        <v>792</v>
      </c>
      <c r="D146" s="220"/>
      <c r="E146" s="210">
        <f t="shared" ref="E146:E177" si="198">G146+AE146+AR146+BE146+BL146</f>
        <v>0</v>
      </c>
      <c r="F146" s="210"/>
      <c r="G146" s="210">
        <f t="shared" ref="G146" si="199">F146+H146</f>
        <v>3592</v>
      </c>
      <c r="H146" s="210">
        <f t="shared" si="189"/>
        <v>3592</v>
      </c>
      <c r="I146" s="210"/>
      <c r="J146" s="210"/>
      <c r="K146" s="210"/>
      <c r="L146" s="210"/>
      <c r="M146" s="210">
        <v>3592</v>
      </c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>
        <f t="shared" ref="AE146" si="200">AD146+AF146</f>
        <v>0</v>
      </c>
      <c r="AF146" s="210">
        <f t="shared" ref="AF146" si="201">SUM(AG146:AP146)</f>
        <v>0</v>
      </c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>
        <f t="shared" ref="AR146" si="202">AQ146+AS146</f>
        <v>0</v>
      </c>
      <c r="AS146" s="210">
        <f t="shared" ref="AS146" si="203">SUM(AT146:BC146)</f>
        <v>0</v>
      </c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>
        <f t="shared" ref="BE146" si="204">BD146+BF146</f>
        <v>0</v>
      </c>
      <c r="BF146" s="210">
        <f t="shared" ref="BF146" si="205">SUM(BG146:BJ146)</f>
        <v>0</v>
      </c>
      <c r="BG146" s="210"/>
      <c r="BH146" s="210"/>
      <c r="BI146" s="210"/>
      <c r="BJ146" s="210"/>
      <c r="BK146" s="210"/>
      <c r="BL146" s="210">
        <f t="shared" ref="BL146" si="206">BK146+BM146</f>
        <v>-3592</v>
      </c>
      <c r="BM146" s="210">
        <f t="shared" ref="BM146" si="207">SUM(BN146:BW146)</f>
        <v>-3592</v>
      </c>
      <c r="BN146" s="210">
        <v>-3592</v>
      </c>
      <c r="BO146" s="210"/>
      <c r="BP146" s="210"/>
      <c r="BQ146" s="210"/>
      <c r="BR146" s="210"/>
      <c r="BS146" s="210"/>
      <c r="BT146" s="210"/>
      <c r="BU146" s="210"/>
      <c r="BV146" s="210"/>
      <c r="BW146" s="271"/>
      <c r="BX146" s="54" t="s">
        <v>793</v>
      </c>
      <c r="BY146" s="131"/>
      <c r="BZ146" s="230"/>
      <c r="CA146" s="230"/>
      <c r="CE146" s="10"/>
      <c r="CF146" s="10"/>
    </row>
    <row r="147" spans="1:85" s="130" customFormat="1" ht="36" x14ac:dyDescent="0.2">
      <c r="A147" s="75"/>
      <c r="B147" s="159"/>
      <c r="C147" s="367" t="s">
        <v>802</v>
      </c>
      <c r="D147" s="220"/>
      <c r="E147" s="210">
        <f t="shared" si="198"/>
        <v>0</v>
      </c>
      <c r="F147" s="210"/>
      <c r="G147" s="210">
        <f t="shared" ref="G147:G148" si="208">F147+H147</f>
        <v>94554</v>
      </c>
      <c r="H147" s="210">
        <f t="shared" si="189"/>
        <v>94554</v>
      </c>
      <c r="I147" s="210"/>
      <c r="J147" s="210"/>
      <c r="K147" s="210"/>
      <c r="L147" s="210"/>
      <c r="M147" s="210">
        <v>94554</v>
      </c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>
        <f t="shared" ref="AE147:AE148" si="209">AD147+AF147</f>
        <v>0</v>
      </c>
      <c r="AF147" s="210">
        <f t="shared" ref="AF147:AF148" si="210">SUM(AG147:AP147)</f>
        <v>0</v>
      </c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>
        <f t="shared" ref="AR147:AR148" si="211">AQ147+AS147</f>
        <v>0</v>
      </c>
      <c r="AS147" s="210">
        <f t="shared" ref="AS147:AS148" si="212">SUM(AT147:BC147)</f>
        <v>0</v>
      </c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>
        <f t="shared" ref="BE147:BE148" si="213">BD147+BF147</f>
        <v>0</v>
      </c>
      <c r="BF147" s="210">
        <f t="shared" ref="BF147:BF148" si="214">SUM(BG147:BJ147)</f>
        <v>0</v>
      </c>
      <c r="BG147" s="210"/>
      <c r="BH147" s="210"/>
      <c r="BI147" s="210"/>
      <c r="BJ147" s="210"/>
      <c r="BK147" s="210"/>
      <c r="BL147" s="210">
        <f t="shared" ref="BL147:BL148" si="215">BK147+BM147</f>
        <v>-94554</v>
      </c>
      <c r="BM147" s="210">
        <f t="shared" ref="BM147:BM148" si="216">SUM(BN147:BW147)</f>
        <v>-94554</v>
      </c>
      <c r="BN147" s="210">
        <v>-94554</v>
      </c>
      <c r="BO147" s="210"/>
      <c r="BP147" s="210"/>
      <c r="BQ147" s="210"/>
      <c r="BR147" s="210"/>
      <c r="BS147" s="210"/>
      <c r="BT147" s="210"/>
      <c r="BU147" s="210"/>
      <c r="BV147" s="210"/>
      <c r="BW147" s="271"/>
      <c r="BX147" s="54" t="s">
        <v>804</v>
      </c>
      <c r="BY147" s="131"/>
      <c r="BZ147" s="230"/>
      <c r="CA147" s="230"/>
      <c r="CE147" s="10"/>
      <c r="CF147" s="10"/>
    </row>
    <row r="148" spans="1:85" s="130" customFormat="1" ht="36" x14ac:dyDescent="0.2">
      <c r="A148" s="75"/>
      <c r="B148" s="159"/>
      <c r="C148" s="367" t="s">
        <v>803</v>
      </c>
      <c r="D148" s="220"/>
      <c r="E148" s="210">
        <f t="shared" si="198"/>
        <v>0</v>
      </c>
      <c r="F148" s="210"/>
      <c r="G148" s="210">
        <f t="shared" si="208"/>
        <v>9232</v>
      </c>
      <c r="H148" s="210">
        <f t="shared" si="189"/>
        <v>9232</v>
      </c>
      <c r="I148" s="210"/>
      <c r="J148" s="210"/>
      <c r="K148" s="210"/>
      <c r="L148" s="210"/>
      <c r="M148" s="210">
        <v>9232</v>
      </c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>
        <f t="shared" si="209"/>
        <v>0</v>
      </c>
      <c r="AF148" s="210">
        <f t="shared" si="210"/>
        <v>0</v>
      </c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>
        <f t="shared" si="211"/>
        <v>0</v>
      </c>
      <c r="AS148" s="210">
        <f t="shared" si="212"/>
        <v>0</v>
      </c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>
        <f t="shared" si="213"/>
        <v>0</v>
      </c>
      <c r="BF148" s="210">
        <f t="shared" si="214"/>
        <v>0</v>
      </c>
      <c r="BG148" s="210"/>
      <c r="BH148" s="210"/>
      <c r="BI148" s="210"/>
      <c r="BJ148" s="210"/>
      <c r="BK148" s="210"/>
      <c r="BL148" s="210">
        <f t="shared" si="215"/>
        <v>-9232</v>
      </c>
      <c r="BM148" s="210">
        <f t="shared" si="216"/>
        <v>-9232</v>
      </c>
      <c r="BN148" s="210">
        <v>-9232</v>
      </c>
      <c r="BO148" s="210"/>
      <c r="BP148" s="210"/>
      <c r="BQ148" s="210"/>
      <c r="BR148" s="210"/>
      <c r="BS148" s="210"/>
      <c r="BT148" s="210"/>
      <c r="BU148" s="210"/>
      <c r="BV148" s="210"/>
      <c r="BW148" s="271"/>
      <c r="BX148" s="54" t="s">
        <v>805</v>
      </c>
      <c r="BY148" s="131"/>
      <c r="BZ148" s="230"/>
      <c r="CA148" s="230"/>
      <c r="CE148" s="10"/>
      <c r="CF148" s="10"/>
    </row>
    <row r="149" spans="1:85" s="130" customFormat="1" x14ac:dyDescent="0.2">
      <c r="A149" s="75"/>
      <c r="B149" s="159"/>
      <c r="C149" s="385" t="s">
        <v>234</v>
      </c>
      <c r="D149" s="220"/>
      <c r="E149" s="210">
        <f t="shared" si="198"/>
        <v>38602</v>
      </c>
      <c r="F149" s="210"/>
      <c r="G149" s="210">
        <f t="shared" ref="G149" si="217">F149+H149</f>
        <v>0</v>
      </c>
      <c r="H149" s="210">
        <f t="shared" si="189"/>
        <v>0</v>
      </c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>
        <f t="shared" ref="AE149" si="218">AD149+AF149</f>
        <v>38602</v>
      </c>
      <c r="AF149" s="210">
        <f t="shared" ref="AF149" si="219">SUM(AG149:AP149)</f>
        <v>38602</v>
      </c>
      <c r="AG149" s="210"/>
      <c r="AH149" s="210">
        <v>38602</v>
      </c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>
        <f t="shared" ref="AR149" si="220">AQ149+AS149</f>
        <v>0</v>
      </c>
      <c r="AS149" s="210">
        <f t="shared" ref="AS149" si="221">SUM(AT149:BC149)</f>
        <v>0</v>
      </c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>
        <f t="shared" ref="BE149" si="222">BD149+BF149</f>
        <v>0</v>
      </c>
      <c r="BF149" s="210">
        <f t="shared" ref="BF149" si="223">SUM(BG149:BJ149)</f>
        <v>0</v>
      </c>
      <c r="BG149" s="210"/>
      <c r="BH149" s="210"/>
      <c r="BI149" s="210"/>
      <c r="BJ149" s="210"/>
      <c r="BK149" s="210"/>
      <c r="BL149" s="210">
        <f t="shared" ref="BL149" si="224">BK149+BM149</f>
        <v>0</v>
      </c>
      <c r="BM149" s="210">
        <f t="shared" ref="BM149" si="225">SUM(BN149:BW149)</f>
        <v>0</v>
      </c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71"/>
      <c r="BX149" s="54" t="s">
        <v>829</v>
      </c>
      <c r="BY149" s="57" t="s">
        <v>620</v>
      </c>
      <c r="BZ149" s="230"/>
      <c r="CA149" s="230"/>
      <c r="CE149" s="10"/>
      <c r="CF149" s="10"/>
    </row>
    <row r="150" spans="1:85" ht="24" customHeight="1" x14ac:dyDescent="0.2">
      <c r="A150" s="75">
        <v>90000051665</v>
      </c>
      <c r="B150" s="158" t="s">
        <v>239</v>
      </c>
      <c r="C150" s="255" t="s">
        <v>221</v>
      </c>
      <c r="D150" s="220">
        <f t="shared" ref="D150:D176" si="226">F150+AD150+AQ150+BD150+BK150</f>
        <v>950038</v>
      </c>
      <c r="E150" s="208">
        <f t="shared" si="198"/>
        <v>967694</v>
      </c>
      <c r="F150" s="208">
        <v>678171</v>
      </c>
      <c r="G150" s="208">
        <f t="shared" si="188"/>
        <v>681808</v>
      </c>
      <c r="H150" s="208">
        <f t="shared" si="189"/>
        <v>3637</v>
      </c>
      <c r="I150" s="208"/>
      <c r="J150" s="208"/>
      <c r="K150" s="208"/>
      <c r="L150" s="208"/>
      <c r="M150" s="208"/>
      <c r="N150" s="208"/>
      <c r="O150" s="208"/>
      <c r="P150" s="208"/>
      <c r="Q150" s="208"/>
      <c r="R150" s="208">
        <v>1902</v>
      </c>
      <c r="S150" s="208"/>
      <c r="T150" s="208"/>
      <c r="U150" s="208"/>
      <c r="V150" s="208"/>
      <c r="W150" s="208"/>
      <c r="X150" s="208">
        <v>1735</v>
      </c>
      <c r="Y150" s="208"/>
      <c r="Z150" s="208"/>
      <c r="AA150" s="208"/>
      <c r="AB150" s="208"/>
      <c r="AC150" s="208"/>
      <c r="AD150" s="208">
        <v>242973</v>
      </c>
      <c r="AE150" s="208">
        <f t="shared" si="190"/>
        <v>254346</v>
      </c>
      <c r="AF150" s="208">
        <f t="shared" si="191"/>
        <v>11373</v>
      </c>
      <c r="AG150" s="208"/>
      <c r="AH150" s="208"/>
      <c r="AI150" s="208">
        <v>-809</v>
      </c>
      <c r="AJ150" s="208">
        <v>12182</v>
      </c>
      <c r="AK150" s="208"/>
      <c r="AL150" s="208"/>
      <c r="AM150" s="208"/>
      <c r="AN150" s="208"/>
      <c r="AO150" s="208"/>
      <c r="AP150" s="208"/>
      <c r="AQ150" s="208">
        <v>28894</v>
      </c>
      <c r="AR150" s="208">
        <f t="shared" si="192"/>
        <v>31540</v>
      </c>
      <c r="AS150" s="208">
        <f t="shared" si="193"/>
        <v>2646</v>
      </c>
      <c r="AT150" s="208">
        <v>2646</v>
      </c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>
        <v>0</v>
      </c>
      <c r="BE150" s="208">
        <f t="shared" si="194"/>
        <v>0</v>
      </c>
      <c r="BF150" s="208">
        <f t="shared" si="195"/>
        <v>0</v>
      </c>
      <c r="BG150" s="208"/>
      <c r="BH150" s="208"/>
      <c r="BI150" s="208"/>
      <c r="BJ150" s="208"/>
      <c r="BK150" s="208"/>
      <c r="BL150" s="208">
        <f t="shared" si="196"/>
        <v>0</v>
      </c>
      <c r="BM150" s="208">
        <f t="shared" si="197"/>
        <v>0</v>
      </c>
      <c r="BN150" s="208"/>
      <c r="BO150" s="208"/>
      <c r="BP150" s="208"/>
      <c r="BQ150" s="208"/>
      <c r="BR150" s="208"/>
      <c r="BS150" s="208"/>
      <c r="BT150" s="208"/>
      <c r="BU150" s="208"/>
      <c r="BV150" s="208"/>
      <c r="BW150" s="259"/>
      <c r="BX150" s="54" t="s">
        <v>357</v>
      </c>
      <c r="BY150" s="57"/>
      <c r="BZ150" s="230" t="s">
        <v>698</v>
      </c>
      <c r="CA150" s="10" t="s">
        <v>699</v>
      </c>
      <c r="CE150" s="10" t="e">
        <f>D150-#REF!-AD150</f>
        <v>#REF!</v>
      </c>
      <c r="CF150" s="10" t="e">
        <f>D150-#REF!</f>
        <v>#REF!</v>
      </c>
      <c r="CG150" s="1" t="e">
        <f>F150-#REF!</f>
        <v>#REF!</v>
      </c>
    </row>
    <row r="151" spans="1:85" x14ac:dyDescent="0.2">
      <c r="A151" s="75"/>
      <c r="B151" s="159"/>
      <c r="C151" s="255" t="s">
        <v>234</v>
      </c>
      <c r="D151" s="220">
        <f t="shared" si="226"/>
        <v>53751</v>
      </c>
      <c r="E151" s="208">
        <f t="shared" si="198"/>
        <v>53751</v>
      </c>
      <c r="F151" s="208">
        <v>44234</v>
      </c>
      <c r="G151" s="208">
        <f t="shared" si="188"/>
        <v>44234</v>
      </c>
      <c r="H151" s="208">
        <f t="shared" si="189"/>
        <v>0</v>
      </c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>
        <v>9517</v>
      </c>
      <c r="AE151" s="208">
        <f t="shared" si="190"/>
        <v>9517</v>
      </c>
      <c r="AF151" s="208">
        <f t="shared" si="191"/>
        <v>0</v>
      </c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>
        <v>0</v>
      </c>
      <c r="AR151" s="208">
        <f t="shared" si="192"/>
        <v>0</v>
      </c>
      <c r="AS151" s="208">
        <f t="shared" si="193"/>
        <v>0</v>
      </c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>
        <v>0</v>
      </c>
      <c r="BE151" s="208">
        <f t="shared" si="194"/>
        <v>0</v>
      </c>
      <c r="BF151" s="208">
        <f t="shared" si="195"/>
        <v>0</v>
      </c>
      <c r="BG151" s="208"/>
      <c r="BH151" s="208"/>
      <c r="BI151" s="208"/>
      <c r="BJ151" s="208"/>
      <c r="BK151" s="208"/>
      <c r="BL151" s="208">
        <f t="shared" si="196"/>
        <v>0</v>
      </c>
      <c r="BM151" s="208">
        <f t="shared" si="197"/>
        <v>0</v>
      </c>
      <c r="BN151" s="208"/>
      <c r="BO151" s="208"/>
      <c r="BP151" s="208"/>
      <c r="BQ151" s="208"/>
      <c r="BR151" s="208"/>
      <c r="BS151" s="208"/>
      <c r="BT151" s="208"/>
      <c r="BU151" s="208"/>
      <c r="BV151" s="208"/>
      <c r="BW151" s="259"/>
      <c r="BX151" s="54" t="s">
        <v>358</v>
      </c>
      <c r="BY151" s="57"/>
      <c r="BZ151" s="230" t="s">
        <v>700</v>
      </c>
      <c r="CA151" s="10" t="s">
        <v>701</v>
      </c>
      <c r="CE151" s="10" t="e">
        <f>D151-#REF!-AD151</f>
        <v>#REF!</v>
      </c>
      <c r="CF151" s="10" t="e">
        <f>D151-#REF!</f>
        <v>#REF!</v>
      </c>
      <c r="CG151" s="1" t="e">
        <f>F151-#REF!</f>
        <v>#REF!</v>
      </c>
    </row>
    <row r="152" spans="1:85" s="130" customFormat="1" ht="24" x14ac:dyDescent="0.2">
      <c r="A152" s="75"/>
      <c r="B152" s="159"/>
      <c r="C152" s="280" t="s">
        <v>665</v>
      </c>
      <c r="D152" s="220">
        <f t="shared" si="226"/>
        <v>0</v>
      </c>
      <c r="E152" s="208">
        <f t="shared" si="198"/>
        <v>0</v>
      </c>
      <c r="F152" s="208">
        <v>0</v>
      </c>
      <c r="G152" s="208">
        <f t="shared" si="188"/>
        <v>467</v>
      </c>
      <c r="H152" s="208">
        <f t="shared" si="189"/>
        <v>467</v>
      </c>
      <c r="I152" s="208"/>
      <c r="J152" s="208"/>
      <c r="K152" s="208"/>
      <c r="L152" s="208"/>
      <c r="M152" s="208">
        <v>467</v>
      </c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>
        <v>0</v>
      </c>
      <c r="AE152" s="208">
        <f t="shared" si="190"/>
        <v>0</v>
      </c>
      <c r="AF152" s="208">
        <f t="shared" si="191"/>
        <v>0</v>
      </c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>
        <v>0</v>
      </c>
      <c r="AR152" s="208">
        <f t="shared" si="192"/>
        <v>0</v>
      </c>
      <c r="AS152" s="208">
        <f t="shared" si="193"/>
        <v>0</v>
      </c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>
        <v>0</v>
      </c>
      <c r="BE152" s="208">
        <f t="shared" si="194"/>
        <v>0</v>
      </c>
      <c r="BF152" s="208">
        <f t="shared" si="195"/>
        <v>0</v>
      </c>
      <c r="BG152" s="208"/>
      <c r="BH152" s="208"/>
      <c r="BI152" s="208"/>
      <c r="BJ152" s="208"/>
      <c r="BK152" s="268"/>
      <c r="BL152" s="208">
        <f t="shared" si="196"/>
        <v>-467</v>
      </c>
      <c r="BM152" s="208">
        <f t="shared" si="197"/>
        <v>-467</v>
      </c>
      <c r="BN152" s="208">
        <v>-467</v>
      </c>
      <c r="BO152" s="268"/>
      <c r="BP152" s="268"/>
      <c r="BQ152" s="268"/>
      <c r="BR152" s="268"/>
      <c r="BS152" s="268"/>
      <c r="BT152" s="268"/>
      <c r="BU152" s="268"/>
      <c r="BV152" s="268"/>
      <c r="BW152" s="328"/>
      <c r="BX152" s="54" t="s">
        <v>666</v>
      </c>
      <c r="BY152" s="57"/>
      <c r="BZ152" s="230" t="s">
        <v>691</v>
      </c>
      <c r="CA152" s="10" t="s">
        <v>691</v>
      </c>
      <c r="CE152" s="10" t="e">
        <f>D152-#REF!-AD152</f>
        <v>#REF!</v>
      </c>
      <c r="CF152" s="10" t="e">
        <f>D152-#REF!</f>
        <v>#REF!</v>
      </c>
      <c r="CG152" s="130" t="e">
        <f>F152-#REF!</f>
        <v>#REF!</v>
      </c>
    </row>
    <row r="153" spans="1:85" ht="22.5" customHeight="1" x14ac:dyDescent="0.2">
      <c r="A153" s="75">
        <v>90000051561</v>
      </c>
      <c r="B153" s="158" t="s">
        <v>270</v>
      </c>
      <c r="C153" s="255" t="s">
        <v>221</v>
      </c>
      <c r="D153" s="220">
        <f t="shared" si="226"/>
        <v>778597</v>
      </c>
      <c r="E153" s="208">
        <f t="shared" si="198"/>
        <v>768895</v>
      </c>
      <c r="F153" s="208">
        <v>324207</v>
      </c>
      <c r="G153" s="208">
        <f t="shared" si="188"/>
        <v>313042</v>
      </c>
      <c r="H153" s="208">
        <f t="shared" si="189"/>
        <v>-11165</v>
      </c>
      <c r="I153" s="208"/>
      <c r="J153" s="208"/>
      <c r="K153" s="208"/>
      <c r="L153" s="208"/>
      <c r="M153" s="208">
        <v>-4265</v>
      </c>
      <c r="N153" s="208"/>
      <c r="O153" s="208"/>
      <c r="P153" s="208"/>
      <c r="Q153" s="208"/>
      <c r="R153" s="208">
        <v>-6900</v>
      </c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>
        <v>421705</v>
      </c>
      <c r="AE153" s="208">
        <f t="shared" si="190"/>
        <v>419311</v>
      </c>
      <c r="AF153" s="208">
        <f t="shared" si="191"/>
        <v>-2394</v>
      </c>
      <c r="AG153" s="208"/>
      <c r="AH153" s="208"/>
      <c r="AI153" s="208">
        <v>-2394</v>
      </c>
      <c r="AJ153" s="208"/>
      <c r="AK153" s="208"/>
      <c r="AL153" s="208"/>
      <c r="AM153" s="208"/>
      <c r="AN153" s="208"/>
      <c r="AO153" s="208"/>
      <c r="AP153" s="208"/>
      <c r="AQ153" s="208">
        <v>32685</v>
      </c>
      <c r="AR153" s="208">
        <f t="shared" si="192"/>
        <v>36542</v>
      </c>
      <c r="AS153" s="208">
        <f t="shared" si="193"/>
        <v>3857</v>
      </c>
      <c r="AT153" s="208">
        <v>4265</v>
      </c>
      <c r="AU153" s="208"/>
      <c r="AV153" s="208">
        <v>-408</v>
      </c>
      <c r="AW153" s="208"/>
      <c r="AX153" s="208"/>
      <c r="AY153" s="208"/>
      <c r="AZ153" s="208"/>
      <c r="BA153" s="208"/>
      <c r="BB153" s="208"/>
      <c r="BC153" s="208"/>
      <c r="BD153" s="208">
        <v>0</v>
      </c>
      <c r="BE153" s="208">
        <f t="shared" si="194"/>
        <v>0</v>
      </c>
      <c r="BF153" s="208">
        <f t="shared" si="195"/>
        <v>0</v>
      </c>
      <c r="BG153" s="208"/>
      <c r="BH153" s="208"/>
      <c r="BI153" s="208"/>
      <c r="BJ153" s="208"/>
      <c r="BK153" s="208"/>
      <c r="BL153" s="208">
        <f t="shared" si="196"/>
        <v>0</v>
      </c>
      <c r="BM153" s="208">
        <f t="shared" si="197"/>
        <v>0</v>
      </c>
      <c r="BN153" s="208"/>
      <c r="BO153" s="208"/>
      <c r="BP153" s="208"/>
      <c r="BQ153" s="208"/>
      <c r="BR153" s="208"/>
      <c r="BS153" s="208"/>
      <c r="BT153" s="208"/>
      <c r="BU153" s="208"/>
      <c r="BV153" s="208"/>
      <c r="BW153" s="259"/>
      <c r="BX153" s="54" t="s">
        <v>359</v>
      </c>
      <c r="BY153" s="57"/>
      <c r="BZ153" s="230" t="s">
        <v>698</v>
      </c>
      <c r="CA153" s="10" t="s">
        <v>699</v>
      </c>
      <c r="CE153" s="10" t="e">
        <f>D153-#REF!-AD153</f>
        <v>#REF!</v>
      </c>
      <c r="CF153" s="10" t="e">
        <f>D153-#REF!</f>
        <v>#REF!</v>
      </c>
      <c r="CG153" s="1" t="e">
        <f>F153-#REF!</f>
        <v>#REF!</v>
      </c>
    </row>
    <row r="154" spans="1:85" x14ac:dyDescent="0.2">
      <c r="A154" s="75"/>
      <c r="B154" s="159"/>
      <c r="C154" s="255" t="s">
        <v>234</v>
      </c>
      <c r="D154" s="220">
        <f t="shared" si="226"/>
        <v>100692</v>
      </c>
      <c r="E154" s="208">
        <f t="shared" si="198"/>
        <v>100692</v>
      </c>
      <c r="F154" s="208">
        <v>88157</v>
      </c>
      <c r="G154" s="208">
        <f t="shared" si="188"/>
        <v>88157</v>
      </c>
      <c r="H154" s="208">
        <f t="shared" si="189"/>
        <v>0</v>
      </c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>
        <v>12535</v>
      </c>
      <c r="AE154" s="208">
        <f t="shared" si="190"/>
        <v>12535</v>
      </c>
      <c r="AF154" s="208">
        <f t="shared" si="191"/>
        <v>0</v>
      </c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>
        <v>0</v>
      </c>
      <c r="AR154" s="208">
        <f t="shared" si="192"/>
        <v>0</v>
      </c>
      <c r="AS154" s="208">
        <f t="shared" si="193"/>
        <v>0</v>
      </c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>
        <v>0</v>
      </c>
      <c r="BE154" s="208">
        <f t="shared" si="194"/>
        <v>0</v>
      </c>
      <c r="BF154" s="208">
        <f t="shared" si="195"/>
        <v>0</v>
      </c>
      <c r="BG154" s="208"/>
      <c r="BH154" s="208"/>
      <c r="BI154" s="208"/>
      <c r="BJ154" s="208"/>
      <c r="BK154" s="208"/>
      <c r="BL154" s="208">
        <f t="shared" si="196"/>
        <v>0</v>
      </c>
      <c r="BM154" s="208">
        <f t="shared" si="197"/>
        <v>0</v>
      </c>
      <c r="BN154" s="208"/>
      <c r="BO154" s="208"/>
      <c r="BP154" s="208"/>
      <c r="BQ154" s="208"/>
      <c r="BR154" s="208"/>
      <c r="BS154" s="208"/>
      <c r="BT154" s="208"/>
      <c r="BU154" s="208"/>
      <c r="BV154" s="208"/>
      <c r="BW154" s="259"/>
      <c r="BX154" s="54" t="s">
        <v>360</v>
      </c>
      <c r="BY154" s="57"/>
      <c r="BZ154" s="230" t="s">
        <v>700</v>
      </c>
      <c r="CA154" s="10" t="s">
        <v>701</v>
      </c>
      <c r="CE154" s="10" t="e">
        <f>D154-#REF!-AD154</f>
        <v>#REF!</v>
      </c>
      <c r="CF154" s="10" t="e">
        <f>D154-#REF!</f>
        <v>#REF!</v>
      </c>
      <c r="CG154" s="1" t="e">
        <f>F154-#REF!</f>
        <v>#REF!</v>
      </c>
    </row>
    <row r="155" spans="1:85" ht="24" customHeight="1" x14ac:dyDescent="0.2">
      <c r="A155" s="75">
        <v>90009226256</v>
      </c>
      <c r="B155" s="158" t="s">
        <v>149</v>
      </c>
      <c r="C155" s="255" t="s">
        <v>435</v>
      </c>
      <c r="D155" s="220">
        <f t="shared" si="226"/>
        <v>355172</v>
      </c>
      <c r="E155" s="208">
        <f t="shared" si="198"/>
        <v>358636</v>
      </c>
      <c r="F155" s="208">
        <v>270268</v>
      </c>
      <c r="G155" s="208">
        <f t="shared" si="188"/>
        <v>272704</v>
      </c>
      <c r="H155" s="208">
        <f t="shared" si="189"/>
        <v>2436</v>
      </c>
      <c r="I155" s="208"/>
      <c r="J155" s="208"/>
      <c r="K155" s="208"/>
      <c r="L155" s="208"/>
      <c r="M155" s="208">
        <v>2436</v>
      </c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>
        <v>72084</v>
      </c>
      <c r="AE155" s="208">
        <f t="shared" si="190"/>
        <v>72084</v>
      </c>
      <c r="AF155" s="208">
        <f t="shared" si="191"/>
        <v>0</v>
      </c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>
        <v>12820</v>
      </c>
      <c r="AR155" s="208">
        <f t="shared" si="192"/>
        <v>13848</v>
      </c>
      <c r="AS155" s="208">
        <f t="shared" si="193"/>
        <v>1028</v>
      </c>
      <c r="AT155" s="208">
        <v>1028</v>
      </c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>
        <v>0</v>
      </c>
      <c r="BE155" s="208">
        <f t="shared" si="194"/>
        <v>0</v>
      </c>
      <c r="BF155" s="208">
        <f t="shared" si="195"/>
        <v>0</v>
      </c>
      <c r="BG155" s="208"/>
      <c r="BH155" s="208"/>
      <c r="BI155" s="208"/>
      <c r="BJ155" s="208"/>
      <c r="BK155" s="208"/>
      <c r="BL155" s="208">
        <f t="shared" si="196"/>
        <v>0</v>
      </c>
      <c r="BM155" s="208">
        <f t="shared" si="197"/>
        <v>0</v>
      </c>
      <c r="BN155" s="208"/>
      <c r="BO155" s="208"/>
      <c r="BP155" s="208"/>
      <c r="BQ155" s="208"/>
      <c r="BR155" s="208"/>
      <c r="BS155" s="208"/>
      <c r="BT155" s="208"/>
      <c r="BU155" s="208"/>
      <c r="BV155" s="208"/>
      <c r="BW155" s="259"/>
      <c r="BX155" s="54" t="s">
        <v>361</v>
      </c>
      <c r="BY155" s="57"/>
      <c r="BZ155" s="230" t="s">
        <v>692</v>
      </c>
      <c r="CA155" s="10" t="s">
        <v>693</v>
      </c>
      <c r="CE155" s="10" t="e">
        <f>D155-#REF!-AD155</f>
        <v>#REF!</v>
      </c>
      <c r="CF155" s="10" t="e">
        <f>D155-#REF!</f>
        <v>#REF!</v>
      </c>
      <c r="CG155" s="1" t="e">
        <f>F155-#REF!</f>
        <v>#REF!</v>
      </c>
    </row>
    <row r="156" spans="1:85" s="93" customFormat="1" ht="12.75" x14ac:dyDescent="0.2">
      <c r="A156" s="77"/>
      <c r="B156" s="162"/>
      <c r="C156" s="255" t="s">
        <v>511</v>
      </c>
      <c r="D156" s="220">
        <f t="shared" si="226"/>
        <v>26212</v>
      </c>
      <c r="E156" s="208">
        <f t="shared" si="198"/>
        <v>49597</v>
      </c>
      <c r="F156" s="208">
        <v>26212</v>
      </c>
      <c r="G156" s="208">
        <f t="shared" si="188"/>
        <v>49597</v>
      </c>
      <c r="H156" s="208">
        <f t="shared" si="189"/>
        <v>23385</v>
      </c>
      <c r="I156" s="208"/>
      <c r="J156" s="208"/>
      <c r="K156" s="208"/>
      <c r="L156" s="208"/>
      <c r="M156" s="208">
        <v>5009</v>
      </c>
      <c r="N156" s="208"/>
      <c r="O156" s="208"/>
      <c r="P156" s="208"/>
      <c r="Q156" s="208">
        <v>18376</v>
      </c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>
        <v>0</v>
      </c>
      <c r="AE156" s="208">
        <f t="shared" si="190"/>
        <v>0</v>
      </c>
      <c r="AF156" s="208">
        <f t="shared" si="191"/>
        <v>0</v>
      </c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>
        <v>0</v>
      </c>
      <c r="AR156" s="208">
        <f t="shared" si="192"/>
        <v>0</v>
      </c>
      <c r="AS156" s="208">
        <f t="shared" si="193"/>
        <v>0</v>
      </c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>
        <v>0</v>
      </c>
      <c r="BE156" s="208">
        <f t="shared" si="194"/>
        <v>0</v>
      </c>
      <c r="BF156" s="208">
        <f t="shared" si="195"/>
        <v>0</v>
      </c>
      <c r="BG156" s="208"/>
      <c r="BH156" s="208"/>
      <c r="BI156" s="208"/>
      <c r="BJ156" s="208"/>
      <c r="BK156" s="208"/>
      <c r="BL156" s="208">
        <f t="shared" si="196"/>
        <v>0</v>
      </c>
      <c r="BM156" s="208">
        <f t="shared" si="197"/>
        <v>0</v>
      </c>
      <c r="BN156" s="208"/>
      <c r="BO156" s="208"/>
      <c r="BP156" s="208"/>
      <c r="BQ156" s="208"/>
      <c r="BR156" s="208"/>
      <c r="BS156" s="208"/>
      <c r="BT156" s="208"/>
      <c r="BU156" s="208"/>
      <c r="BV156" s="208"/>
      <c r="BW156" s="259"/>
      <c r="BX156" s="54" t="s">
        <v>619</v>
      </c>
      <c r="BY156" s="57"/>
      <c r="BZ156" s="230" t="s">
        <v>691</v>
      </c>
      <c r="CA156" s="10" t="s">
        <v>691</v>
      </c>
      <c r="CE156" s="10" t="e">
        <f>D156-#REF!-AD156</f>
        <v>#REF!</v>
      </c>
      <c r="CF156" s="10" t="e">
        <f>D156-#REF!</f>
        <v>#REF!</v>
      </c>
      <c r="CG156" s="93" t="e">
        <f>F156-#REF!</f>
        <v>#REF!</v>
      </c>
    </row>
    <row r="157" spans="1:85" s="130" customFormat="1" ht="24" x14ac:dyDescent="0.2">
      <c r="A157" s="77"/>
      <c r="B157" s="162"/>
      <c r="C157" s="286" t="s">
        <v>753</v>
      </c>
      <c r="D157" s="220">
        <f t="shared" si="226"/>
        <v>17330</v>
      </c>
      <c r="E157" s="208">
        <f t="shared" si="198"/>
        <v>17330</v>
      </c>
      <c r="F157" s="208">
        <v>17330</v>
      </c>
      <c r="G157" s="208">
        <f t="shared" si="188"/>
        <v>20796</v>
      </c>
      <c r="H157" s="208">
        <f t="shared" si="189"/>
        <v>3466</v>
      </c>
      <c r="I157" s="208"/>
      <c r="J157" s="208"/>
      <c r="K157" s="208"/>
      <c r="L157" s="208"/>
      <c r="M157" s="208">
        <v>3466</v>
      </c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>
        <v>0</v>
      </c>
      <c r="AE157" s="208">
        <f t="shared" si="190"/>
        <v>0</v>
      </c>
      <c r="AF157" s="208">
        <f t="shared" si="191"/>
        <v>0</v>
      </c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>
        <v>0</v>
      </c>
      <c r="AR157" s="208">
        <f t="shared" si="192"/>
        <v>0</v>
      </c>
      <c r="AS157" s="208">
        <f t="shared" si="193"/>
        <v>0</v>
      </c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>
        <v>0</v>
      </c>
      <c r="BE157" s="208">
        <f t="shared" si="194"/>
        <v>0</v>
      </c>
      <c r="BF157" s="208">
        <f t="shared" si="195"/>
        <v>0</v>
      </c>
      <c r="BG157" s="208"/>
      <c r="BH157" s="208"/>
      <c r="BI157" s="208"/>
      <c r="BJ157" s="208"/>
      <c r="BK157" s="208"/>
      <c r="BL157" s="208">
        <f t="shared" si="196"/>
        <v>-3466</v>
      </c>
      <c r="BM157" s="208">
        <f t="shared" si="197"/>
        <v>-3466</v>
      </c>
      <c r="BN157" s="208">
        <v>-3466</v>
      </c>
      <c r="BO157" s="208"/>
      <c r="BP157" s="208"/>
      <c r="BQ157" s="208"/>
      <c r="BR157" s="208"/>
      <c r="BS157" s="208"/>
      <c r="BT157" s="208"/>
      <c r="BU157" s="208"/>
      <c r="BV157" s="208"/>
      <c r="BW157" s="259"/>
      <c r="BX157" s="54" t="s">
        <v>752</v>
      </c>
      <c r="BY157" s="57"/>
      <c r="BZ157" s="230"/>
      <c r="CA157" s="10"/>
      <c r="CE157" s="10"/>
      <c r="CF157" s="10"/>
      <c r="CG157" s="130" t="e">
        <f>F157-#REF!</f>
        <v>#REF!</v>
      </c>
    </row>
    <row r="158" spans="1:85" ht="24" customHeight="1" x14ac:dyDescent="0.2">
      <c r="A158" s="75">
        <v>90000051487</v>
      </c>
      <c r="B158" s="158" t="s">
        <v>134</v>
      </c>
      <c r="C158" s="255" t="s">
        <v>221</v>
      </c>
      <c r="D158" s="220">
        <f t="shared" si="226"/>
        <v>1797552</v>
      </c>
      <c r="E158" s="208">
        <f t="shared" si="198"/>
        <v>1793281</v>
      </c>
      <c r="F158" s="208">
        <v>690204</v>
      </c>
      <c r="G158" s="208">
        <f t="shared" si="188"/>
        <v>690204</v>
      </c>
      <c r="H158" s="208">
        <f t="shared" si="189"/>
        <v>0</v>
      </c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>
        <v>1088225</v>
      </c>
      <c r="AE158" s="208">
        <f t="shared" si="190"/>
        <v>1083954</v>
      </c>
      <c r="AF158" s="208">
        <f t="shared" si="191"/>
        <v>-4271</v>
      </c>
      <c r="AG158" s="208"/>
      <c r="AH158" s="208"/>
      <c r="AI158" s="208">
        <v>-4271</v>
      </c>
      <c r="AJ158" s="208"/>
      <c r="AK158" s="208"/>
      <c r="AL158" s="208"/>
      <c r="AM158" s="208"/>
      <c r="AN158" s="208"/>
      <c r="AO158" s="208"/>
      <c r="AP158" s="208"/>
      <c r="AQ158" s="208">
        <v>19123</v>
      </c>
      <c r="AR158" s="208">
        <f t="shared" si="192"/>
        <v>19123</v>
      </c>
      <c r="AS158" s="208">
        <f t="shared" si="193"/>
        <v>0</v>
      </c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>
        <v>0</v>
      </c>
      <c r="BE158" s="208">
        <f t="shared" si="194"/>
        <v>0</v>
      </c>
      <c r="BF158" s="208">
        <f t="shared" si="195"/>
        <v>0</v>
      </c>
      <c r="BG158" s="208"/>
      <c r="BH158" s="208"/>
      <c r="BI158" s="208"/>
      <c r="BJ158" s="208"/>
      <c r="BK158" s="208"/>
      <c r="BL158" s="208">
        <f t="shared" si="196"/>
        <v>0</v>
      </c>
      <c r="BM158" s="208">
        <f t="shared" si="197"/>
        <v>0</v>
      </c>
      <c r="BN158" s="208"/>
      <c r="BO158" s="208"/>
      <c r="BP158" s="208"/>
      <c r="BQ158" s="208"/>
      <c r="BR158" s="208"/>
      <c r="BS158" s="208"/>
      <c r="BT158" s="208"/>
      <c r="BU158" s="208"/>
      <c r="BV158" s="208"/>
      <c r="BW158" s="259"/>
      <c r="BX158" s="54" t="s">
        <v>362</v>
      </c>
      <c r="BY158" s="57"/>
      <c r="BZ158" s="230" t="s">
        <v>698</v>
      </c>
      <c r="CA158" s="10" t="s">
        <v>699</v>
      </c>
      <c r="CE158" s="10" t="e">
        <f>D158-#REF!-AD158</f>
        <v>#REF!</v>
      </c>
      <c r="CF158" s="10" t="e">
        <f>D158-#REF!</f>
        <v>#REF!</v>
      </c>
      <c r="CG158" s="1" t="e">
        <f>F158-#REF!</f>
        <v>#REF!</v>
      </c>
    </row>
    <row r="159" spans="1:85" s="70" customFormat="1" x14ac:dyDescent="0.2">
      <c r="A159" s="75"/>
      <c r="B159" s="159"/>
      <c r="C159" s="255" t="s">
        <v>234</v>
      </c>
      <c r="D159" s="220">
        <f t="shared" si="226"/>
        <v>208738</v>
      </c>
      <c r="E159" s="208">
        <f t="shared" si="198"/>
        <v>192236</v>
      </c>
      <c r="F159" s="208">
        <v>173719</v>
      </c>
      <c r="G159" s="208">
        <f t="shared" si="188"/>
        <v>173719</v>
      </c>
      <c r="H159" s="208">
        <f t="shared" si="189"/>
        <v>0</v>
      </c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>
        <v>35019</v>
      </c>
      <c r="AE159" s="208">
        <f t="shared" si="190"/>
        <v>18517</v>
      </c>
      <c r="AF159" s="208">
        <f t="shared" si="191"/>
        <v>-16502</v>
      </c>
      <c r="AG159" s="208"/>
      <c r="AH159" s="208">
        <v>-16502</v>
      </c>
      <c r="AI159" s="208"/>
      <c r="AJ159" s="208"/>
      <c r="AK159" s="208"/>
      <c r="AL159" s="208"/>
      <c r="AM159" s="208"/>
      <c r="AN159" s="208"/>
      <c r="AO159" s="208"/>
      <c r="AP159" s="208"/>
      <c r="AQ159" s="208">
        <v>0</v>
      </c>
      <c r="AR159" s="208">
        <f t="shared" si="192"/>
        <v>0</v>
      </c>
      <c r="AS159" s="208">
        <f t="shared" si="193"/>
        <v>0</v>
      </c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>
        <v>0</v>
      </c>
      <c r="BE159" s="208">
        <f t="shared" si="194"/>
        <v>0</v>
      </c>
      <c r="BF159" s="208">
        <f t="shared" si="195"/>
        <v>0</v>
      </c>
      <c r="BG159" s="208"/>
      <c r="BH159" s="208"/>
      <c r="BI159" s="208"/>
      <c r="BJ159" s="208"/>
      <c r="BK159" s="208"/>
      <c r="BL159" s="208">
        <f t="shared" si="196"/>
        <v>0</v>
      </c>
      <c r="BM159" s="208">
        <f t="shared" si="197"/>
        <v>0</v>
      </c>
      <c r="BN159" s="208"/>
      <c r="BO159" s="208"/>
      <c r="BP159" s="208"/>
      <c r="BQ159" s="208"/>
      <c r="BR159" s="208"/>
      <c r="BS159" s="208"/>
      <c r="BT159" s="208"/>
      <c r="BU159" s="208"/>
      <c r="BV159" s="208"/>
      <c r="BW159" s="259"/>
      <c r="BX159" s="54" t="s">
        <v>363</v>
      </c>
      <c r="BY159" s="57"/>
      <c r="BZ159" s="230" t="s">
        <v>700</v>
      </c>
      <c r="CA159" s="10" t="s">
        <v>701</v>
      </c>
      <c r="CE159" s="10" t="e">
        <f>D159-#REF!-AD159</f>
        <v>#REF!</v>
      </c>
      <c r="CF159" s="10" t="e">
        <f>D159-#REF!</f>
        <v>#REF!</v>
      </c>
      <c r="CG159" s="70" t="e">
        <f>F159-#REF!</f>
        <v>#REF!</v>
      </c>
    </row>
    <row r="160" spans="1:85" s="126" customFormat="1" ht="24" x14ac:dyDescent="0.2">
      <c r="A160" s="75"/>
      <c r="B160" s="159"/>
      <c r="C160" s="255" t="s">
        <v>514</v>
      </c>
      <c r="D160" s="220">
        <f t="shared" si="226"/>
        <v>9541</v>
      </c>
      <c r="E160" s="208">
        <f t="shared" si="198"/>
        <v>11286</v>
      </c>
      <c r="F160" s="208">
        <v>9541</v>
      </c>
      <c r="G160" s="208">
        <f t="shared" si="188"/>
        <v>11286</v>
      </c>
      <c r="H160" s="208">
        <f t="shared" ref="H160:H191" si="227">SUM(I160:AC160)</f>
        <v>1745</v>
      </c>
      <c r="I160" s="208"/>
      <c r="J160" s="208"/>
      <c r="K160" s="208"/>
      <c r="L160" s="208"/>
      <c r="M160" s="208">
        <v>1745</v>
      </c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>
        <v>0</v>
      </c>
      <c r="AE160" s="208">
        <f t="shared" si="190"/>
        <v>0</v>
      </c>
      <c r="AF160" s="208">
        <f t="shared" si="191"/>
        <v>0</v>
      </c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>
        <v>0</v>
      </c>
      <c r="AR160" s="208">
        <f t="shared" si="192"/>
        <v>0</v>
      </c>
      <c r="AS160" s="208">
        <f t="shared" si="193"/>
        <v>0</v>
      </c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>
        <v>0</v>
      </c>
      <c r="BE160" s="208">
        <f t="shared" si="194"/>
        <v>0</v>
      </c>
      <c r="BF160" s="208">
        <f t="shared" si="195"/>
        <v>0</v>
      </c>
      <c r="BG160" s="208"/>
      <c r="BH160" s="208"/>
      <c r="BI160" s="208"/>
      <c r="BJ160" s="208"/>
      <c r="BK160" s="208"/>
      <c r="BL160" s="208">
        <f t="shared" si="196"/>
        <v>0</v>
      </c>
      <c r="BM160" s="208">
        <f t="shared" si="197"/>
        <v>0</v>
      </c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59"/>
      <c r="BX160" s="54" t="s">
        <v>621</v>
      </c>
      <c r="BY160" s="57"/>
      <c r="BZ160" s="230" t="s">
        <v>691</v>
      </c>
      <c r="CA160" s="230" t="s">
        <v>691</v>
      </c>
      <c r="CE160" s="10" t="e">
        <f>D160-#REF!-AD160</f>
        <v>#REF!</v>
      </c>
      <c r="CF160" s="10" t="e">
        <f>D160-#REF!</f>
        <v>#REF!</v>
      </c>
      <c r="CG160" s="126" t="e">
        <f>F160-#REF!</f>
        <v>#REF!</v>
      </c>
    </row>
    <row r="161" spans="1:85" s="130" customFormat="1" ht="24" x14ac:dyDescent="0.2">
      <c r="A161" s="75"/>
      <c r="B161" s="159"/>
      <c r="C161" s="255" t="s">
        <v>586</v>
      </c>
      <c r="D161" s="220">
        <f t="shared" si="226"/>
        <v>3542</v>
      </c>
      <c r="E161" s="208">
        <f t="shared" si="198"/>
        <v>3542</v>
      </c>
      <c r="F161" s="208">
        <v>3542</v>
      </c>
      <c r="G161" s="208">
        <f t="shared" si="188"/>
        <v>3542</v>
      </c>
      <c r="H161" s="208">
        <f t="shared" si="227"/>
        <v>0</v>
      </c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>
        <v>0</v>
      </c>
      <c r="AE161" s="208">
        <f t="shared" si="190"/>
        <v>0</v>
      </c>
      <c r="AF161" s="208">
        <f t="shared" si="191"/>
        <v>0</v>
      </c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>
        <v>0</v>
      </c>
      <c r="AR161" s="208">
        <f t="shared" si="192"/>
        <v>0</v>
      </c>
      <c r="AS161" s="208">
        <f t="shared" si="193"/>
        <v>0</v>
      </c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208"/>
      <c r="BD161" s="208">
        <v>0</v>
      </c>
      <c r="BE161" s="208">
        <f t="shared" si="194"/>
        <v>0</v>
      </c>
      <c r="BF161" s="208">
        <f t="shared" si="195"/>
        <v>0</v>
      </c>
      <c r="BG161" s="208"/>
      <c r="BH161" s="208"/>
      <c r="BI161" s="208"/>
      <c r="BJ161" s="208"/>
      <c r="BK161" s="208"/>
      <c r="BL161" s="208">
        <f t="shared" si="196"/>
        <v>0</v>
      </c>
      <c r="BM161" s="208">
        <f t="shared" si="197"/>
        <v>0</v>
      </c>
      <c r="BN161" s="208"/>
      <c r="BO161" s="208"/>
      <c r="BP161" s="208"/>
      <c r="BQ161" s="208"/>
      <c r="BR161" s="208"/>
      <c r="BS161" s="208"/>
      <c r="BT161" s="208"/>
      <c r="BU161" s="208"/>
      <c r="BV161" s="208"/>
      <c r="BW161" s="259"/>
      <c r="BX161" s="54" t="s">
        <v>622</v>
      </c>
      <c r="BY161" s="57"/>
      <c r="BZ161" s="230" t="s">
        <v>691</v>
      </c>
      <c r="CA161" s="230" t="s">
        <v>691</v>
      </c>
      <c r="CE161" s="10" t="e">
        <f>D161-#REF!-AD161</f>
        <v>#REF!</v>
      </c>
      <c r="CF161" s="10" t="e">
        <f>D161-#REF!</f>
        <v>#REF!</v>
      </c>
      <c r="CG161" s="130" t="e">
        <f>F161-#REF!</f>
        <v>#REF!</v>
      </c>
    </row>
    <row r="162" spans="1:85" ht="26.25" customHeight="1" x14ac:dyDescent="0.2">
      <c r="A162" s="75">
        <v>90000051519</v>
      </c>
      <c r="B162" s="158" t="s">
        <v>635</v>
      </c>
      <c r="C162" s="255" t="s">
        <v>221</v>
      </c>
      <c r="D162" s="220">
        <f t="shared" si="226"/>
        <v>1477910</v>
      </c>
      <c r="E162" s="208">
        <f t="shared" si="198"/>
        <v>1465124</v>
      </c>
      <c r="F162" s="208">
        <v>655814</v>
      </c>
      <c r="G162" s="208">
        <f t="shared" si="188"/>
        <v>633919</v>
      </c>
      <c r="H162" s="208">
        <f t="shared" si="227"/>
        <v>-21895</v>
      </c>
      <c r="I162" s="208"/>
      <c r="J162" s="208"/>
      <c r="K162" s="208"/>
      <c r="L162" s="208"/>
      <c r="M162" s="208">
        <v>-1293</v>
      </c>
      <c r="N162" s="208"/>
      <c r="O162" s="208"/>
      <c r="P162" s="208"/>
      <c r="Q162" s="208"/>
      <c r="R162" s="208">
        <v>-20602</v>
      </c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>
        <v>798333</v>
      </c>
      <c r="AE162" s="208">
        <f t="shared" si="190"/>
        <v>794147</v>
      </c>
      <c r="AF162" s="208">
        <f t="shared" si="191"/>
        <v>-4186</v>
      </c>
      <c r="AG162" s="208"/>
      <c r="AH162" s="208"/>
      <c r="AI162" s="208">
        <v>-4186</v>
      </c>
      <c r="AJ162" s="208"/>
      <c r="AK162" s="208"/>
      <c r="AL162" s="208"/>
      <c r="AM162" s="208"/>
      <c r="AN162" s="208"/>
      <c r="AO162" s="208"/>
      <c r="AP162" s="208"/>
      <c r="AQ162" s="208">
        <v>23763</v>
      </c>
      <c r="AR162" s="208">
        <f t="shared" si="192"/>
        <v>37058</v>
      </c>
      <c r="AS162" s="208">
        <f t="shared" si="193"/>
        <v>13295</v>
      </c>
      <c r="AT162" s="208">
        <v>1293</v>
      </c>
      <c r="AU162" s="208"/>
      <c r="AV162" s="208">
        <v>12002</v>
      </c>
      <c r="AW162" s="208"/>
      <c r="AX162" s="208"/>
      <c r="AY162" s="208"/>
      <c r="AZ162" s="208"/>
      <c r="BA162" s="208"/>
      <c r="BB162" s="208"/>
      <c r="BC162" s="208"/>
      <c r="BD162" s="208">
        <v>0</v>
      </c>
      <c r="BE162" s="208">
        <f t="shared" si="194"/>
        <v>0</v>
      </c>
      <c r="BF162" s="208">
        <f t="shared" si="195"/>
        <v>0</v>
      </c>
      <c r="BG162" s="208"/>
      <c r="BH162" s="208"/>
      <c r="BI162" s="208"/>
      <c r="BJ162" s="208"/>
      <c r="BK162" s="208"/>
      <c r="BL162" s="208">
        <f t="shared" si="196"/>
        <v>0</v>
      </c>
      <c r="BM162" s="208">
        <f t="shared" si="197"/>
        <v>0</v>
      </c>
      <c r="BN162" s="208"/>
      <c r="BO162" s="208"/>
      <c r="BP162" s="208"/>
      <c r="BQ162" s="208"/>
      <c r="BR162" s="208"/>
      <c r="BS162" s="208"/>
      <c r="BT162" s="208"/>
      <c r="BU162" s="208"/>
      <c r="BV162" s="208"/>
      <c r="BW162" s="259"/>
      <c r="BX162" s="54" t="s">
        <v>364</v>
      </c>
      <c r="BY162" s="57"/>
      <c r="BZ162" s="230" t="s">
        <v>698</v>
      </c>
      <c r="CA162" s="10" t="s">
        <v>699</v>
      </c>
      <c r="CE162" s="10" t="e">
        <f>D162-#REF!-AD162</f>
        <v>#REF!</v>
      </c>
      <c r="CF162" s="10" t="e">
        <f>D162-#REF!</f>
        <v>#REF!</v>
      </c>
      <c r="CG162" s="1" t="e">
        <f>F162-#REF!</f>
        <v>#REF!</v>
      </c>
    </row>
    <row r="163" spans="1:85" x14ac:dyDescent="0.2">
      <c r="A163" s="75"/>
      <c r="B163" s="159"/>
      <c r="C163" s="255" t="s">
        <v>234</v>
      </c>
      <c r="D163" s="220">
        <f t="shared" si="226"/>
        <v>194278</v>
      </c>
      <c r="E163" s="208">
        <f t="shared" si="198"/>
        <v>183178</v>
      </c>
      <c r="F163" s="208">
        <v>165424</v>
      </c>
      <c r="G163" s="208">
        <f t="shared" si="188"/>
        <v>165424</v>
      </c>
      <c r="H163" s="208">
        <f t="shared" si="227"/>
        <v>0</v>
      </c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>
        <v>28854</v>
      </c>
      <c r="AE163" s="208">
        <f t="shared" si="190"/>
        <v>17754</v>
      </c>
      <c r="AF163" s="208">
        <f t="shared" si="191"/>
        <v>-11100</v>
      </c>
      <c r="AG163" s="208"/>
      <c r="AH163" s="208">
        <v>-11100</v>
      </c>
      <c r="AI163" s="208"/>
      <c r="AJ163" s="208"/>
      <c r="AK163" s="208"/>
      <c r="AL163" s="208"/>
      <c r="AM163" s="208"/>
      <c r="AN163" s="208"/>
      <c r="AO163" s="208"/>
      <c r="AP163" s="208"/>
      <c r="AQ163" s="208">
        <v>0</v>
      </c>
      <c r="AR163" s="208">
        <f t="shared" si="192"/>
        <v>0</v>
      </c>
      <c r="AS163" s="208">
        <f t="shared" si="193"/>
        <v>0</v>
      </c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>
        <v>0</v>
      </c>
      <c r="BE163" s="208">
        <f t="shared" si="194"/>
        <v>0</v>
      </c>
      <c r="BF163" s="208">
        <f t="shared" si="195"/>
        <v>0</v>
      </c>
      <c r="BG163" s="208"/>
      <c r="BH163" s="208"/>
      <c r="BI163" s="208"/>
      <c r="BJ163" s="208"/>
      <c r="BK163" s="208"/>
      <c r="BL163" s="208">
        <f t="shared" si="196"/>
        <v>0</v>
      </c>
      <c r="BM163" s="208">
        <f t="shared" si="197"/>
        <v>0</v>
      </c>
      <c r="BN163" s="208"/>
      <c r="BO163" s="208"/>
      <c r="BP163" s="208"/>
      <c r="BQ163" s="208"/>
      <c r="BR163" s="208"/>
      <c r="BS163" s="208"/>
      <c r="BT163" s="208"/>
      <c r="BU163" s="208"/>
      <c r="BV163" s="208"/>
      <c r="BW163" s="259"/>
      <c r="BX163" s="54" t="s">
        <v>365</v>
      </c>
      <c r="BY163" s="57"/>
      <c r="BZ163" s="230" t="s">
        <v>700</v>
      </c>
      <c r="CA163" s="10" t="s">
        <v>701</v>
      </c>
      <c r="CE163" s="10" t="e">
        <f>D163-#REF!-AD163</f>
        <v>#REF!</v>
      </c>
      <c r="CF163" s="10" t="e">
        <f>D163-#REF!</f>
        <v>#REF!</v>
      </c>
      <c r="CG163" s="1" t="e">
        <f>F163-#REF!</f>
        <v>#REF!</v>
      </c>
    </row>
    <row r="164" spans="1:85" ht="24" customHeight="1" x14ac:dyDescent="0.2">
      <c r="A164" s="75">
        <v>90009251338</v>
      </c>
      <c r="B164" s="158" t="s">
        <v>454</v>
      </c>
      <c r="C164" s="255" t="s">
        <v>221</v>
      </c>
      <c r="D164" s="220">
        <f t="shared" si="226"/>
        <v>465232</v>
      </c>
      <c r="E164" s="208">
        <f t="shared" si="198"/>
        <v>465164</v>
      </c>
      <c r="F164" s="208">
        <v>285856</v>
      </c>
      <c r="G164" s="208">
        <f t="shared" si="188"/>
        <v>285409</v>
      </c>
      <c r="H164" s="208">
        <f t="shared" si="227"/>
        <v>-447</v>
      </c>
      <c r="I164" s="208"/>
      <c r="J164" s="208"/>
      <c r="K164" s="208"/>
      <c r="L164" s="208"/>
      <c r="M164" s="208">
        <v>-447</v>
      </c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>
        <v>145636</v>
      </c>
      <c r="AE164" s="208">
        <f t="shared" si="190"/>
        <v>145568</v>
      </c>
      <c r="AF164" s="208">
        <f t="shared" si="191"/>
        <v>-68</v>
      </c>
      <c r="AG164" s="208"/>
      <c r="AH164" s="208"/>
      <c r="AI164" s="208">
        <v>-68</v>
      </c>
      <c r="AJ164" s="208"/>
      <c r="AK164" s="208"/>
      <c r="AL164" s="208"/>
      <c r="AM164" s="208"/>
      <c r="AN164" s="208"/>
      <c r="AO164" s="208"/>
      <c r="AP164" s="208"/>
      <c r="AQ164" s="208">
        <v>33740</v>
      </c>
      <c r="AR164" s="208">
        <f t="shared" si="192"/>
        <v>34187</v>
      </c>
      <c r="AS164" s="208">
        <f t="shared" si="193"/>
        <v>447</v>
      </c>
      <c r="AT164" s="208">
        <v>447</v>
      </c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>
        <v>0</v>
      </c>
      <c r="BE164" s="208">
        <f t="shared" si="194"/>
        <v>0</v>
      </c>
      <c r="BF164" s="208">
        <f t="shared" si="195"/>
        <v>0</v>
      </c>
      <c r="BG164" s="208"/>
      <c r="BH164" s="208"/>
      <c r="BI164" s="208"/>
      <c r="BJ164" s="208"/>
      <c r="BK164" s="208"/>
      <c r="BL164" s="208">
        <f t="shared" si="196"/>
        <v>0</v>
      </c>
      <c r="BM164" s="208">
        <f t="shared" si="197"/>
        <v>0</v>
      </c>
      <c r="BN164" s="208"/>
      <c r="BO164" s="208"/>
      <c r="BP164" s="208"/>
      <c r="BQ164" s="208"/>
      <c r="BR164" s="208"/>
      <c r="BS164" s="208"/>
      <c r="BT164" s="208"/>
      <c r="BU164" s="208"/>
      <c r="BV164" s="208"/>
      <c r="BW164" s="259"/>
      <c r="BX164" s="54" t="s">
        <v>366</v>
      </c>
      <c r="BY164" s="57"/>
      <c r="BZ164" s="230" t="s">
        <v>698</v>
      </c>
      <c r="CA164" s="10" t="s">
        <v>699</v>
      </c>
      <c r="CE164" s="10" t="e">
        <f>D164-#REF!-AD164</f>
        <v>#REF!</v>
      </c>
      <c r="CF164" s="10" t="e">
        <f>D164-#REF!</f>
        <v>#REF!</v>
      </c>
      <c r="CG164" s="1" t="e">
        <f>F164-#REF!</f>
        <v>#REF!</v>
      </c>
    </row>
    <row r="165" spans="1:85" x14ac:dyDescent="0.2">
      <c r="A165" s="75"/>
      <c r="B165" s="159"/>
      <c r="C165" s="255" t="s">
        <v>234</v>
      </c>
      <c r="D165" s="220">
        <f t="shared" si="226"/>
        <v>35842</v>
      </c>
      <c r="E165" s="208">
        <f t="shared" si="198"/>
        <v>35842</v>
      </c>
      <c r="F165" s="208">
        <v>29585</v>
      </c>
      <c r="G165" s="208">
        <f t="shared" si="188"/>
        <v>29585</v>
      </c>
      <c r="H165" s="208">
        <f t="shared" si="227"/>
        <v>0</v>
      </c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>
        <v>6257</v>
      </c>
      <c r="AE165" s="208">
        <f t="shared" si="190"/>
        <v>6257</v>
      </c>
      <c r="AF165" s="208">
        <f t="shared" si="191"/>
        <v>0</v>
      </c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>
        <v>0</v>
      </c>
      <c r="AR165" s="208">
        <f t="shared" si="192"/>
        <v>0</v>
      </c>
      <c r="AS165" s="208">
        <f t="shared" si="193"/>
        <v>0</v>
      </c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>
        <v>0</v>
      </c>
      <c r="BE165" s="208">
        <f t="shared" si="194"/>
        <v>0</v>
      </c>
      <c r="BF165" s="208">
        <f t="shared" si="195"/>
        <v>0</v>
      </c>
      <c r="BG165" s="208"/>
      <c r="BH165" s="208"/>
      <c r="BI165" s="208"/>
      <c r="BJ165" s="208"/>
      <c r="BK165" s="208"/>
      <c r="BL165" s="208">
        <f t="shared" si="196"/>
        <v>0</v>
      </c>
      <c r="BM165" s="208">
        <f t="shared" si="197"/>
        <v>0</v>
      </c>
      <c r="BN165" s="208"/>
      <c r="BO165" s="208"/>
      <c r="BP165" s="208"/>
      <c r="BQ165" s="208"/>
      <c r="BR165" s="208"/>
      <c r="BS165" s="208"/>
      <c r="BT165" s="208"/>
      <c r="BU165" s="208"/>
      <c r="BV165" s="208"/>
      <c r="BW165" s="259"/>
      <c r="BX165" s="54" t="s">
        <v>367</v>
      </c>
      <c r="BY165" s="57"/>
      <c r="BZ165" s="230" t="s">
        <v>700</v>
      </c>
      <c r="CA165" s="10" t="s">
        <v>701</v>
      </c>
      <c r="CE165" s="10" t="e">
        <f>D165-#REF!-AD165</f>
        <v>#REF!</v>
      </c>
      <c r="CF165" s="10" t="e">
        <f>D165-#REF!</f>
        <v>#REF!</v>
      </c>
      <c r="CG165" s="1" t="e">
        <f>F165-#REF!</f>
        <v>#REF!</v>
      </c>
    </row>
    <row r="166" spans="1:85" ht="24" x14ac:dyDescent="0.2">
      <c r="A166" s="75">
        <v>90000051576</v>
      </c>
      <c r="B166" s="158" t="s">
        <v>453</v>
      </c>
      <c r="C166" s="255" t="s">
        <v>221</v>
      </c>
      <c r="D166" s="220">
        <f t="shared" si="226"/>
        <v>624665</v>
      </c>
      <c r="E166" s="208">
        <f t="shared" si="198"/>
        <v>628813</v>
      </c>
      <c r="F166" s="208">
        <v>414780</v>
      </c>
      <c r="G166" s="208">
        <f t="shared" si="188"/>
        <v>414780</v>
      </c>
      <c r="H166" s="208">
        <f t="shared" si="227"/>
        <v>0</v>
      </c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>
        <v>193032</v>
      </c>
      <c r="AE166" s="208">
        <f t="shared" si="190"/>
        <v>192010</v>
      </c>
      <c r="AF166" s="208">
        <f t="shared" si="191"/>
        <v>-1022</v>
      </c>
      <c r="AG166" s="208"/>
      <c r="AH166" s="208"/>
      <c r="AI166" s="208">
        <v>-1022</v>
      </c>
      <c r="AJ166" s="208"/>
      <c r="AK166" s="208"/>
      <c r="AL166" s="208"/>
      <c r="AM166" s="208"/>
      <c r="AN166" s="208"/>
      <c r="AO166" s="208"/>
      <c r="AP166" s="208"/>
      <c r="AQ166" s="208">
        <v>16853</v>
      </c>
      <c r="AR166" s="208">
        <f t="shared" si="192"/>
        <v>22023</v>
      </c>
      <c r="AS166" s="208">
        <f t="shared" si="193"/>
        <v>5170</v>
      </c>
      <c r="AT166" s="208">
        <v>5170</v>
      </c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>
        <v>0</v>
      </c>
      <c r="BE166" s="208">
        <f t="shared" si="194"/>
        <v>0</v>
      </c>
      <c r="BF166" s="208">
        <f t="shared" si="195"/>
        <v>0</v>
      </c>
      <c r="BG166" s="208"/>
      <c r="BH166" s="208"/>
      <c r="BI166" s="208"/>
      <c r="BJ166" s="208"/>
      <c r="BK166" s="208"/>
      <c r="BL166" s="208">
        <f t="shared" si="196"/>
        <v>0</v>
      </c>
      <c r="BM166" s="208">
        <f t="shared" si="197"/>
        <v>0</v>
      </c>
      <c r="BN166" s="208"/>
      <c r="BO166" s="208"/>
      <c r="BP166" s="208"/>
      <c r="BQ166" s="208"/>
      <c r="BR166" s="208"/>
      <c r="BS166" s="208"/>
      <c r="BT166" s="208"/>
      <c r="BU166" s="208"/>
      <c r="BV166" s="208"/>
      <c r="BW166" s="259"/>
      <c r="BX166" s="54" t="s">
        <v>368</v>
      </c>
      <c r="BY166" s="57"/>
      <c r="BZ166" s="230" t="s">
        <v>698</v>
      </c>
      <c r="CA166" s="10" t="s">
        <v>699</v>
      </c>
      <c r="CE166" s="10" t="e">
        <f>D166-#REF!-AD166</f>
        <v>#REF!</v>
      </c>
      <c r="CF166" s="10" t="e">
        <f>D166-#REF!</f>
        <v>#REF!</v>
      </c>
      <c r="CG166" s="1" t="e">
        <f>F166-#REF!</f>
        <v>#REF!</v>
      </c>
    </row>
    <row r="167" spans="1:85" x14ac:dyDescent="0.2">
      <c r="A167" s="75"/>
      <c r="B167" s="159"/>
      <c r="C167" s="255" t="s">
        <v>234</v>
      </c>
      <c r="D167" s="220">
        <f t="shared" si="226"/>
        <v>56801</v>
      </c>
      <c r="E167" s="208">
        <f t="shared" si="198"/>
        <v>56803</v>
      </c>
      <c r="F167" s="208">
        <v>48001</v>
      </c>
      <c r="G167" s="208">
        <f t="shared" si="188"/>
        <v>48001</v>
      </c>
      <c r="H167" s="208">
        <f t="shared" si="227"/>
        <v>0</v>
      </c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>
        <v>8800</v>
      </c>
      <c r="AE167" s="208">
        <f t="shared" si="190"/>
        <v>8802</v>
      </c>
      <c r="AF167" s="208">
        <f t="shared" si="191"/>
        <v>2</v>
      </c>
      <c r="AG167" s="208">
        <v>2</v>
      </c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>
        <v>0</v>
      </c>
      <c r="AR167" s="208">
        <f t="shared" si="192"/>
        <v>0</v>
      </c>
      <c r="AS167" s="208">
        <f t="shared" si="193"/>
        <v>0</v>
      </c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>
        <v>0</v>
      </c>
      <c r="BE167" s="208">
        <f t="shared" si="194"/>
        <v>0</v>
      </c>
      <c r="BF167" s="208">
        <f t="shared" si="195"/>
        <v>0</v>
      </c>
      <c r="BG167" s="208"/>
      <c r="BH167" s="208"/>
      <c r="BI167" s="208"/>
      <c r="BJ167" s="208"/>
      <c r="BK167" s="208"/>
      <c r="BL167" s="208">
        <f t="shared" si="196"/>
        <v>0</v>
      </c>
      <c r="BM167" s="208">
        <f t="shared" si="197"/>
        <v>0</v>
      </c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59"/>
      <c r="BX167" s="54" t="s">
        <v>369</v>
      </c>
      <c r="BY167" s="57"/>
      <c r="BZ167" s="230" t="s">
        <v>700</v>
      </c>
      <c r="CA167" s="10" t="s">
        <v>701</v>
      </c>
      <c r="CE167" s="10" t="e">
        <f>D167-#REF!-AD167</f>
        <v>#REF!</v>
      </c>
      <c r="CF167" s="10" t="e">
        <f>D167-#REF!</f>
        <v>#REF!</v>
      </c>
      <c r="CG167" s="1" t="e">
        <f>F167-#REF!</f>
        <v>#REF!</v>
      </c>
    </row>
    <row r="168" spans="1:85" ht="24" customHeight="1" x14ac:dyDescent="0.2">
      <c r="A168" s="75">
        <v>90000051627</v>
      </c>
      <c r="B168" s="158" t="s">
        <v>193</v>
      </c>
      <c r="C168" s="255" t="s">
        <v>221</v>
      </c>
      <c r="D168" s="220">
        <f t="shared" si="226"/>
        <v>1021888</v>
      </c>
      <c r="E168" s="208">
        <f t="shared" si="198"/>
        <v>1021147</v>
      </c>
      <c r="F168" s="208">
        <v>459668</v>
      </c>
      <c r="G168" s="208">
        <f t="shared" si="188"/>
        <v>457969</v>
      </c>
      <c r="H168" s="208">
        <f t="shared" si="227"/>
        <v>-1699</v>
      </c>
      <c r="I168" s="208"/>
      <c r="J168" s="208"/>
      <c r="K168" s="208"/>
      <c r="L168" s="208"/>
      <c r="M168" s="208">
        <v>-1699</v>
      </c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>
        <v>546370</v>
      </c>
      <c r="AE168" s="208">
        <f t="shared" si="190"/>
        <v>545483</v>
      </c>
      <c r="AF168" s="208">
        <f t="shared" si="191"/>
        <v>-887</v>
      </c>
      <c r="AG168" s="208"/>
      <c r="AH168" s="208"/>
      <c r="AI168" s="208">
        <v>-887</v>
      </c>
      <c r="AJ168" s="208"/>
      <c r="AK168" s="208"/>
      <c r="AL168" s="208"/>
      <c r="AM168" s="208"/>
      <c r="AN168" s="208"/>
      <c r="AO168" s="208"/>
      <c r="AP168" s="208"/>
      <c r="AQ168" s="208">
        <v>15850</v>
      </c>
      <c r="AR168" s="208">
        <f t="shared" si="192"/>
        <v>17695</v>
      </c>
      <c r="AS168" s="208">
        <f t="shared" si="193"/>
        <v>1845</v>
      </c>
      <c r="AT168" s="208">
        <v>1845</v>
      </c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>
        <v>0</v>
      </c>
      <c r="BE168" s="208">
        <f t="shared" si="194"/>
        <v>0</v>
      </c>
      <c r="BF168" s="208">
        <f t="shared" si="195"/>
        <v>0</v>
      </c>
      <c r="BG168" s="208"/>
      <c r="BH168" s="208"/>
      <c r="BI168" s="208"/>
      <c r="BJ168" s="208"/>
      <c r="BK168" s="208"/>
      <c r="BL168" s="208">
        <f t="shared" si="196"/>
        <v>0</v>
      </c>
      <c r="BM168" s="208">
        <f t="shared" si="197"/>
        <v>0</v>
      </c>
      <c r="BN168" s="208"/>
      <c r="BO168" s="208"/>
      <c r="BP168" s="208"/>
      <c r="BQ168" s="208"/>
      <c r="BR168" s="208"/>
      <c r="BS168" s="208"/>
      <c r="BT168" s="208"/>
      <c r="BU168" s="208"/>
      <c r="BV168" s="208"/>
      <c r="BW168" s="259"/>
      <c r="BX168" s="54" t="s">
        <v>370</v>
      </c>
      <c r="BY168" s="57"/>
      <c r="BZ168" s="230" t="s">
        <v>698</v>
      </c>
      <c r="CA168" s="10" t="s">
        <v>699</v>
      </c>
      <c r="CE168" s="10" t="e">
        <f>D168-#REF!-AD168</f>
        <v>#REF!</v>
      </c>
      <c r="CF168" s="10" t="e">
        <f>D168-#REF!</f>
        <v>#REF!</v>
      </c>
      <c r="CG168" s="1" t="e">
        <f>F168-#REF!</f>
        <v>#REF!</v>
      </c>
    </row>
    <row r="169" spans="1:85" x14ac:dyDescent="0.2">
      <c r="A169" s="75"/>
      <c r="B169" s="159"/>
      <c r="C169" s="255" t="s">
        <v>234</v>
      </c>
      <c r="D169" s="220">
        <f t="shared" si="226"/>
        <v>137431</v>
      </c>
      <c r="E169" s="208">
        <f t="shared" si="198"/>
        <v>137431</v>
      </c>
      <c r="F169" s="208">
        <v>120290</v>
      </c>
      <c r="G169" s="208">
        <f t="shared" si="188"/>
        <v>120290</v>
      </c>
      <c r="H169" s="208">
        <f t="shared" si="227"/>
        <v>0</v>
      </c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>
        <v>17141</v>
      </c>
      <c r="AE169" s="208">
        <f t="shared" si="190"/>
        <v>17141</v>
      </c>
      <c r="AF169" s="208">
        <f t="shared" si="191"/>
        <v>0</v>
      </c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>
        <v>0</v>
      </c>
      <c r="AR169" s="208">
        <f t="shared" si="192"/>
        <v>0</v>
      </c>
      <c r="AS169" s="208">
        <f t="shared" si="193"/>
        <v>0</v>
      </c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>
        <v>0</v>
      </c>
      <c r="BE169" s="208">
        <f t="shared" si="194"/>
        <v>0</v>
      </c>
      <c r="BF169" s="208">
        <f t="shared" si="195"/>
        <v>0</v>
      </c>
      <c r="BG169" s="208"/>
      <c r="BH169" s="208"/>
      <c r="BI169" s="208"/>
      <c r="BJ169" s="208"/>
      <c r="BK169" s="208"/>
      <c r="BL169" s="208">
        <f t="shared" si="196"/>
        <v>0</v>
      </c>
      <c r="BM169" s="208">
        <f t="shared" si="197"/>
        <v>0</v>
      </c>
      <c r="BN169" s="208"/>
      <c r="BO169" s="208"/>
      <c r="BP169" s="208"/>
      <c r="BQ169" s="208"/>
      <c r="BR169" s="208"/>
      <c r="BS169" s="208"/>
      <c r="BT169" s="208"/>
      <c r="BU169" s="208"/>
      <c r="BV169" s="208"/>
      <c r="BW169" s="259"/>
      <c r="BX169" s="54" t="s">
        <v>371</v>
      </c>
      <c r="BY169" s="57"/>
      <c r="BZ169" s="230" t="s">
        <v>700</v>
      </c>
      <c r="CA169" s="10" t="s">
        <v>701</v>
      </c>
      <c r="CE169" s="10" t="e">
        <f>D169-#REF!-AD169</f>
        <v>#REF!</v>
      </c>
      <c r="CF169" s="10" t="e">
        <f>D169-#REF!</f>
        <v>#REF!</v>
      </c>
      <c r="CG169" s="1" t="e">
        <f>F169-#REF!</f>
        <v>#REF!</v>
      </c>
    </row>
    <row r="170" spans="1:85" ht="24" customHeight="1" x14ac:dyDescent="0.2">
      <c r="A170" s="75">
        <v>90000053670</v>
      </c>
      <c r="B170" s="158" t="s">
        <v>271</v>
      </c>
      <c r="C170" s="255" t="s">
        <v>235</v>
      </c>
      <c r="D170" s="220">
        <f t="shared" si="226"/>
        <v>570409</v>
      </c>
      <c r="E170" s="208">
        <f t="shared" si="198"/>
        <v>580179</v>
      </c>
      <c r="F170" s="208">
        <v>309334</v>
      </c>
      <c r="G170" s="208">
        <f t="shared" si="188"/>
        <v>308969</v>
      </c>
      <c r="H170" s="208">
        <f t="shared" si="227"/>
        <v>-365</v>
      </c>
      <c r="I170" s="208"/>
      <c r="J170" s="208"/>
      <c r="K170" s="208"/>
      <c r="L170" s="208"/>
      <c r="M170" s="208">
        <v>-365</v>
      </c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>
        <v>189834</v>
      </c>
      <c r="AE170" s="208">
        <f t="shared" si="190"/>
        <v>193095</v>
      </c>
      <c r="AF170" s="208">
        <f t="shared" si="191"/>
        <v>3261</v>
      </c>
      <c r="AG170" s="208">
        <v>3261</v>
      </c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>
        <v>71241</v>
      </c>
      <c r="AR170" s="208">
        <f t="shared" si="192"/>
        <v>78115</v>
      </c>
      <c r="AS170" s="208">
        <f t="shared" si="193"/>
        <v>6874</v>
      </c>
      <c r="AT170" s="208">
        <v>6874</v>
      </c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>
        <v>0</v>
      </c>
      <c r="BE170" s="208">
        <f t="shared" si="194"/>
        <v>0</v>
      </c>
      <c r="BF170" s="208">
        <f t="shared" si="195"/>
        <v>0</v>
      </c>
      <c r="BG170" s="208"/>
      <c r="BH170" s="208"/>
      <c r="BI170" s="208"/>
      <c r="BJ170" s="208"/>
      <c r="BK170" s="208"/>
      <c r="BL170" s="208">
        <f t="shared" si="196"/>
        <v>0</v>
      </c>
      <c r="BM170" s="208">
        <f t="shared" si="197"/>
        <v>0</v>
      </c>
      <c r="BN170" s="208"/>
      <c r="BO170" s="208"/>
      <c r="BP170" s="208"/>
      <c r="BQ170" s="208"/>
      <c r="BR170" s="208"/>
      <c r="BS170" s="208"/>
      <c r="BT170" s="208"/>
      <c r="BU170" s="208"/>
      <c r="BV170" s="208"/>
      <c r="BW170" s="259"/>
      <c r="BX170" s="54" t="s">
        <v>372</v>
      </c>
      <c r="BY170" s="57"/>
      <c r="BZ170" s="230" t="s">
        <v>692</v>
      </c>
      <c r="CA170" s="10" t="s">
        <v>693</v>
      </c>
      <c r="CE170" s="10" t="e">
        <f>D170-#REF!-AD170</f>
        <v>#REF!</v>
      </c>
      <c r="CF170" s="10" t="e">
        <f>D170-#REF!</f>
        <v>#REF!</v>
      </c>
      <c r="CG170" s="1" t="e">
        <f>F170-#REF!</f>
        <v>#REF!</v>
      </c>
    </row>
    <row r="171" spans="1:85" s="93" customFormat="1" x14ac:dyDescent="0.2">
      <c r="A171" s="75"/>
      <c r="B171" s="159"/>
      <c r="C171" s="255" t="s">
        <v>234</v>
      </c>
      <c r="D171" s="220">
        <f t="shared" si="226"/>
        <v>13112</v>
      </c>
      <c r="E171" s="208">
        <f t="shared" si="198"/>
        <v>13112</v>
      </c>
      <c r="F171" s="208">
        <v>13112</v>
      </c>
      <c r="G171" s="208">
        <f t="shared" si="188"/>
        <v>13112</v>
      </c>
      <c r="H171" s="208">
        <f t="shared" si="227"/>
        <v>0</v>
      </c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>
        <v>0</v>
      </c>
      <c r="AE171" s="208">
        <f t="shared" si="190"/>
        <v>0</v>
      </c>
      <c r="AF171" s="208">
        <f t="shared" si="191"/>
        <v>0</v>
      </c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>
        <v>0</v>
      </c>
      <c r="AR171" s="208">
        <f t="shared" si="192"/>
        <v>0</v>
      </c>
      <c r="AS171" s="208">
        <f t="shared" si="193"/>
        <v>0</v>
      </c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>
        <v>0</v>
      </c>
      <c r="BE171" s="208">
        <f t="shared" si="194"/>
        <v>0</v>
      </c>
      <c r="BF171" s="208">
        <f t="shared" si="195"/>
        <v>0</v>
      </c>
      <c r="BG171" s="208"/>
      <c r="BH171" s="208"/>
      <c r="BI171" s="208"/>
      <c r="BJ171" s="208"/>
      <c r="BK171" s="208"/>
      <c r="BL171" s="208">
        <f t="shared" si="196"/>
        <v>0</v>
      </c>
      <c r="BM171" s="208">
        <f t="shared" si="197"/>
        <v>0</v>
      </c>
      <c r="BN171" s="208"/>
      <c r="BO171" s="208"/>
      <c r="BP171" s="208"/>
      <c r="BQ171" s="208"/>
      <c r="BR171" s="208"/>
      <c r="BS171" s="208"/>
      <c r="BT171" s="208"/>
      <c r="BU171" s="208"/>
      <c r="BV171" s="208"/>
      <c r="BW171" s="259"/>
      <c r="BX171" s="54" t="s">
        <v>374</v>
      </c>
      <c r="BY171" s="57"/>
      <c r="BZ171" s="230" t="s">
        <v>700</v>
      </c>
      <c r="CA171" s="10" t="s">
        <v>701</v>
      </c>
      <c r="CE171" s="10" t="e">
        <f>D171-#REF!-AD171</f>
        <v>#REF!</v>
      </c>
      <c r="CF171" s="10" t="e">
        <f>D171-#REF!</f>
        <v>#REF!</v>
      </c>
      <c r="CG171" s="93" t="e">
        <f>F171-#REF!</f>
        <v>#REF!</v>
      </c>
    </row>
    <row r="172" spans="1:85" s="130" customFormat="1" ht="39" customHeight="1" x14ac:dyDescent="0.2">
      <c r="A172" s="75"/>
      <c r="B172" s="159"/>
      <c r="C172" s="374" t="s">
        <v>823</v>
      </c>
      <c r="D172" s="220">
        <f t="shared" si="226"/>
        <v>0</v>
      </c>
      <c r="E172" s="208">
        <f t="shared" si="198"/>
        <v>2040</v>
      </c>
      <c r="F172" s="208"/>
      <c r="G172" s="208">
        <f t="shared" ref="G172" si="228">F172+H172</f>
        <v>2040</v>
      </c>
      <c r="H172" s="208">
        <f t="shared" si="227"/>
        <v>2040</v>
      </c>
      <c r="I172" s="208"/>
      <c r="J172" s="208"/>
      <c r="K172" s="208"/>
      <c r="L172" s="208"/>
      <c r="M172" s="208"/>
      <c r="N172" s="208"/>
      <c r="O172" s="208"/>
      <c r="P172" s="208">
        <v>2040</v>
      </c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>
        <f t="shared" ref="AE172" si="229">AD172+AF172</f>
        <v>0</v>
      </c>
      <c r="AF172" s="208">
        <f t="shared" ref="AF172" si="230">SUM(AG172:AP172)</f>
        <v>0</v>
      </c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>
        <f t="shared" ref="AR172" si="231">AQ172+AS172</f>
        <v>0</v>
      </c>
      <c r="AS172" s="208">
        <f t="shared" ref="AS172" si="232">SUM(AT172:BC172)</f>
        <v>0</v>
      </c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>
        <f t="shared" ref="BE172" si="233">BD172+BF172</f>
        <v>0</v>
      </c>
      <c r="BF172" s="208">
        <f t="shared" ref="BF172" si="234">SUM(BG172:BJ172)</f>
        <v>0</v>
      </c>
      <c r="BG172" s="208"/>
      <c r="BH172" s="208"/>
      <c r="BI172" s="208"/>
      <c r="BJ172" s="208"/>
      <c r="BK172" s="208"/>
      <c r="BL172" s="208">
        <f t="shared" ref="BL172" si="235">BK172+BM172</f>
        <v>0</v>
      </c>
      <c r="BM172" s="208">
        <f t="shared" ref="BM172" si="236">SUM(BN172:BW172)</f>
        <v>0</v>
      </c>
      <c r="BN172" s="208"/>
      <c r="BO172" s="208"/>
      <c r="BP172" s="208"/>
      <c r="BQ172" s="208"/>
      <c r="BR172" s="208"/>
      <c r="BS172" s="208"/>
      <c r="BT172" s="208"/>
      <c r="BU172" s="208"/>
      <c r="BV172" s="208"/>
      <c r="BW172" s="259"/>
      <c r="BX172" s="54" t="s">
        <v>822</v>
      </c>
      <c r="BY172" s="57"/>
      <c r="BZ172" s="230"/>
      <c r="CA172" s="10"/>
      <c r="CE172" s="10"/>
      <c r="CF172" s="10"/>
    </row>
    <row r="173" spans="1:85" ht="24" x14ac:dyDescent="0.2">
      <c r="A173" s="75">
        <v>90000051595</v>
      </c>
      <c r="B173" s="158" t="s">
        <v>150</v>
      </c>
      <c r="C173" s="255" t="s">
        <v>221</v>
      </c>
      <c r="D173" s="220">
        <f t="shared" si="226"/>
        <v>1174751</v>
      </c>
      <c r="E173" s="208">
        <f t="shared" si="198"/>
        <v>1169685</v>
      </c>
      <c r="F173" s="208">
        <v>516733</v>
      </c>
      <c r="G173" s="208">
        <f t="shared" si="188"/>
        <v>510782</v>
      </c>
      <c r="H173" s="208">
        <f t="shared" si="227"/>
        <v>-5951</v>
      </c>
      <c r="I173" s="208"/>
      <c r="J173" s="208"/>
      <c r="K173" s="208"/>
      <c r="L173" s="208"/>
      <c r="M173" s="208">
        <v>-5118</v>
      </c>
      <c r="N173" s="208"/>
      <c r="O173" s="208"/>
      <c r="P173" s="208"/>
      <c r="Q173" s="208"/>
      <c r="R173" s="208">
        <v>-833</v>
      </c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>
        <v>636688</v>
      </c>
      <c r="AE173" s="208">
        <f t="shared" si="190"/>
        <v>634265</v>
      </c>
      <c r="AF173" s="208">
        <f t="shared" si="191"/>
        <v>-2423</v>
      </c>
      <c r="AG173" s="208"/>
      <c r="AH173" s="208"/>
      <c r="AI173" s="208">
        <v>-2423</v>
      </c>
      <c r="AJ173" s="208"/>
      <c r="AK173" s="208"/>
      <c r="AL173" s="208"/>
      <c r="AM173" s="208"/>
      <c r="AN173" s="208"/>
      <c r="AO173" s="208"/>
      <c r="AP173" s="208"/>
      <c r="AQ173" s="208">
        <v>21330</v>
      </c>
      <c r="AR173" s="208">
        <f t="shared" si="192"/>
        <v>24638</v>
      </c>
      <c r="AS173" s="208">
        <f t="shared" si="193"/>
        <v>3308</v>
      </c>
      <c r="AT173" s="208">
        <v>6328</v>
      </c>
      <c r="AU173" s="208"/>
      <c r="AV173" s="208">
        <v>-3020</v>
      </c>
      <c r="AW173" s="208"/>
      <c r="AX173" s="208"/>
      <c r="AY173" s="208"/>
      <c r="AZ173" s="208"/>
      <c r="BA173" s="208"/>
      <c r="BB173" s="208"/>
      <c r="BC173" s="208"/>
      <c r="BD173" s="208">
        <v>0</v>
      </c>
      <c r="BE173" s="208">
        <f t="shared" si="194"/>
        <v>0</v>
      </c>
      <c r="BF173" s="208">
        <f t="shared" si="195"/>
        <v>0</v>
      </c>
      <c r="BG173" s="208"/>
      <c r="BH173" s="208"/>
      <c r="BI173" s="208"/>
      <c r="BJ173" s="208"/>
      <c r="BK173" s="208"/>
      <c r="BL173" s="208">
        <f t="shared" si="196"/>
        <v>0</v>
      </c>
      <c r="BM173" s="208">
        <f t="shared" si="197"/>
        <v>0</v>
      </c>
      <c r="BN173" s="208"/>
      <c r="BO173" s="208"/>
      <c r="BP173" s="208"/>
      <c r="BQ173" s="208"/>
      <c r="BR173" s="208"/>
      <c r="BS173" s="208"/>
      <c r="BT173" s="208"/>
      <c r="BU173" s="208"/>
      <c r="BV173" s="208"/>
      <c r="BW173" s="259"/>
      <c r="BX173" s="54" t="s">
        <v>375</v>
      </c>
      <c r="BY173" s="57"/>
      <c r="BZ173" s="230" t="s">
        <v>698</v>
      </c>
      <c r="CA173" s="10" t="s">
        <v>699</v>
      </c>
      <c r="CE173" s="10" t="e">
        <f>D173-#REF!-AD173</f>
        <v>#REF!</v>
      </c>
      <c r="CF173" s="10" t="e">
        <f>D173-#REF!</f>
        <v>#REF!</v>
      </c>
      <c r="CG173" s="1" t="e">
        <f>F173-#REF!</f>
        <v>#REF!</v>
      </c>
    </row>
    <row r="174" spans="1:85" x14ac:dyDescent="0.2">
      <c r="A174" s="75"/>
      <c r="B174" s="159"/>
      <c r="C174" s="255" t="s">
        <v>234</v>
      </c>
      <c r="D174" s="220">
        <f t="shared" si="226"/>
        <v>162026</v>
      </c>
      <c r="E174" s="208">
        <f t="shared" si="198"/>
        <v>162026</v>
      </c>
      <c r="F174" s="208">
        <v>141563</v>
      </c>
      <c r="G174" s="208">
        <f t="shared" si="188"/>
        <v>141563</v>
      </c>
      <c r="H174" s="208">
        <f t="shared" si="227"/>
        <v>0</v>
      </c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>
        <v>20463</v>
      </c>
      <c r="AE174" s="208">
        <f t="shared" si="190"/>
        <v>20463</v>
      </c>
      <c r="AF174" s="208">
        <f t="shared" si="191"/>
        <v>0</v>
      </c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>
        <v>0</v>
      </c>
      <c r="AR174" s="208">
        <f t="shared" si="192"/>
        <v>0</v>
      </c>
      <c r="AS174" s="208">
        <f t="shared" si="193"/>
        <v>0</v>
      </c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>
        <v>0</v>
      </c>
      <c r="BE174" s="208">
        <f t="shared" si="194"/>
        <v>0</v>
      </c>
      <c r="BF174" s="208">
        <f t="shared" si="195"/>
        <v>0</v>
      </c>
      <c r="BG174" s="208"/>
      <c r="BH174" s="208"/>
      <c r="BI174" s="208"/>
      <c r="BJ174" s="208"/>
      <c r="BK174" s="208"/>
      <c r="BL174" s="208">
        <f t="shared" si="196"/>
        <v>0</v>
      </c>
      <c r="BM174" s="208">
        <f t="shared" si="197"/>
        <v>0</v>
      </c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59"/>
      <c r="BX174" s="54" t="s">
        <v>373</v>
      </c>
      <c r="BY174" s="57"/>
      <c r="BZ174" s="230" t="s">
        <v>700</v>
      </c>
      <c r="CA174" s="10" t="s">
        <v>701</v>
      </c>
      <c r="CE174" s="10" t="e">
        <f>D174-#REF!-AD174</f>
        <v>#REF!</v>
      </c>
      <c r="CF174" s="10" t="e">
        <f>D174-#REF!</f>
        <v>#REF!</v>
      </c>
      <c r="CG174" s="1" t="e">
        <f>F174-#REF!</f>
        <v>#REF!</v>
      </c>
    </row>
    <row r="175" spans="1:85" s="130" customFormat="1" x14ac:dyDescent="0.2">
      <c r="A175" s="75"/>
      <c r="B175" s="159"/>
      <c r="C175" s="255" t="s">
        <v>587</v>
      </c>
      <c r="D175" s="220">
        <f t="shared" si="226"/>
        <v>1813</v>
      </c>
      <c r="E175" s="208">
        <f t="shared" si="198"/>
        <v>5122</v>
      </c>
      <c r="F175" s="208">
        <v>1813</v>
      </c>
      <c r="G175" s="208">
        <f t="shared" si="188"/>
        <v>9150</v>
      </c>
      <c r="H175" s="208">
        <f t="shared" si="227"/>
        <v>7337</v>
      </c>
      <c r="I175" s="208"/>
      <c r="J175" s="208"/>
      <c r="K175" s="208"/>
      <c r="L175" s="208"/>
      <c r="M175" s="208">
        <v>7337</v>
      </c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>
        <v>0</v>
      </c>
      <c r="AE175" s="208">
        <f t="shared" si="190"/>
        <v>0</v>
      </c>
      <c r="AF175" s="208">
        <f t="shared" si="191"/>
        <v>0</v>
      </c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>
        <v>0</v>
      </c>
      <c r="AR175" s="208">
        <f t="shared" si="192"/>
        <v>0</v>
      </c>
      <c r="AS175" s="208">
        <f t="shared" si="193"/>
        <v>0</v>
      </c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>
        <v>0</v>
      </c>
      <c r="BE175" s="208">
        <f t="shared" si="194"/>
        <v>0</v>
      </c>
      <c r="BF175" s="208">
        <f t="shared" si="195"/>
        <v>0</v>
      </c>
      <c r="BG175" s="208"/>
      <c r="BH175" s="208"/>
      <c r="BI175" s="208"/>
      <c r="BJ175" s="208"/>
      <c r="BK175" s="208"/>
      <c r="BL175" s="208">
        <f t="shared" si="196"/>
        <v>-4028</v>
      </c>
      <c r="BM175" s="208">
        <f t="shared" si="197"/>
        <v>-4028</v>
      </c>
      <c r="BN175" s="208">
        <v>-4028</v>
      </c>
      <c r="BO175" s="208"/>
      <c r="BP175" s="208"/>
      <c r="BQ175" s="208"/>
      <c r="BR175" s="208"/>
      <c r="BS175" s="208"/>
      <c r="BT175" s="208"/>
      <c r="BU175" s="208"/>
      <c r="BV175" s="208"/>
      <c r="BW175" s="259"/>
      <c r="BX175" s="54" t="s">
        <v>523</v>
      </c>
      <c r="BY175" s="57"/>
      <c r="BZ175" s="230" t="s">
        <v>691</v>
      </c>
      <c r="CA175" s="230" t="s">
        <v>691</v>
      </c>
      <c r="CE175" s="10" t="e">
        <f>D175-#REF!-AD175</f>
        <v>#REF!</v>
      </c>
      <c r="CF175" s="10" t="e">
        <f>D175-#REF!</f>
        <v>#REF!</v>
      </c>
      <c r="CG175" s="130" t="e">
        <f>F175-#REF!</f>
        <v>#REF!</v>
      </c>
    </row>
    <row r="176" spans="1:85" s="126" customFormat="1" ht="24" x14ac:dyDescent="0.2">
      <c r="A176" s="75"/>
      <c r="B176" s="160"/>
      <c r="C176" s="255" t="s">
        <v>514</v>
      </c>
      <c r="D176" s="220">
        <f t="shared" si="226"/>
        <v>6361</v>
      </c>
      <c r="E176" s="208">
        <f t="shared" si="198"/>
        <v>7420</v>
      </c>
      <c r="F176" s="208">
        <v>6361</v>
      </c>
      <c r="G176" s="208">
        <f t="shared" si="188"/>
        <v>7420</v>
      </c>
      <c r="H176" s="208">
        <f t="shared" si="227"/>
        <v>1059</v>
      </c>
      <c r="I176" s="208"/>
      <c r="J176" s="208"/>
      <c r="K176" s="208"/>
      <c r="L176" s="208"/>
      <c r="M176" s="208">
        <v>1059</v>
      </c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>
        <v>0</v>
      </c>
      <c r="AE176" s="208">
        <f t="shared" si="190"/>
        <v>0</v>
      </c>
      <c r="AF176" s="208">
        <f t="shared" si="191"/>
        <v>0</v>
      </c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>
        <v>0</v>
      </c>
      <c r="AR176" s="208">
        <f t="shared" si="192"/>
        <v>0</v>
      </c>
      <c r="AS176" s="208">
        <f t="shared" si="193"/>
        <v>0</v>
      </c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>
        <v>0</v>
      </c>
      <c r="BE176" s="208">
        <f t="shared" si="194"/>
        <v>0</v>
      </c>
      <c r="BF176" s="208">
        <f t="shared" si="195"/>
        <v>0</v>
      </c>
      <c r="BG176" s="208"/>
      <c r="BH176" s="208"/>
      <c r="BI176" s="208"/>
      <c r="BJ176" s="208"/>
      <c r="BK176" s="208"/>
      <c r="BL176" s="208">
        <f t="shared" si="196"/>
        <v>0</v>
      </c>
      <c r="BM176" s="208">
        <f t="shared" si="197"/>
        <v>0</v>
      </c>
      <c r="BN176" s="208"/>
      <c r="BO176" s="208"/>
      <c r="BP176" s="208"/>
      <c r="BQ176" s="208"/>
      <c r="BR176" s="208"/>
      <c r="BS176" s="208"/>
      <c r="BT176" s="208"/>
      <c r="BU176" s="208"/>
      <c r="BV176" s="208"/>
      <c r="BW176" s="259"/>
      <c r="BX176" s="54" t="s">
        <v>623</v>
      </c>
      <c r="BY176" s="57"/>
      <c r="BZ176" s="230" t="s">
        <v>691</v>
      </c>
      <c r="CA176" s="230" t="s">
        <v>691</v>
      </c>
      <c r="CE176" s="10" t="e">
        <f>D176-#REF!-AD176</f>
        <v>#REF!</v>
      </c>
      <c r="CF176" s="10" t="e">
        <f>D176-#REF!</f>
        <v>#REF!</v>
      </c>
      <c r="CG176" s="126" t="e">
        <f>F176-#REF!</f>
        <v>#REF!</v>
      </c>
    </row>
    <row r="177" spans="1:85" s="130" customFormat="1" ht="24" x14ac:dyDescent="0.2">
      <c r="A177" s="75"/>
      <c r="B177" s="160"/>
      <c r="C177" s="368" t="s">
        <v>806</v>
      </c>
      <c r="D177" s="220"/>
      <c r="E177" s="208">
        <f t="shared" si="198"/>
        <v>193</v>
      </c>
      <c r="F177" s="208"/>
      <c r="G177" s="208">
        <f t="shared" ref="G177" si="237">F177+H177</f>
        <v>2475</v>
      </c>
      <c r="H177" s="208">
        <f t="shared" si="227"/>
        <v>2475</v>
      </c>
      <c r="I177" s="208"/>
      <c r="J177" s="208"/>
      <c r="K177" s="208"/>
      <c r="L177" s="208"/>
      <c r="M177" s="208">
        <v>2475</v>
      </c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>
        <f t="shared" ref="AE177" si="238">AD177+AF177</f>
        <v>0</v>
      </c>
      <c r="AF177" s="208">
        <f t="shared" ref="AF177" si="239">SUM(AG177:AP177)</f>
        <v>0</v>
      </c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>
        <f t="shared" ref="AR177" si="240">AQ177+AS177</f>
        <v>0</v>
      </c>
      <c r="AS177" s="208">
        <f t="shared" ref="AS177" si="241">SUM(AT177:BC177)</f>
        <v>0</v>
      </c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>
        <f t="shared" ref="BE177" si="242">BD177+BF177</f>
        <v>0</v>
      </c>
      <c r="BF177" s="208">
        <f t="shared" ref="BF177" si="243">SUM(BG177:BJ177)</f>
        <v>0</v>
      </c>
      <c r="BG177" s="208"/>
      <c r="BH177" s="208"/>
      <c r="BI177" s="208"/>
      <c r="BJ177" s="208"/>
      <c r="BK177" s="208"/>
      <c r="BL177" s="208">
        <f t="shared" ref="BL177" si="244">BK177+BM177</f>
        <v>-2282</v>
      </c>
      <c r="BM177" s="208">
        <f t="shared" ref="BM177" si="245">SUM(BN177:BW177)</f>
        <v>-2282</v>
      </c>
      <c r="BN177" s="208">
        <v>-2282</v>
      </c>
      <c r="BO177" s="208"/>
      <c r="BP177" s="208"/>
      <c r="BQ177" s="208"/>
      <c r="BR177" s="208"/>
      <c r="BS177" s="208"/>
      <c r="BT177" s="208"/>
      <c r="BU177" s="208"/>
      <c r="BV177" s="208"/>
      <c r="BW177" s="259"/>
      <c r="BX177" s="54" t="s">
        <v>807</v>
      </c>
      <c r="BY177" s="57"/>
      <c r="BZ177" s="230"/>
      <c r="CA177" s="230"/>
      <c r="CE177" s="10"/>
      <c r="CF177" s="10"/>
    </row>
    <row r="178" spans="1:85" ht="24" customHeight="1" x14ac:dyDescent="0.2">
      <c r="A178" s="75">
        <v>90000056465</v>
      </c>
      <c r="B178" s="158" t="s">
        <v>272</v>
      </c>
      <c r="C178" s="255" t="s">
        <v>236</v>
      </c>
      <c r="D178" s="220">
        <f t="shared" ref="D178:D204" si="246">F178+AD178+AQ178+BD178+BK178</f>
        <v>1118958</v>
      </c>
      <c r="E178" s="208">
        <f t="shared" ref="E178:E209" si="247">G178+AE178+AR178+BE178+BL178</f>
        <v>1167696</v>
      </c>
      <c r="F178" s="208">
        <v>487846</v>
      </c>
      <c r="G178" s="208">
        <f t="shared" si="188"/>
        <v>483826</v>
      </c>
      <c r="H178" s="208">
        <f t="shared" si="227"/>
        <v>-4020</v>
      </c>
      <c r="I178" s="208"/>
      <c r="J178" s="208"/>
      <c r="K178" s="208"/>
      <c r="L178" s="208"/>
      <c r="M178" s="208">
        <v>-4020</v>
      </c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>
        <v>508540</v>
      </c>
      <c r="AE178" s="208">
        <f t="shared" si="190"/>
        <v>551652</v>
      </c>
      <c r="AF178" s="208">
        <f t="shared" si="191"/>
        <v>43112</v>
      </c>
      <c r="AG178" s="208">
        <v>43112</v>
      </c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>
        <v>122572</v>
      </c>
      <c r="AR178" s="208">
        <f t="shared" si="192"/>
        <v>132218</v>
      </c>
      <c r="AS178" s="208">
        <f t="shared" si="193"/>
        <v>9646</v>
      </c>
      <c r="AT178" s="208">
        <v>9646</v>
      </c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>
        <v>0</v>
      </c>
      <c r="BE178" s="208">
        <f t="shared" si="194"/>
        <v>0</v>
      </c>
      <c r="BF178" s="208">
        <f t="shared" si="195"/>
        <v>0</v>
      </c>
      <c r="BG178" s="208"/>
      <c r="BH178" s="208"/>
      <c r="BI178" s="208"/>
      <c r="BJ178" s="208"/>
      <c r="BK178" s="208"/>
      <c r="BL178" s="208">
        <f t="shared" si="196"/>
        <v>0</v>
      </c>
      <c r="BM178" s="208">
        <f t="shared" si="197"/>
        <v>0</v>
      </c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259"/>
      <c r="BX178" s="54" t="s">
        <v>376</v>
      </c>
      <c r="BY178" s="57"/>
      <c r="BZ178" s="230" t="s">
        <v>692</v>
      </c>
      <c r="CA178" s="10" t="s">
        <v>693</v>
      </c>
      <c r="CE178" s="10" t="e">
        <f>D178-#REF!-AD178</f>
        <v>#REF!</v>
      </c>
      <c r="CF178" s="10" t="e">
        <f>D178-#REF!</f>
        <v>#REF!</v>
      </c>
      <c r="CG178" s="1" t="e">
        <f>F178-#REF!</f>
        <v>#REF!</v>
      </c>
    </row>
    <row r="179" spans="1:85" ht="24" customHeight="1" x14ac:dyDescent="0.2">
      <c r="A179" s="75">
        <v>90009249140</v>
      </c>
      <c r="B179" s="158" t="s">
        <v>488</v>
      </c>
      <c r="C179" s="255" t="s">
        <v>222</v>
      </c>
      <c r="D179" s="220">
        <f t="shared" si="246"/>
        <v>356569</v>
      </c>
      <c r="E179" s="208">
        <f t="shared" si="247"/>
        <v>356571</v>
      </c>
      <c r="F179" s="208">
        <v>329408</v>
      </c>
      <c r="G179" s="208">
        <f t="shared" si="188"/>
        <v>329408</v>
      </c>
      <c r="H179" s="208">
        <f t="shared" si="227"/>
        <v>0</v>
      </c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>
        <v>26062</v>
      </c>
      <c r="AE179" s="208">
        <f t="shared" si="190"/>
        <v>26062</v>
      </c>
      <c r="AF179" s="208">
        <f t="shared" si="191"/>
        <v>0</v>
      </c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>
        <v>1099</v>
      </c>
      <c r="AR179" s="208">
        <f t="shared" si="192"/>
        <v>1101</v>
      </c>
      <c r="AS179" s="208">
        <f t="shared" si="193"/>
        <v>2</v>
      </c>
      <c r="AT179" s="208">
        <v>2</v>
      </c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>
        <v>0</v>
      </c>
      <c r="BE179" s="208">
        <f t="shared" si="194"/>
        <v>0</v>
      </c>
      <c r="BF179" s="208">
        <f t="shared" si="195"/>
        <v>0</v>
      </c>
      <c r="BG179" s="208"/>
      <c r="BH179" s="208"/>
      <c r="BI179" s="208"/>
      <c r="BJ179" s="208"/>
      <c r="BK179" s="208"/>
      <c r="BL179" s="208">
        <f t="shared" si="196"/>
        <v>0</v>
      </c>
      <c r="BM179" s="208">
        <f t="shared" si="197"/>
        <v>0</v>
      </c>
      <c r="BN179" s="208"/>
      <c r="BO179" s="208"/>
      <c r="BP179" s="208"/>
      <c r="BQ179" s="208"/>
      <c r="BR179" s="208"/>
      <c r="BS179" s="208"/>
      <c r="BT179" s="208"/>
      <c r="BU179" s="208"/>
      <c r="BV179" s="208"/>
      <c r="BW179" s="259"/>
      <c r="BX179" s="54" t="s">
        <v>377</v>
      </c>
      <c r="BY179" s="57"/>
      <c r="BZ179" s="230" t="s">
        <v>702</v>
      </c>
      <c r="CA179" s="10" t="s">
        <v>703</v>
      </c>
      <c r="CE179" s="10" t="e">
        <f>D179-#REF!-AD179</f>
        <v>#REF!</v>
      </c>
      <c r="CF179" s="10" t="e">
        <f>D179-#REF!</f>
        <v>#REF!</v>
      </c>
      <c r="CG179" s="1" t="e">
        <f>F179-#REF!</f>
        <v>#REF!</v>
      </c>
    </row>
    <row r="180" spans="1:85" x14ac:dyDescent="0.2">
      <c r="A180" s="75"/>
      <c r="B180" s="159"/>
      <c r="C180" s="255" t="s">
        <v>234</v>
      </c>
      <c r="D180" s="220">
        <f t="shared" si="246"/>
        <v>31930</v>
      </c>
      <c r="E180" s="208">
        <f t="shared" si="247"/>
        <v>31930</v>
      </c>
      <c r="F180" s="208">
        <v>31930</v>
      </c>
      <c r="G180" s="208">
        <f t="shared" si="188"/>
        <v>31930</v>
      </c>
      <c r="H180" s="208">
        <f t="shared" si="227"/>
        <v>0</v>
      </c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>
        <v>0</v>
      </c>
      <c r="AE180" s="208">
        <f t="shared" si="190"/>
        <v>0</v>
      </c>
      <c r="AF180" s="208">
        <f t="shared" si="191"/>
        <v>0</v>
      </c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>
        <v>0</v>
      </c>
      <c r="AR180" s="208">
        <f t="shared" si="192"/>
        <v>0</v>
      </c>
      <c r="AS180" s="208">
        <f t="shared" si="193"/>
        <v>0</v>
      </c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>
        <v>0</v>
      </c>
      <c r="BE180" s="208">
        <f t="shared" si="194"/>
        <v>0</v>
      </c>
      <c r="BF180" s="208">
        <f t="shared" si="195"/>
        <v>0</v>
      </c>
      <c r="BG180" s="208"/>
      <c r="BH180" s="208"/>
      <c r="BI180" s="208"/>
      <c r="BJ180" s="208"/>
      <c r="BK180" s="208"/>
      <c r="BL180" s="208">
        <f t="shared" si="196"/>
        <v>0</v>
      </c>
      <c r="BM180" s="208">
        <f t="shared" si="197"/>
        <v>0</v>
      </c>
      <c r="BN180" s="208"/>
      <c r="BO180" s="208"/>
      <c r="BP180" s="208"/>
      <c r="BQ180" s="208"/>
      <c r="BR180" s="208"/>
      <c r="BS180" s="208"/>
      <c r="BT180" s="208"/>
      <c r="BU180" s="208"/>
      <c r="BV180" s="208"/>
      <c r="BW180" s="259"/>
      <c r="BX180" s="54" t="s">
        <v>378</v>
      </c>
      <c r="BY180" s="57"/>
      <c r="BZ180" s="230" t="s">
        <v>700</v>
      </c>
      <c r="CA180" s="10" t="s">
        <v>701</v>
      </c>
      <c r="CE180" s="10" t="e">
        <f>D180-#REF!-AD180</f>
        <v>#REF!</v>
      </c>
      <c r="CF180" s="10" t="e">
        <f>D180-#REF!</f>
        <v>#REF!</v>
      </c>
      <c r="CG180" s="1" t="e">
        <f>F180-#REF!</f>
        <v>#REF!</v>
      </c>
    </row>
    <row r="181" spans="1:85" ht="24" customHeight="1" x14ac:dyDescent="0.2">
      <c r="A181" s="75">
        <v>90009249210</v>
      </c>
      <c r="B181" s="158" t="s">
        <v>489</v>
      </c>
      <c r="C181" s="255" t="s">
        <v>222</v>
      </c>
      <c r="D181" s="220">
        <f t="shared" si="246"/>
        <v>399866</v>
      </c>
      <c r="E181" s="208">
        <f t="shared" si="247"/>
        <v>399901</v>
      </c>
      <c r="F181" s="208">
        <v>386018</v>
      </c>
      <c r="G181" s="208">
        <f t="shared" si="188"/>
        <v>386018</v>
      </c>
      <c r="H181" s="208">
        <f t="shared" si="227"/>
        <v>0</v>
      </c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>
        <v>13848</v>
      </c>
      <c r="AE181" s="208">
        <f t="shared" si="190"/>
        <v>13848</v>
      </c>
      <c r="AF181" s="208">
        <f t="shared" si="191"/>
        <v>0</v>
      </c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>
        <v>0</v>
      </c>
      <c r="AR181" s="208">
        <f t="shared" si="192"/>
        <v>35</v>
      </c>
      <c r="AS181" s="208">
        <f t="shared" si="193"/>
        <v>35</v>
      </c>
      <c r="AT181" s="208"/>
      <c r="AU181" s="208"/>
      <c r="AV181" s="208">
        <v>35</v>
      </c>
      <c r="AW181" s="208"/>
      <c r="AX181" s="208"/>
      <c r="AY181" s="208"/>
      <c r="AZ181" s="208"/>
      <c r="BA181" s="208"/>
      <c r="BB181" s="208"/>
      <c r="BC181" s="208"/>
      <c r="BD181" s="208">
        <v>0</v>
      </c>
      <c r="BE181" s="208">
        <f t="shared" si="194"/>
        <v>0</v>
      </c>
      <c r="BF181" s="208">
        <f t="shared" si="195"/>
        <v>0</v>
      </c>
      <c r="BG181" s="208"/>
      <c r="BH181" s="208"/>
      <c r="BI181" s="208"/>
      <c r="BJ181" s="208"/>
      <c r="BK181" s="208"/>
      <c r="BL181" s="208">
        <f t="shared" si="196"/>
        <v>0</v>
      </c>
      <c r="BM181" s="208">
        <f t="shared" si="197"/>
        <v>0</v>
      </c>
      <c r="BN181" s="208"/>
      <c r="BO181" s="208"/>
      <c r="BP181" s="208"/>
      <c r="BQ181" s="208"/>
      <c r="BR181" s="208"/>
      <c r="BS181" s="208"/>
      <c r="BT181" s="208"/>
      <c r="BU181" s="208"/>
      <c r="BV181" s="208"/>
      <c r="BW181" s="259"/>
      <c r="BX181" s="54" t="s">
        <v>379</v>
      </c>
      <c r="BY181" s="57"/>
      <c r="BZ181" s="230" t="s">
        <v>702</v>
      </c>
      <c r="CA181" s="10" t="s">
        <v>703</v>
      </c>
      <c r="CE181" s="10" t="e">
        <f>D181-#REF!-AD181</f>
        <v>#REF!</v>
      </c>
      <c r="CF181" s="10" t="e">
        <f>D181-#REF!</f>
        <v>#REF!</v>
      </c>
      <c r="CG181" s="1" t="e">
        <f>F181-#REF!</f>
        <v>#REF!</v>
      </c>
    </row>
    <row r="182" spans="1:85" x14ac:dyDescent="0.2">
      <c r="A182" s="75"/>
      <c r="B182" s="159"/>
      <c r="C182" s="255" t="s">
        <v>234</v>
      </c>
      <c r="D182" s="220">
        <f t="shared" si="246"/>
        <v>31930</v>
      </c>
      <c r="E182" s="208">
        <f t="shared" si="247"/>
        <v>31930</v>
      </c>
      <c r="F182" s="208">
        <v>31930</v>
      </c>
      <c r="G182" s="208">
        <f t="shared" si="188"/>
        <v>31930</v>
      </c>
      <c r="H182" s="208">
        <f t="shared" si="227"/>
        <v>0</v>
      </c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>
        <v>0</v>
      </c>
      <c r="AE182" s="208">
        <f t="shared" si="190"/>
        <v>0</v>
      </c>
      <c r="AF182" s="208">
        <f t="shared" si="191"/>
        <v>0</v>
      </c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>
        <v>0</v>
      </c>
      <c r="AR182" s="208">
        <f t="shared" si="192"/>
        <v>0</v>
      </c>
      <c r="AS182" s="208">
        <f t="shared" si="193"/>
        <v>0</v>
      </c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>
        <v>0</v>
      </c>
      <c r="BE182" s="208">
        <f t="shared" si="194"/>
        <v>0</v>
      </c>
      <c r="BF182" s="208">
        <f t="shared" si="195"/>
        <v>0</v>
      </c>
      <c r="BG182" s="208"/>
      <c r="BH182" s="208"/>
      <c r="BI182" s="208"/>
      <c r="BJ182" s="208"/>
      <c r="BK182" s="208"/>
      <c r="BL182" s="208">
        <f t="shared" si="196"/>
        <v>0</v>
      </c>
      <c r="BM182" s="208">
        <f t="shared" si="197"/>
        <v>0</v>
      </c>
      <c r="BN182" s="208"/>
      <c r="BO182" s="208"/>
      <c r="BP182" s="208"/>
      <c r="BQ182" s="208"/>
      <c r="BR182" s="208"/>
      <c r="BS182" s="208"/>
      <c r="BT182" s="208"/>
      <c r="BU182" s="208"/>
      <c r="BV182" s="208"/>
      <c r="BW182" s="259"/>
      <c r="BX182" s="54" t="s">
        <v>380</v>
      </c>
      <c r="BY182" s="57"/>
      <c r="BZ182" s="230" t="s">
        <v>700</v>
      </c>
      <c r="CA182" s="10" t="s">
        <v>701</v>
      </c>
      <c r="CE182" s="10" t="e">
        <f>D182-#REF!-AD182</f>
        <v>#REF!</v>
      </c>
      <c r="CF182" s="10" t="e">
        <f>D182-#REF!</f>
        <v>#REF!</v>
      </c>
      <c r="CG182" s="1" t="e">
        <f>F182-#REF!</f>
        <v>#REF!</v>
      </c>
    </row>
    <row r="183" spans="1:85" ht="24" customHeight="1" x14ac:dyDescent="0.2">
      <c r="A183" s="75">
        <v>90009249155</v>
      </c>
      <c r="B183" s="158" t="s">
        <v>490</v>
      </c>
      <c r="C183" s="255" t="s">
        <v>222</v>
      </c>
      <c r="D183" s="220">
        <f t="shared" si="246"/>
        <v>370843</v>
      </c>
      <c r="E183" s="208">
        <f t="shared" si="247"/>
        <v>374004</v>
      </c>
      <c r="F183" s="208">
        <v>348839</v>
      </c>
      <c r="G183" s="208">
        <f t="shared" si="188"/>
        <v>351979</v>
      </c>
      <c r="H183" s="208">
        <f t="shared" si="227"/>
        <v>3140</v>
      </c>
      <c r="I183" s="208"/>
      <c r="J183" s="208"/>
      <c r="K183" s="208"/>
      <c r="L183" s="208"/>
      <c r="M183" s="208">
        <v>3140</v>
      </c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>
        <v>21999</v>
      </c>
      <c r="AE183" s="208">
        <f t="shared" si="190"/>
        <v>22020</v>
      </c>
      <c r="AF183" s="208">
        <f t="shared" si="191"/>
        <v>21</v>
      </c>
      <c r="AG183" s="208">
        <v>21</v>
      </c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>
        <v>5</v>
      </c>
      <c r="AR183" s="208">
        <f t="shared" si="192"/>
        <v>5</v>
      </c>
      <c r="AS183" s="208">
        <f t="shared" si="193"/>
        <v>0</v>
      </c>
      <c r="AT183" s="208"/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>
        <v>0</v>
      </c>
      <c r="BE183" s="208">
        <f t="shared" si="194"/>
        <v>0</v>
      </c>
      <c r="BF183" s="208">
        <f t="shared" si="195"/>
        <v>0</v>
      </c>
      <c r="BG183" s="208"/>
      <c r="BH183" s="208"/>
      <c r="BI183" s="208"/>
      <c r="BJ183" s="208"/>
      <c r="BK183" s="208"/>
      <c r="BL183" s="208">
        <f t="shared" si="196"/>
        <v>0</v>
      </c>
      <c r="BM183" s="208">
        <f t="shared" si="197"/>
        <v>0</v>
      </c>
      <c r="BN183" s="208"/>
      <c r="BO183" s="208"/>
      <c r="BP183" s="208"/>
      <c r="BQ183" s="208"/>
      <c r="BR183" s="208"/>
      <c r="BS183" s="208"/>
      <c r="BT183" s="208"/>
      <c r="BU183" s="208"/>
      <c r="BV183" s="208"/>
      <c r="BW183" s="259"/>
      <c r="BX183" s="54" t="s">
        <v>381</v>
      </c>
      <c r="BY183" s="57"/>
      <c r="BZ183" s="230" t="s">
        <v>702</v>
      </c>
      <c r="CA183" s="10" t="s">
        <v>703</v>
      </c>
      <c r="CE183" s="10" t="e">
        <f>D183-#REF!-AD183</f>
        <v>#REF!</v>
      </c>
      <c r="CF183" s="10" t="e">
        <f>D183-#REF!</f>
        <v>#REF!</v>
      </c>
      <c r="CG183" s="1" t="e">
        <f>F183-#REF!</f>
        <v>#REF!</v>
      </c>
    </row>
    <row r="184" spans="1:85" x14ac:dyDescent="0.2">
      <c r="A184" s="75"/>
      <c r="B184" s="159"/>
      <c r="C184" s="255" t="s">
        <v>234</v>
      </c>
      <c r="D184" s="220">
        <f t="shared" si="246"/>
        <v>28638</v>
      </c>
      <c r="E184" s="208">
        <f t="shared" si="247"/>
        <v>28638</v>
      </c>
      <c r="F184" s="208">
        <v>28638</v>
      </c>
      <c r="G184" s="208">
        <f t="shared" si="188"/>
        <v>28638</v>
      </c>
      <c r="H184" s="208">
        <f t="shared" si="227"/>
        <v>0</v>
      </c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>
        <v>0</v>
      </c>
      <c r="AE184" s="208">
        <f t="shared" si="190"/>
        <v>0</v>
      </c>
      <c r="AF184" s="208">
        <f t="shared" si="191"/>
        <v>0</v>
      </c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>
        <v>0</v>
      </c>
      <c r="AR184" s="208">
        <f t="shared" si="192"/>
        <v>0</v>
      </c>
      <c r="AS184" s="208">
        <f t="shared" si="193"/>
        <v>0</v>
      </c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>
        <v>0</v>
      </c>
      <c r="BE184" s="208">
        <f t="shared" si="194"/>
        <v>0</v>
      </c>
      <c r="BF184" s="208">
        <f t="shared" si="195"/>
        <v>0</v>
      </c>
      <c r="BG184" s="208"/>
      <c r="BH184" s="208"/>
      <c r="BI184" s="208"/>
      <c r="BJ184" s="208"/>
      <c r="BK184" s="208"/>
      <c r="BL184" s="208">
        <f t="shared" si="196"/>
        <v>0</v>
      </c>
      <c r="BM184" s="208">
        <f t="shared" si="197"/>
        <v>0</v>
      </c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59"/>
      <c r="BX184" s="54" t="s">
        <v>382</v>
      </c>
      <c r="BY184" s="57"/>
      <c r="BZ184" s="230" t="s">
        <v>700</v>
      </c>
      <c r="CA184" s="10" t="s">
        <v>701</v>
      </c>
      <c r="CE184" s="10" t="e">
        <f>D184-#REF!-AD184</f>
        <v>#REF!</v>
      </c>
      <c r="CF184" s="10" t="e">
        <f>D184-#REF!</f>
        <v>#REF!</v>
      </c>
      <c r="CG184" s="1" t="e">
        <f>F184-#REF!</f>
        <v>#REF!</v>
      </c>
    </row>
    <row r="185" spans="1:85" ht="24" customHeight="1" x14ac:dyDescent="0.2">
      <c r="A185" s="75">
        <v>90009249259</v>
      </c>
      <c r="B185" s="158" t="s">
        <v>491</v>
      </c>
      <c r="C185" s="255" t="s">
        <v>222</v>
      </c>
      <c r="D185" s="220">
        <f t="shared" si="246"/>
        <v>660803</v>
      </c>
      <c r="E185" s="208">
        <f t="shared" si="247"/>
        <v>661174</v>
      </c>
      <c r="F185" s="208">
        <v>585436</v>
      </c>
      <c r="G185" s="208">
        <f t="shared" si="188"/>
        <v>583845</v>
      </c>
      <c r="H185" s="208">
        <f t="shared" si="227"/>
        <v>-1591</v>
      </c>
      <c r="I185" s="208"/>
      <c r="J185" s="208"/>
      <c r="K185" s="208"/>
      <c r="L185" s="208"/>
      <c r="M185" s="208">
        <v>-1591</v>
      </c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>
        <v>69261</v>
      </c>
      <c r="AE185" s="208">
        <f t="shared" si="190"/>
        <v>69261</v>
      </c>
      <c r="AF185" s="208">
        <f t="shared" si="191"/>
        <v>0</v>
      </c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>
        <v>6106</v>
      </c>
      <c r="AR185" s="208">
        <f t="shared" si="192"/>
        <v>8068</v>
      </c>
      <c r="AS185" s="208">
        <f t="shared" si="193"/>
        <v>1962</v>
      </c>
      <c r="AT185" s="208">
        <v>1962</v>
      </c>
      <c r="AU185" s="208"/>
      <c r="AV185" s="208"/>
      <c r="AW185" s="208"/>
      <c r="AX185" s="208"/>
      <c r="AY185" s="208"/>
      <c r="AZ185" s="208"/>
      <c r="BA185" s="208"/>
      <c r="BB185" s="208"/>
      <c r="BC185" s="208"/>
      <c r="BD185" s="208">
        <v>0</v>
      </c>
      <c r="BE185" s="208">
        <f t="shared" si="194"/>
        <v>0</v>
      </c>
      <c r="BF185" s="208">
        <f t="shared" si="195"/>
        <v>0</v>
      </c>
      <c r="BG185" s="208"/>
      <c r="BH185" s="208"/>
      <c r="BI185" s="208"/>
      <c r="BJ185" s="208"/>
      <c r="BK185" s="208"/>
      <c r="BL185" s="208">
        <f t="shared" si="196"/>
        <v>0</v>
      </c>
      <c r="BM185" s="208">
        <f t="shared" si="197"/>
        <v>0</v>
      </c>
      <c r="BN185" s="208"/>
      <c r="BO185" s="208"/>
      <c r="BP185" s="208"/>
      <c r="BQ185" s="208"/>
      <c r="BR185" s="208"/>
      <c r="BS185" s="208"/>
      <c r="BT185" s="208"/>
      <c r="BU185" s="208"/>
      <c r="BV185" s="208"/>
      <c r="BW185" s="259"/>
      <c r="BX185" s="54" t="s">
        <v>383</v>
      </c>
      <c r="BY185" s="57"/>
      <c r="BZ185" s="230" t="s">
        <v>702</v>
      </c>
      <c r="CA185" s="10" t="s">
        <v>703</v>
      </c>
      <c r="CE185" s="10" t="e">
        <f>D185-#REF!-AD185</f>
        <v>#REF!</v>
      </c>
      <c r="CF185" s="10" t="e">
        <f>D185-#REF!</f>
        <v>#REF!</v>
      </c>
      <c r="CG185" s="1" t="e">
        <f>F185-#REF!</f>
        <v>#REF!</v>
      </c>
    </row>
    <row r="186" spans="1:85" x14ac:dyDescent="0.2">
      <c r="A186" s="75"/>
      <c r="B186" s="159"/>
      <c r="C186" s="255" t="s">
        <v>234</v>
      </c>
      <c r="D186" s="220">
        <f t="shared" si="246"/>
        <v>79837</v>
      </c>
      <c r="E186" s="208">
        <f t="shared" si="247"/>
        <v>80073</v>
      </c>
      <c r="F186" s="208">
        <v>72748</v>
      </c>
      <c r="G186" s="208">
        <f t="shared" si="188"/>
        <v>72748</v>
      </c>
      <c r="H186" s="208">
        <f t="shared" si="227"/>
        <v>0</v>
      </c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>
        <v>0</v>
      </c>
      <c r="AE186" s="208">
        <f t="shared" si="190"/>
        <v>0</v>
      </c>
      <c r="AF186" s="208">
        <f t="shared" si="191"/>
        <v>0</v>
      </c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>
        <v>7089</v>
      </c>
      <c r="AR186" s="208">
        <f t="shared" si="192"/>
        <v>7325</v>
      </c>
      <c r="AS186" s="208">
        <f t="shared" si="193"/>
        <v>236</v>
      </c>
      <c r="AT186" s="208">
        <v>236</v>
      </c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>
        <v>0</v>
      </c>
      <c r="BE186" s="208">
        <f t="shared" si="194"/>
        <v>0</v>
      </c>
      <c r="BF186" s="208">
        <f t="shared" si="195"/>
        <v>0</v>
      </c>
      <c r="BG186" s="208"/>
      <c r="BH186" s="208"/>
      <c r="BI186" s="208"/>
      <c r="BJ186" s="208"/>
      <c r="BK186" s="208"/>
      <c r="BL186" s="208">
        <f t="shared" si="196"/>
        <v>0</v>
      </c>
      <c r="BM186" s="208">
        <f t="shared" si="197"/>
        <v>0</v>
      </c>
      <c r="BN186" s="208"/>
      <c r="BO186" s="208"/>
      <c r="BP186" s="208"/>
      <c r="BQ186" s="208"/>
      <c r="BR186" s="208"/>
      <c r="BS186" s="208"/>
      <c r="BT186" s="208"/>
      <c r="BU186" s="208"/>
      <c r="BV186" s="208"/>
      <c r="BW186" s="259"/>
      <c r="BX186" s="54" t="s">
        <v>384</v>
      </c>
      <c r="BY186" s="57"/>
      <c r="BZ186" s="230" t="s">
        <v>700</v>
      </c>
      <c r="CA186" s="10" t="s">
        <v>701</v>
      </c>
      <c r="CE186" s="10" t="e">
        <f>D186-#REF!-AD186</f>
        <v>#REF!</v>
      </c>
      <c r="CF186" s="10" t="e">
        <f>D186-#REF!</f>
        <v>#REF!</v>
      </c>
      <c r="CG186" s="1" t="e">
        <f>F186-#REF!</f>
        <v>#REF!</v>
      </c>
    </row>
    <row r="187" spans="1:85" ht="24" customHeight="1" x14ac:dyDescent="0.2">
      <c r="A187" s="75">
        <v>90009249314</v>
      </c>
      <c r="B187" s="158" t="s">
        <v>492</v>
      </c>
      <c r="C187" s="255" t="s">
        <v>222</v>
      </c>
      <c r="D187" s="220">
        <f t="shared" si="246"/>
        <v>682569</v>
      </c>
      <c r="E187" s="208">
        <f t="shared" si="247"/>
        <v>683115</v>
      </c>
      <c r="F187" s="208">
        <v>574356</v>
      </c>
      <c r="G187" s="208">
        <f t="shared" si="188"/>
        <v>574273</v>
      </c>
      <c r="H187" s="208">
        <f t="shared" si="227"/>
        <v>-83</v>
      </c>
      <c r="I187" s="208"/>
      <c r="J187" s="208"/>
      <c r="K187" s="208"/>
      <c r="L187" s="208"/>
      <c r="M187" s="208">
        <v>-83</v>
      </c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>
        <v>102043</v>
      </c>
      <c r="AE187" s="208">
        <f t="shared" si="190"/>
        <v>102043</v>
      </c>
      <c r="AF187" s="208">
        <f t="shared" si="191"/>
        <v>0</v>
      </c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>
        <v>6170</v>
      </c>
      <c r="AR187" s="208">
        <f t="shared" si="192"/>
        <v>6799</v>
      </c>
      <c r="AS187" s="208">
        <f t="shared" si="193"/>
        <v>629</v>
      </c>
      <c r="AT187" s="208">
        <v>629</v>
      </c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>
        <v>0</v>
      </c>
      <c r="BE187" s="208">
        <f t="shared" si="194"/>
        <v>0</v>
      </c>
      <c r="BF187" s="208">
        <f t="shared" si="195"/>
        <v>0</v>
      </c>
      <c r="BG187" s="208"/>
      <c r="BH187" s="208"/>
      <c r="BI187" s="208"/>
      <c r="BJ187" s="208"/>
      <c r="BK187" s="208"/>
      <c r="BL187" s="208">
        <f t="shared" si="196"/>
        <v>0</v>
      </c>
      <c r="BM187" s="208">
        <f t="shared" si="197"/>
        <v>0</v>
      </c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59"/>
      <c r="BX187" s="54" t="s">
        <v>385</v>
      </c>
      <c r="BY187" s="57"/>
      <c r="BZ187" s="230" t="s">
        <v>702</v>
      </c>
      <c r="CA187" s="10" t="s">
        <v>703</v>
      </c>
      <c r="CE187" s="10" t="e">
        <f>D187-#REF!-AD187</f>
        <v>#REF!</v>
      </c>
      <c r="CF187" s="10" t="e">
        <f>D187-#REF!</f>
        <v>#REF!</v>
      </c>
      <c r="CG187" s="1" t="e">
        <f>F187-#REF!</f>
        <v>#REF!</v>
      </c>
    </row>
    <row r="188" spans="1:85" x14ac:dyDescent="0.2">
      <c r="A188" s="75"/>
      <c r="B188" s="159"/>
      <c r="C188" s="255" t="s">
        <v>234</v>
      </c>
      <c r="D188" s="220">
        <f t="shared" si="246"/>
        <v>75381</v>
      </c>
      <c r="E188" s="208">
        <f t="shared" si="247"/>
        <v>75381</v>
      </c>
      <c r="F188" s="208">
        <v>75381</v>
      </c>
      <c r="G188" s="208">
        <f t="shared" si="188"/>
        <v>75381</v>
      </c>
      <c r="H188" s="208">
        <f t="shared" si="227"/>
        <v>0</v>
      </c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>
        <v>0</v>
      </c>
      <c r="AE188" s="208">
        <f t="shared" si="190"/>
        <v>0</v>
      </c>
      <c r="AF188" s="208">
        <f t="shared" si="191"/>
        <v>0</v>
      </c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>
        <v>0</v>
      </c>
      <c r="AR188" s="208">
        <f t="shared" si="192"/>
        <v>0</v>
      </c>
      <c r="AS188" s="208">
        <f t="shared" si="193"/>
        <v>0</v>
      </c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>
        <v>0</v>
      </c>
      <c r="BE188" s="208">
        <f t="shared" si="194"/>
        <v>0</v>
      </c>
      <c r="BF188" s="208">
        <f t="shared" si="195"/>
        <v>0</v>
      </c>
      <c r="BG188" s="208"/>
      <c r="BH188" s="208"/>
      <c r="BI188" s="208"/>
      <c r="BJ188" s="208"/>
      <c r="BK188" s="208"/>
      <c r="BL188" s="208">
        <f t="shared" si="196"/>
        <v>0</v>
      </c>
      <c r="BM188" s="208">
        <f t="shared" si="197"/>
        <v>0</v>
      </c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59"/>
      <c r="BX188" s="54" t="s">
        <v>386</v>
      </c>
      <c r="BY188" s="57"/>
      <c r="BZ188" s="230" t="s">
        <v>700</v>
      </c>
      <c r="CA188" s="10" t="s">
        <v>701</v>
      </c>
      <c r="CE188" s="10" t="e">
        <f>D188-#REF!-AD188</f>
        <v>#REF!</v>
      </c>
      <c r="CF188" s="10" t="e">
        <f>D188-#REF!</f>
        <v>#REF!</v>
      </c>
      <c r="CG188" s="1" t="e">
        <f>F188-#REF!</f>
        <v>#REF!</v>
      </c>
    </row>
    <row r="189" spans="1:85" ht="24" customHeight="1" x14ac:dyDescent="0.2">
      <c r="A189" s="75">
        <v>90009249189</v>
      </c>
      <c r="B189" s="158" t="s">
        <v>493</v>
      </c>
      <c r="C189" s="255" t="s">
        <v>222</v>
      </c>
      <c r="D189" s="220">
        <f t="shared" si="246"/>
        <v>632286</v>
      </c>
      <c r="E189" s="208">
        <f t="shared" si="247"/>
        <v>633104</v>
      </c>
      <c r="F189" s="208">
        <v>545760</v>
      </c>
      <c r="G189" s="208">
        <f t="shared" si="188"/>
        <v>545760</v>
      </c>
      <c r="H189" s="208">
        <f t="shared" si="227"/>
        <v>0</v>
      </c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>
        <v>81536</v>
      </c>
      <c r="AE189" s="208">
        <f t="shared" si="190"/>
        <v>81536</v>
      </c>
      <c r="AF189" s="208">
        <f t="shared" si="191"/>
        <v>0</v>
      </c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>
        <v>4990</v>
      </c>
      <c r="AR189" s="208">
        <f t="shared" si="192"/>
        <v>5808</v>
      </c>
      <c r="AS189" s="208">
        <f t="shared" si="193"/>
        <v>818</v>
      </c>
      <c r="AT189" s="208">
        <v>818</v>
      </c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>
        <v>0</v>
      </c>
      <c r="BE189" s="208">
        <f t="shared" si="194"/>
        <v>0</v>
      </c>
      <c r="BF189" s="208">
        <f t="shared" si="195"/>
        <v>0</v>
      </c>
      <c r="BG189" s="208"/>
      <c r="BH189" s="208"/>
      <c r="BI189" s="208"/>
      <c r="BJ189" s="208"/>
      <c r="BK189" s="208"/>
      <c r="BL189" s="208">
        <f t="shared" si="196"/>
        <v>0</v>
      </c>
      <c r="BM189" s="208">
        <f t="shared" si="197"/>
        <v>0</v>
      </c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59"/>
      <c r="BX189" s="54" t="s">
        <v>387</v>
      </c>
      <c r="BY189" s="57"/>
      <c r="BZ189" s="230" t="s">
        <v>702</v>
      </c>
      <c r="CA189" s="10" t="s">
        <v>703</v>
      </c>
      <c r="CE189" s="10" t="e">
        <f>D189-#REF!-AD189</f>
        <v>#REF!</v>
      </c>
      <c r="CF189" s="10" t="e">
        <f>D189-#REF!</f>
        <v>#REF!</v>
      </c>
      <c r="CG189" s="1" t="e">
        <f>F189-#REF!</f>
        <v>#REF!</v>
      </c>
    </row>
    <row r="190" spans="1:85" x14ac:dyDescent="0.2">
      <c r="A190" s="75"/>
      <c r="B190" s="159"/>
      <c r="C190" s="255" t="s">
        <v>234</v>
      </c>
      <c r="D190" s="220">
        <f t="shared" si="246"/>
        <v>71058</v>
      </c>
      <c r="E190" s="208">
        <f t="shared" si="247"/>
        <v>71826</v>
      </c>
      <c r="F190" s="208">
        <v>65835</v>
      </c>
      <c r="G190" s="208">
        <f t="shared" si="188"/>
        <v>65835</v>
      </c>
      <c r="H190" s="208">
        <f t="shared" si="227"/>
        <v>0</v>
      </c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>
        <v>0</v>
      </c>
      <c r="AE190" s="208">
        <f t="shared" si="190"/>
        <v>0</v>
      </c>
      <c r="AF190" s="208">
        <f t="shared" si="191"/>
        <v>0</v>
      </c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>
        <v>5223</v>
      </c>
      <c r="AR190" s="208">
        <f t="shared" si="192"/>
        <v>5991</v>
      </c>
      <c r="AS190" s="208">
        <f t="shared" si="193"/>
        <v>768</v>
      </c>
      <c r="AT190" s="208">
        <v>768</v>
      </c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>
        <v>0</v>
      </c>
      <c r="BE190" s="208">
        <f t="shared" si="194"/>
        <v>0</v>
      </c>
      <c r="BF190" s="208">
        <f t="shared" si="195"/>
        <v>0</v>
      </c>
      <c r="BG190" s="208"/>
      <c r="BH190" s="208"/>
      <c r="BI190" s="208"/>
      <c r="BJ190" s="208"/>
      <c r="BK190" s="208"/>
      <c r="BL190" s="208">
        <f t="shared" si="196"/>
        <v>0</v>
      </c>
      <c r="BM190" s="208">
        <f t="shared" si="197"/>
        <v>0</v>
      </c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59"/>
      <c r="BX190" s="54" t="s">
        <v>388</v>
      </c>
      <c r="BY190" s="57"/>
      <c r="BZ190" s="230" t="s">
        <v>700</v>
      </c>
      <c r="CA190" s="10" t="s">
        <v>701</v>
      </c>
      <c r="CE190" s="10" t="e">
        <f>D190-#REF!-AD190</f>
        <v>#REF!</v>
      </c>
      <c r="CF190" s="10" t="e">
        <f>D190-#REF!</f>
        <v>#REF!</v>
      </c>
      <c r="CG190" s="1" t="e">
        <f>F190-#REF!</f>
        <v>#REF!</v>
      </c>
    </row>
    <row r="191" spans="1:85" ht="24" customHeight="1" x14ac:dyDescent="0.2">
      <c r="A191" s="75">
        <v>90009249136</v>
      </c>
      <c r="B191" s="158" t="s">
        <v>494</v>
      </c>
      <c r="C191" s="255" t="s">
        <v>222</v>
      </c>
      <c r="D191" s="220">
        <f t="shared" si="246"/>
        <v>329952</v>
      </c>
      <c r="E191" s="208">
        <f t="shared" si="247"/>
        <v>329952</v>
      </c>
      <c r="F191" s="208">
        <v>310396</v>
      </c>
      <c r="G191" s="208">
        <f t="shared" si="188"/>
        <v>310396</v>
      </c>
      <c r="H191" s="208">
        <f t="shared" si="227"/>
        <v>0</v>
      </c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>
        <v>19556</v>
      </c>
      <c r="AE191" s="208">
        <f t="shared" si="190"/>
        <v>19556</v>
      </c>
      <c r="AF191" s="208">
        <f t="shared" si="191"/>
        <v>0</v>
      </c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>
        <v>0</v>
      </c>
      <c r="AR191" s="208">
        <f t="shared" si="192"/>
        <v>0</v>
      </c>
      <c r="AS191" s="208">
        <f t="shared" si="193"/>
        <v>0</v>
      </c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>
        <v>0</v>
      </c>
      <c r="BE191" s="208">
        <f t="shared" si="194"/>
        <v>0</v>
      </c>
      <c r="BF191" s="208">
        <f t="shared" si="195"/>
        <v>0</v>
      </c>
      <c r="BG191" s="208"/>
      <c r="BH191" s="208"/>
      <c r="BI191" s="208"/>
      <c r="BJ191" s="208"/>
      <c r="BK191" s="208"/>
      <c r="BL191" s="208">
        <f t="shared" si="196"/>
        <v>0</v>
      </c>
      <c r="BM191" s="208">
        <f t="shared" si="197"/>
        <v>0</v>
      </c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59"/>
      <c r="BX191" s="54" t="s">
        <v>389</v>
      </c>
      <c r="BY191" s="57"/>
      <c r="BZ191" s="230" t="s">
        <v>702</v>
      </c>
      <c r="CA191" s="10" t="s">
        <v>703</v>
      </c>
      <c r="CE191" s="10" t="e">
        <f>D191-#REF!-AD191</f>
        <v>#REF!</v>
      </c>
      <c r="CF191" s="10" t="e">
        <f>D191-#REF!</f>
        <v>#REF!</v>
      </c>
      <c r="CG191" s="1" t="e">
        <f>F191-#REF!</f>
        <v>#REF!</v>
      </c>
    </row>
    <row r="192" spans="1:85" x14ac:dyDescent="0.2">
      <c r="A192" s="75"/>
      <c r="B192" s="159"/>
      <c r="C192" s="255" t="s">
        <v>234</v>
      </c>
      <c r="D192" s="220">
        <f t="shared" si="246"/>
        <v>26992</v>
      </c>
      <c r="E192" s="208">
        <f t="shared" si="247"/>
        <v>26992</v>
      </c>
      <c r="F192" s="208">
        <v>26992</v>
      </c>
      <c r="G192" s="208">
        <f t="shared" si="188"/>
        <v>26992</v>
      </c>
      <c r="H192" s="208">
        <f t="shared" ref="H192:H221" si="248">SUM(I192:AC192)</f>
        <v>0</v>
      </c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>
        <v>0</v>
      </c>
      <c r="AE192" s="208">
        <f t="shared" si="190"/>
        <v>0</v>
      </c>
      <c r="AF192" s="208">
        <f t="shared" si="191"/>
        <v>0</v>
      </c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>
        <v>0</v>
      </c>
      <c r="AR192" s="208">
        <f t="shared" si="192"/>
        <v>0</v>
      </c>
      <c r="AS192" s="208">
        <f t="shared" si="193"/>
        <v>0</v>
      </c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>
        <v>0</v>
      </c>
      <c r="BE192" s="208">
        <f t="shared" si="194"/>
        <v>0</v>
      </c>
      <c r="BF192" s="208">
        <f t="shared" si="195"/>
        <v>0</v>
      </c>
      <c r="BG192" s="208"/>
      <c r="BH192" s="208"/>
      <c r="BI192" s="208"/>
      <c r="BJ192" s="208"/>
      <c r="BK192" s="208"/>
      <c r="BL192" s="208">
        <f t="shared" si="196"/>
        <v>0</v>
      </c>
      <c r="BM192" s="208">
        <f t="shared" si="197"/>
        <v>0</v>
      </c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59"/>
      <c r="BX192" s="54" t="s">
        <v>390</v>
      </c>
      <c r="BY192" s="57"/>
      <c r="BZ192" s="230" t="s">
        <v>700</v>
      </c>
      <c r="CA192" s="10" t="s">
        <v>701</v>
      </c>
      <c r="CE192" s="10" t="e">
        <f>D192-#REF!-AD192</f>
        <v>#REF!</v>
      </c>
      <c r="CF192" s="10" t="e">
        <f>D192-#REF!</f>
        <v>#REF!</v>
      </c>
      <c r="CG192" s="1" t="e">
        <f>F192-#REF!</f>
        <v>#REF!</v>
      </c>
    </row>
    <row r="193" spans="1:85" ht="24" customHeight="1" x14ac:dyDescent="0.2">
      <c r="A193" s="75">
        <v>90009563202</v>
      </c>
      <c r="B193" s="158" t="s">
        <v>495</v>
      </c>
      <c r="C193" s="255" t="s">
        <v>222</v>
      </c>
      <c r="D193" s="220">
        <f t="shared" si="246"/>
        <v>362221</v>
      </c>
      <c r="E193" s="208">
        <f t="shared" si="247"/>
        <v>366157</v>
      </c>
      <c r="F193" s="208">
        <v>179494</v>
      </c>
      <c r="G193" s="208">
        <f t="shared" si="188"/>
        <v>179494</v>
      </c>
      <c r="H193" s="208">
        <f t="shared" si="248"/>
        <v>0</v>
      </c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>
        <v>181749</v>
      </c>
      <c r="AE193" s="208">
        <f t="shared" si="190"/>
        <v>185675</v>
      </c>
      <c r="AF193" s="208">
        <f t="shared" si="191"/>
        <v>3926</v>
      </c>
      <c r="AG193" s="208">
        <v>3926</v>
      </c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>
        <v>978</v>
      </c>
      <c r="AR193" s="208">
        <f t="shared" si="192"/>
        <v>988</v>
      </c>
      <c r="AS193" s="208">
        <f t="shared" si="193"/>
        <v>10</v>
      </c>
      <c r="AT193" s="208">
        <v>10</v>
      </c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>
        <v>0</v>
      </c>
      <c r="BE193" s="208">
        <f t="shared" si="194"/>
        <v>0</v>
      </c>
      <c r="BF193" s="208">
        <f t="shared" si="195"/>
        <v>0</v>
      </c>
      <c r="BG193" s="208"/>
      <c r="BH193" s="208"/>
      <c r="BI193" s="208"/>
      <c r="BJ193" s="208"/>
      <c r="BK193" s="208"/>
      <c r="BL193" s="208">
        <f t="shared" si="196"/>
        <v>0</v>
      </c>
      <c r="BM193" s="208">
        <f t="shared" si="197"/>
        <v>0</v>
      </c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59"/>
      <c r="BX193" s="54" t="s">
        <v>391</v>
      </c>
      <c r="BY193" s="57"/>
      <c r="BZ193" s="230" t="s">
        <v>702</v>
      </c>
      <c r="CA193" s="10" t="s">
        <v>703</v>
      </c>
      <c r="CE193" s="10" t="e">
        <f>D193-#REF!-AD193</f>
        <v>#REF!</v>
      </c>
      <c r="CF193" s="10" t="e">
        <f>D193-#REF!</f>
        <v>#REF!</v>
      </c>
      <c r="CG193" s="1" t="e">
        <f>F193-#REF!</f>
        <v>#REF!</v>
      </c>
    </row>
    <row r="194" spans="1:85" s="119" customFormat="1" x14ac:dyDescent="0.2">
      <c r="A194" s="75"/>
      <c r="B194" s="159"/>
      <c r="C194" s="255" t="s">
        <v>234</v>
      </c>
      <c r="D194" s="220">
        <f t="shared" si="246"/>
        <v>20080</v>
      </c>
      <c r="E194" s="208">
        <f t="shared" si="247"/>
        <v>20080</v>
      </c>
      <c r="F194" s="208">
        <v>20080</v>
      </c>
      <c r="G194" s="208">
        <f t="shared" si="188"/>
        <v>20080</v>
      </c>
      <c r="H194" s="208">
        <f t="shared" si="248"/>
        <v>0</v>
      </c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>
        <v>0</v>
      </c>
      <c r="AE194" s="208">
        <f t="shared" si="190"/>
        <v>0</v>
      </c>
      <c r="AF194" s="208">
        <f t="shared" si="191"/>
        <v>0</v>
      </c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>
        <v>0</v>
      </c>
      <c r="AR194" s="208">
        <f t="shared" si="192"/>
        <v>0</v>
      </c>
      <c r="AS194" s="208">
        <f t="shared" si="193"/>
        <v>0</v>
      </c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>
        <v>0</v>
      </c>
      <c r="BE194" s="208">
        <f t="shared" si="194"/>
        <v>0</v>
      </c>
      <c r="BF194" s="208">
        <f t="shared" si="195"/>
        <v>0</v>
      </c>
      <c r="BG194" s="208"/>
      <c r="BH194" s="208"/>
      <c r="BI194" s="208"/>
      <c r="BJ194" s="208"/>
      <c r="BK194" s="208"/>
      <c r="BL194" s="208">
        <f t="shared" si="196"/>
        <v>0</v>
      </c>
      <c r="BM194" s="208">
        <f t="shared" si="197"/>
        <v>0</v>
      </c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59"/>
      <c r="BX194" s="54" t="s">
        <v>474</v>
      </c>
      <c r="BY194" s="57"/>
      <c r="BZ194" s="230" t="s">
        <v>700</v>
      </c>
      <c r="CA194" s="10" t="s">
        <v>701</v>
      </c>
      <c r="CE194" s="10" t="e">
        <f>D194-#REF!-AD194</f>
        <v>#REF!</v>
      </c>
      <c r="CF194" s="10" t="e">
        <f>D194-#REF!</f>
        <v>#REF!</v>
      </c>
      <c r="CG194" s="119" t="e">
        <f>F194-#REF!</f>
        <v>#REF!</v>
      </c>
    </row>
    <row r="195" spans="1:85" ht="24" customHeight="1" x14ac:dyDescent="0.2">
      <c r="A195" s="75">
        <v>90009249206</v>
      </c>
      <c r="B195" s="158" t="s">
        <v>496</v>
      </c>
      <c r="C195" s="255" t="s">
        <v>222</v>
      </c>
      <c r="D195" s="220">
        <f t="shared" si="246"/>
        <v>651899</v>
      </c>
      <c r="E195" s="208">
        <f t="shared" si="247"/>
        <v>653167</v>
      </c>
      <c r="F195" s="208">
        <v>576215</v>
      </c>
      <c r="G195" s="208">
        <f t="shared" si="188"/>
        <v>577201</v>
      </c>
      <c r="H195" s="208">
        <f t="shared" si="248"/>
        <v>986</v>
      </c>
      <c r="I195" s="208"/>
      <c r="J195" s="208"/>
      <c r="K195" s="208"/>
      <c r="L195" s="208"/>
      <c r="M195" s="208">
        <f>-183+1169</f>
        <v>986</v>
      </c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>
        <v>70756</v>
      </c>
      <c r="AE195" s="208">
        <f t="shared" si="190"/>
        <v>70756</v>
      </c>
      <c r="AF195" s="208">
        <f t="shared" si="191"/>
        <v>0</v>
      </c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>
        <v>4928</v>
      </c>
      <c r="AR195" s="208">
        <f t="shared" si="192"/>
        <v>5210</v>
      </c>
      <c r="AS195" s="208">
        <f t="shared" si="193"/>
        <v>282</v>
      </c>
      <c r="AT195" s="208">
        <v>282</v>
      </c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>
        <v>0</v>
      </c>
      <c r="BE195" s="208">
        <f t="shared" si="194"/>
        <v>0</v>
      </c>
      <c r="BF195" s="208">
        <f t="shared" si="195"/>
        <v>0</v>
      </c>
      <c r="BG195" s="208"/>
      <c r="BH195" s="208"/>
      <c r="BI195" s="208"/>
      <c r="BJ195" s="208"/>
      <c r="BK195" s="208"/>
      <c r="BL195" s="208">
        <f t="shared" si="196"/>
        <v>0</v>
      </c>
      <c r="BM195" s="208">
        <f t="shared" si="197"/>
        <v>0</v>
      </c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59"/>
      <c r="BX195" s="54" t="s">
        <v>392</v>
      </c>
      <c r="BY195" s="57"/>
      <c r="BZ195" s="230" t="s">
        <v>702</v>
      </c>
      <c r="CA195" s="10" t="s">
        <v>703</v>
      </c>
      <c r="CE195" s="10" t="e">
        <f>D195-#REF!-AD195</f>
        <v>#REF!</v>
      </c>
      <c r="CF195" s="10" t="e">
        <f>D195-#REF!</f>
        <v>#REF!</v>
      </c>
      <c r="CG195" s="1" t="e">
        <f>F195-#REF!</f>
        <v>#REF!</v>
      </c>
    </row>
    <row r="196" spans="1:85" x14ac:dyDescent="0.2">
      <c r="A196" s="75"/>
      <c r="B196" s="159"/>
      <c r="C196" s="255" t="s">
        <v>234</v>
      </c>
      <c r="D196" s="220">
        <f t="shared" si="246"/>
        <v>72748</v>
      </c>
      <c r="E196" s="208">
        <f t="shared" si="247"/>
        <v>72748</v>
      </c>
      <c r="F196" s="208">
        <v>72748</v>
      </c>
      <c r="G196" s="208">
        <f t="shared" si="188"/>
        <v>72748</v>
      </c>
      <c r="H196" s="208">
        <f t="shared" si="248"/>
        <v>0</v>
      </c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>
        <v>0</v>
      </c>
      <c r="AE196" s="208">
        <f t="shared" si="190"/>
        <v>0</v>
      </c>
      <c r="AF196" s="208">
        <f t="shared" si="191"/>
        <v>0</v>
      </c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>
        <v>0</v>
      </c>
      <c r="AR196" s="208">
        <f t="shared" si="192"/>
        <v>0</v>
      </c>
      <c r="AS196" s="208">
        <f t="shared" si="193"/>
        <v>0</v>
      </c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>
        <v>0</v>
      </c>
      <c r="BE196" s="208">
        <f t="shared" si="194"/>
        <v>0</v>
      </c>
      <c r="BF196" s="208">
        <f t="shared" si="195"/>
        <v>0</v>
      </c>
      <c r="BG196" s="208"/>
      <c r="BH196" s="208"/>
      <c r="BI196" s="208"/>
      <c r="BJ196" s="208"/>
      <c r="BK196" s="208"/>
      <c r="BL196" s="208">
        <f t="shared" si="196"/>
        <v>0</v>
      </c>
      <c r="BM196" s="208">
        <f t="shared" si="197"/>
        <v>0</v>
      </c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59"/>
      <c r="BX196" s="54" t="s">
        <v>393</v>
      </c>
      <c r="BY196" s="57"/>
      <c r="BZ196" s="230" t="s">
        <v>700</v>
      </c>
      <c r="CA196" s="10" t="s">
        <v>701</v>
      </c>
      <c r="CE196" s="10" t="e">
        <f>D196-#REF!-AD196</f>
        <v>#REF!</v>
      </c>
      <c r="CF196" s="10" t="e">
        <f>D196-#REF!</f>
        <v>#REF!</v>
      </c>
      <c r="CG196" s="1" t="e">
        <f>F196-#REF!</f>
        <v>#REF!</v>
      </c>
    </row>
    <row r="197" spans="1:85" s="130" customFormat="1" x14ac:dyDescent="0.2">
      <c r="A197" s="75"/>
      <c r="B197" s="159"/>
      <c r="C197" s="255" t="s">
        <v>677</v>
      </c>
      <c r="D197" s="220">
        <f t="shared" si="246"/>
        <v>7376</v>
      </c>
      <c r="E197" s="208">
        <f t="shared" si="247"/>
        <v>8456</v>
      </c>
      <c r="F197" s="208">
        <v>7376</v>
      </c>
      <c r="G197" s="208">
        <f t="shared" si="188"/>
        <v>8456</v>
      </c>
      <c r="H197" s="208">
        <f t="shared" si="248"/>
        <v>1080</v>
      </c>
      <c r="I197" s="208"/>
      <c r="J197" s="208"/>
      <c r="K197" s="208"/>
      <c r="L197" s="208"/>
      <c r="M197" s="208">
        <v>1080</v>
      </c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>
        <v>0</v>
      </c>
      <c r="AE197" s="208">
        <f t="shared" si="190"/>
        <v>0</v>
      </c>
      <c r="AF197" s="208">
        <f t="shared" si="191"/>
        <v>0</v>
      </c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>
        <v>0</v>
      </c>
      <c r="AR197" s="208">
        <f t="shared" si="192"/>
        <v>0</v>
      </c>
      <c r="AS197" s="208">
        <f t="shared" si="193"/>
        <v>0</v>
      </c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>
        <v>0</v>
      </c>
      <c r="BE197" s="208">
        <f t="shared" si="194"/>
        <v>0</v>
      </c>
      <c r="BF197" s="208">
        <f t="shared" si="195"/>
        <v>0</v>
      </c>
      <c r="BG197" s="208"/>
      <c r="BH197" s="208"/>
      <c r="BI197" s="208"/>
      <c r="BJ197" s="208"/>
      <c r="BK197" s="208"/>
      <c r="BL197" s="208">
        <f t="shared" si="196"/>
        <v>0</v>
      </c>
      <c r="BM197" s="208">
        <f t="shared" si="197"/>
        <v>0</v>
      </c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59"/>
      <c r="BX197" s="54" t="s">
        <v>678</v>
      </c>
      <c r="BY197" s="57"/>
      <c r="BZ197" s="230" t="s">
        <v>691</v>
      </c>
      <c r="CA197" s="230" t="s">
        <v>691</v>
      </c>
      <c r="CE197" s="10" t="e">
        <f>D197-#REF!-AD197</f>
        <v>#REF!</v>
      </c>
      <c r="CF197" s="10" t="e">
        <f>D197-#REF!</f>
        <v>#REF!</v>
      </c>
      <c r="CG197" s="130" t="e">
        <f>F197-#REF!</f>
        <v>#REF!</v>
      </c>
    </row>
    <row r="198" spans="1:85" s="130" customFormat="1" ht="24" x14ac:dyDescent="0.2">
      <c r="A198" s="75"/>
      <c r="B198" s="159"/>
      <c r="C198" s="255" t="s">
        <v>680</v>
      </c>
      <c r="D198" s="220">
        <f t="shared" si="246"/>
        <v>8854</v>
      </c>
      <c r="E198" s="208">
        <f t="shared" si="247"/>
        <v>9607</v>
      </c>
      <c r="F198" s="208">
        <v>8854</v>
      </c>
      <c r="G198" s="208">
        <f t="shared" ref="G198:G221" si="249">F198+H198</f>
        <v>9607</v>
      </c>
      <c r="H198" s="208">
        <f t="shared" si="248"/>
        <v>753</v>
      </c>
      <c r="I198" s="208"/>
      <c r="J198" s="208"/>
      <c r="K198" s="208"/>
      <c r="L198" s="208"/>
      <c r="M198" s="208">
        <v>753</v>
      </c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>
        <v>0</v>
      </c>
      <c r="AE198" s="208">
        <f t="shared" ref="AE198:AE221" si="250">AD198+AF198</f>
        <v>0</v>
      </c>
      <c r="AF198" s="208">
        <f t="shared" ref="AF198:AF221" si="251">SUM(AG198:AP198)</f>
        <v>0</v>
      </c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>
        <v>0</v>
      </c>
      <c r="AR198" s="208">
        <f t="shared" ref="AR198:AR221" si="252">AQ198+AS198</f>
        <v>0</v>
      </c>
      <c r="AS198" s="208">
        <f t="shared" ref="AS198:AS221" si="253">SUM(AT198:BC198)</f>
        <v>0</v>
      </c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>
        <v>0</v>
      </c>
      <c r="BE198" s="208">
        <f t="shared" ref="BE198:BE221" si="254">BD198+BF198</f>
        <v>0</v>
      </c>
      <c r="BF198" s="208">
        <f t="shared" ref="BF198:BF221" si="255">SUM(BG198:BJ198)</f>
        <v>0</v>
      </c>
      <c r="BG198" s="208"/>
      <c r="BH198" s="208"/>
      <c r="BI198" s="208"/>
      <c r="BJ198" s="208"/>
      <c r="BK198" s="208"/>
      <c r="BL198" s="208">
        <f t="shared" ref="BL198:BL221" si="256">BK198+BM198</f>
        <v>0</v>
      </c>
      <c r="BM198" s="208">
        <f t="shared" ref="BM198:BM221" si="257">SUM(BN198:BW198)</f>
        <v>0</v>
      </c>
      <c r="BN198" s="208"/>
      <c r="BO198" s="208"/>
      <c r="BP198" s="208"/>
      <c r="BQ198" s="208"/>
      <c r="BR198" s="208"/>
      <c r="BS198" s="208"/>
      <c r="BT198" s="208"/>
      <c r="BU198" s="208"/>
      <c r="BV198" s="208"/>
      <c r="BW198" s="259"/>
      <c r="BX198" s="54" t="s">
        <v>681</v>
      </c>
      <c r="BY198" s="57"/>
      <c r="BZ198" s="230" t="s">
        <v>691</v>
      </c>
      <c r="CA198" s="230" t="s">
        <v>691</v>
      </c>
      <c r="CE198" s="10" t="e">
        <f>D198-#REF!-AD198</f>
        <v>#REF!</v>
      </c>
      <c r="CF198" s="10" t="e">
        <f>D198-#REF!</f>
        <v>#REF!</v>
      </c>
      <c r="CG198" s="130" t="e">
        <f>F198-#REF!</f>
        <v>#REF!</v>
      </c>
    </row>
    <row r="199" spans="1:85" ht="24" customHeight="1" x14ac:dyDescent="0.2">
      <c r="A199" s="75">
        <v>90009251357</v>
      </c>
      <c r="B199" s="158" t="s">
        <v>497</v>
      </c>
      <c r="C199" s="255" t="s">
        <v>222</v>
      </c>
      <c r="D199" s="220">
        <f t="shared" si="246"/>
        <v>409722</v>
      </c>
      <c r="E199" s="208">
        <f t="shared" si="247"/>
        <v>409722</v>
      </c>
      <c r="F199" s="208">
        <v>364902</v>
      </c>
      <c r="G199" s="208">
        <f t="shared" si="249"/>
        <v>364880</v>
      </c>
      <c r="H199" s="208">
        <f t="shared" si="248"/>
        <v>-22</v>
      </c>
      <c r="I199" s="208"/>
      <c r="J199" s="208"/>
      <c r="K199" s="208"/>
      <c r="L199" s="208"/>
      <c r="M199" s="208">
        <v>-22</v>
      </c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>
        <v>44820</v>
      </c>
      <c r="AE199" s="208">
        <f t="shared" si="250"/>
        <v>44820</v>
      </c>
      <c r="AF199" s="208">
        <f t="shared" si="251"/>
        <v>0</v>
      </c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>
        <v>0</v>
      </c>
      <c r="AR199" s="208">
        <f t="shared" si="252"/>
        <v>22</v>
      </c>
      <c r="AS199" s="208">
        <f t="shared" si="253"/>
        <v>22</v>
      </c>
      <c r="AT199" s="208">
        <v>22</v>
      </c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>
        <v>0</v>
      </c>
      <c r="BE199" s="208">
        <f t="shared" si="254"/>
        <v>0</v>
      </c>
      <c r="BF199" s="208">
        <f t="shared" si="255"/>
        <v>0</v>
      </c>
      <c r="BG199" s="208"/>
      <c r="BH199" s="208"/>
      <c r="BI199" s="208"/>
      <c r="BJ199" s="208"/>
      <c r="BK199" s="208"/>
      <c r="BL199" s="208">
        <f t="shared" si="256"/>
        <v>0</v>
      </c>
      <c r="BM199" s="208">
        <f t="shared" si="257"/>
        <v>0</v>
      </c>
      <c r="BN199" s="208"/>
      <c r="BO199" s="208"/>
      <c r="BP199" s="208"/>
      <c r="BQ199" s="208"/>
      <c r="BR199" s="208"/>
      <c r="BS199" s="208"/>
      <c r="BT199" s="208"/>
      <c r="BU199" s="208"/>
      <c r="BV199" s="208"/>
      <c r="BW199" s="259"/>
      <c r="BX199" s="54" t="s">
        <v>394</v>
      </c>
      <c r="BY199" s="57"/>
      <c r="BZ199" s="230" t="s">
        <v>702</v>
      </c>
      <c r="CA199" s="10" t="s">
        <v>703</v>
      </c>
      <c r="CE199" s="10" t="e">
        <f>D199-#REF!-AD199</f>
        <v>#REF!</v>
      </c>
      <c r="CF199" s="10" t="e">
        <f>D199-#REF!</f>
        <v>#REF!</v>
      </c>
      <c r="CG199" s="1" t="e">
        <f>F199-#REF!</f>
        <v>#REF!</v>
      </c>
    </row>
    <row r="200" spans="1:85" ht="12.75" x14ac:dyDescent="0.2">
      <c r="A200" s="75"/>
      <c r="B200" s="160"/>
      <c r="C200" s="255" t="s">
        <v>234</v>
      </c>
      <c r="D200" s="220">
        <f t="shared" si="246"/>
        <v>38184</v>
      </c>
      <c r="E200" s="208">
        <f t="shared" si="247"/>
        <v>38184</v>
      </c>
      <c r="F200" s="208">
        <v>38184</v>
      </c>
      <c r="G200" s="208">
        <f t="shared" si="249"/>
        <v>38184</v>
      </c>
      <c r="H200" s="208">
        <f t="shared" si="248"/>
        <v>0</v>
      </c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>
        <v>0</v>
      </c>
      <c r="AE200" s="208">
        <f t="shared" si="250"/>
        <v>0</v>
      </c>
      <c r="AF200" s="208">
        <f t="shared" si="251"/>
        <v>0</v>
      </c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>
        <v>0</v>
      </c>
      <c r="AR200" s="208">
        <f t="shared" si="252"/>
        <v>0</v>
      </c>
      <c r="AS200" s="208">
        <f t="shared" si="253"/>
        <v>0</v>
      </c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>
        <v>0</v>
      </c>
      <c r="BE200" s="208">
        <f t="shared" si="254"/>
        <v>0</v>
      </c>
      <c r="BF200" s="208">
        <f t="shared" si="255"/>
        <v>0</v>
      </c>
      <c r="BG200" s="208"/>
      <c r="BH200" s="208"/>
      <c r="BI200" s="208"/>
      <c r="BJ200" s="208"/>
      <c r="BK200" s="208"/>
      <c r="BL200" s="208">
        <f t="shared" si="256"/>
        <v>0</v>
      </c>
      <c r="BM200" s="208">
        <f t="shared" si="257"/>
        <v>0</v>
      </c>
      <c r="BN200" s="208"/>
      <c r="BO200" s="208"/>
      <c r="BP200" s="208"/>
      <c r="BQ200" s="208"/>
      <c r="BR200" s="208"/>
      <c r="BS200" s="208"/>
      <c r="BT200" s="208"/>
      <c r="BU200" s="208"/>
      <c r="BV200" s="208"/>
      <c r="BW200" s="259"/>
      <c r="BX200" s="54" t="s">
        <v>395</v>
      </c>
      <c r="BY200" s="57"/>
      <c r="BZ200" s="230" t="s">
        <v>700</v>
      </c>
      <c r="CA200" s="10" t="s">
        <v>701</v>
      </c>
      <c r="CE200" s="10" t="e">
        <f>D200-#REF!-AD200</f>
        <v>#REF!</v>
      </c>
      <c r="CF200" s="10" t="e">
        <f>D200-#REF!</f>
        <v>#REF!</v>
      </c>
      <c r="CG200" s="1" t="e">
        <f>F200-#REF!</f>
        <v>#REF!</v>
      </c>
    </row>
    <row r="201" spans="1:85" ht="24" customHeight="1" x14ac:dyDescent="0.2">
      <c r="A201" s="75">
        <v>90000051542</v>
      </c>
      <c r="B201" s="158" t="s">
        <v>20</v>
      </c>
      <c r="C201" s="255" t="s">
        <v>221</v>
      </c>
      <c r="D201" s="220">
        <f t="shared" si="246"/>
        <v>1650894</v>
      </c>
      <c r="E201" s="208">
        <f t="shared" si="247"/>
        <v>1648170</v>
      </c>
      <c r="F201" s="208">
        <v>495262</v>
      </c>
      <c r="G201" s="208">
        <f t="shared" si="249"/>
        <v>490638</v>
      </c>
      <c r="H201" s="208">
        <f t="shared" si="248"/>
        <v>-4624</v>
      </c>
      <c r="I201" s="208"/>
      <c r="J201" s="208"/>
      <c r="K201" s="208"/>
      <c r="L201" s="208"/>
      <c r="M201" s="208">
        <v>-4624</v>
      </c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>
        <v>1122793</v>
      </c>
      <c r="AE201" s="208">
        <f t="shared" si="250"/>
        <v>1119001</v>
      </c>
      <c r="AF201" s="208">
        <f t="shared" si="251"/>
        <v>-3792</v>
      </c>
      <c r="AG201" s="208"/>
      <c r="AH201" s="208"/>
      <c r="AI201" s="208">
        <v>-3792</v>
      </c>
      <c r="AJ201" s="208"/>
      <c r="AK201" s="208"/>
      <c r="AL201" s="208"/>
      <c r="AM201" s="208"/>
      <c r="AN201" s="208"/>
      <c r="AO201" s="208"/>
      <c r="AP201" s="208"/>
      <c r="AQ201" s="208">
        <v>32839</v>
      </c>
      <c r="AR201" s="208">
        <f t="shared" si="252"/>
        <v>37831</v>
      </c>
      <c r="AS201" s="208">
        <f t="shared" si="253"/>
        <v>4992</v>
      </c>
      <c r="AT201" s="208">
        <v>4992</v>
      </c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>
        <v>0</v>
      </c>
      <c r="BE201" s="208">
        <f t="shared" si="254"/>
        <v>700</v>
      </c>
      <c r="BF201" s="208">
        <f t="shared" si="255"/>
        <v>700</v>
      </c>
      <c r="BG201" s="208">
        <v>700</v>
      </c>
      <c r="BH201" s="208"/>
      <c r="BI201" s="208"/>
      <c r="BJ201" s="208"/>
      <c r="BK201" s="208"/>
      <c r="BL201" s="208">
        <f t="shared" si="256"/>
        <v>0</v>
      </c>
      <c r="BM201" s="208">
        <f t="shared" si="257"/>
        <v>0</v>
      </c>
      <c r="BN201" s="208"/>
      <c r="BO201" s="208"/>
      <c r="BP201" s="208"/>
      <c r="BQ201" s="208"/>
      <c r="BR201" s="208"/>
      <c r="BS201" s="208"/>
      <c r="BT201" s="208"/>
      <c r="BU201" s="208"/>
      <c r="BV201" s="208"/>
      <c r="BW201" s="259"/>
      <c r="BX201" s="54" t="s">
        <v>396</v>
      </c>
      <c r="BY201" s="57"/>
      <c r="BZ201" s="230" t="s">
        <v>698</v>
      </c>
      <c r="CA201" s="10" t="s">
        <v>699</v>
      </c>
      <c r="CE201" s="10" t="e">
        <f>D201-#REF!-AD201</f>
        <v>#REF!</v>
      </c>
      <c r="CF201" s="10" t="e">
        <f>D201-#REF!</f>
        <v>#REF!</v>
      </c>
      <c r="CG201" s="1" t="e">
        <f>F201-#REF!</f>
        <v>#REF!</v>
      </c>
    </row>
    <row r="202" spans="1:85" x14ac:dyDescent="0.2">
      <c r="A202" s="75"/>
      <c r="B202" s="159"/>
      <c r="C202" s="255" t="s">
        <v>234</v>
      </c>
      <c r="D202" s="220">
        <f t="shared" si="246"/>
        <v>213725</v>
      </c>
      <c r="E202" s="208">
        <f t="shared" si="247"/>
        <v>202726</v>
      </c>
      <c r="F202" s="208">
        <v>187459</v>
      </c>
      <c r="G202" s="208">
        <f t="shared" si="249"/>
        <v>187459</v>
      </c>
      <c r="H202" s="208">
        <f t="shared" si="248"/>
        <v>0</v>
      </c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>
        <v>26266</v>
      </c>
      <c r="AE202" s="208">
        <f t="shared" si="250"/>
        <v>15267</v>
      </c>
      <c r="AF202" s="208">
        <f t="shared" si="251"/>
        <v>-10999</v>
      </c>
      <c r="AG202" s="208">
        <v>1</v>
      </c>
      <c r="AH202" s="208">
        <v>-11000</v>
      </c>
      <c r="AI202" s="208"/>
      <c r="AJ202" s="208"/>
      <c r="AK202" s="208"/>
      <c r="AL202" s="208"/>
      <c r="AM202" s="208"/>
      <c r="AN202" s="208"/>
      <c r="AO202" s="208"/>
      <c r="AP202" s="208"/>
      <c r="AQ202" s="208">
        <v>0</v>
      </c>
      <c r="AR202" s="208">
        <f t="shared" si="252"/>
        <v>0</v>
      </c>
      <c r="AS202" s="208">
        <f t="shared" si="253"/>
        <v>0</v>
      </c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>
        <v>0</v>
      </c>
      <c r="BE202" s="208">
        <f t="shared" si="254"/>
        <v>0</v>
      </c>
      <c r="BF202" s="208">
        <f t="shared" si="255"/>
        <v>0</v>
      </c>
      <c r="BG202" s="208"/>
      <c r="BH202" s="208"/>
      <c r="BI202" s="208"/>
      <c r="BJ202" s="208"/>
      <c r="BK202" s="208"/>
      <c r="BL202" s="208">
        <f t="shared" si="256"/>
        <v>0</v>
      </c>
      <c r="BM202" s="208">
        <f t="shared" si="257"/>
        <v>0</v>
      </c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59"/>
      <c r="BX202" s="54" t="s">
        <v>397</v>
      </c>
      <c r="BY202" s="57"/>
      <c r="BZ202" s="230" t="s">
        <v>700</v>
      </c>
      <c r="CA202" s="10" t="s">
        <v>701</v>
      </c>
      <c r="CE202" s="10" t="e">
        <f>D202-#REF!-AD202</f>
        <v>#REF!</v>
      </c>
      <c r="CF202" s="10" t="e">
        <f>D202-#REF!</f>
        <v>#REF!</v>
      </c>
      <c r="CG202" s="1" t="e">
        <f>F202-#REF!</f>
        <v>#REF!</v>
      </c>
    </row>
    <row r="203" spans="1:85" s="130" customFormat="1" x14ac:dyDescent="0.2">
      <c r="A203" s="75"/>
      <c r="B203" s="159"/>
      <c r="C203" s="255" t="s">
        <v>670</v>
      </c>
      <c r="D203" s="220">
        <f t="shared" si="246"/>
        <v>20864</v>
      </c>
      <c r="E203" s="208">
        <f t="shared" si="247"/>
        <v>27139</v>
      </c>
      <c r="F203" s="208">
        <v>20864</v>
      </c>
      <c r="G203" s="208">
        <f t="shared" si="249"/>
        <v>27139</v>
      </c>
      <c r="H203" s="208">
        <f t="shared" si="248"/>
        <v>6275</v>
      </c>
      <c r="I203" s="208"/>
      <c r="J203" s="208"/>
      <c r="K203" s="208"/>
      <c r="L203" s="208"/>
      <c r="M203" s="208">
        <v>6275</v>
      </c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>
        <v>0</v>
      </c>
      <c r="AE203" s="208">
        <f t="shared" si="250"/>
        <v>0</v>
      </c>
      <c r="AF203" s="208">
        <f t="shared" si="251"/>
        <v>0</v>
      </c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>
        <v>0</v>
      </c>
      <c r="AR203" s="208">
        <f t="shared" si="252"/>
        <v>0</v>
      </c>
      <c r="AS203" s="208">
        <f t="shared" si="253"/>
        <v>0</v>
      </c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>
        <v>0</v>
      </c>
      <c r="BE203" s="208">
        <f t="shared" si="254"/>
        <v>0</v>
      </c>
      <c r="BF203" s="208">
        <f t="shared" si="255"/>
        <v>0</v>
      </c>
      <c r="BG203" s="208"/>
      <c r="BH203" s="208"/>
      <c r="BI203" s="208"/>
      <c r="BJ203" s="208"/>
      <c r="BK203" s="208"/>
      <c r="BL203" s="208">
        <f t="shared" si="256"/>
        <v>0</v>
      </c>
      <c r="BM203" s="208">
        <f t="shared" si="257"/>
        <v>0</v>
      </c>
      <c r="BN203" s="208"/>
      <c r="BO203" s="208"/>
      <c r="BP203" s="208"/>
      <c r="BQ203" s="208"/>
      <c r="BR203" s="208"/>
      <c r="BS203" s="208"/>
      <c r="BT203" s="208"/>
      <c r="BU203" s="208"/>
      <c r="BV203" s="208"/>
      <c r="BW203" s="259"/>
      <c r="BX203" s="54" t="s">
        <v>741</v>
      </c>
      <c r="BY203" s="57"/>
      <c r="BZ203" s="230" t="s">
        <v>691</v>
      </c>
      <c r="CA203" s="230" t="s">
        <v>691</v>
      </c>
      <c r="CE203" s="10" t="e">
        <f>D203-#REF!-AD203</f>
        <v>#REF!</v>
      </c>
      <c r="CF203" s="10" t="e">
        <f>D203-#REF!</f>
        <v>#REF!</v>
      </c>
      <c r="CG203" s="130" t="e">
        <f>F203-#REF!</f>
        <v>#REF!</v>
      </c>
    </row>
    <row r="204" spans="1:85" s="130" customFormat="1" ht="36" x14ac:dyDescent="0.2">
      <c r="A204" s="75"/>
      <c r="B204" s="159"/>
      <c r="C204" s="255" t="s">
        <v>676</v>
      </c>
      <c r="D204" s="220">
        <f t="shared" si="246"/>
        <v>14800</v>
      </c>
      <c r="E204" s="208">
        <f t="shared" si="247"/>
        <v>16658</v>
      </c>
      <c r="F204" s="208">
        <v>14800</v>
      </c>
      <c r="G204" s="208">
        <f t="shared" si="249"/>
        <v>16658</v>
      </c>
      <c r="H204" s="208">
        <f t="shared" si="248"/>
        <v>1858</v>
      </c>
      <c r="I204" s="208"/>
      <c r="J204" s="208"/>
      <c r="K204" s="208"/>
      <c r="L204" s="208"/>
      <c r="M204" s="208">
        <v>1858</v>
      </c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>
        <v>0</v>
      </c>
      <c r="AE204" s="208">
        <f t="shared" si="250"/>
        <v>0</v>
      </c>
      <c r="AF204" s="208">
        <f t="shared" si="251"/>
        <v>0</v>
      </c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>
        <v>0</v>
      </c>
      <c r="AR204" s="208">
        <f t="shared" si="252"/>
        <v>0</v>
      </c>
      <c r="AS204" s="208">
        <f t="shared" si="253"/>
        <v>0</v>
      </c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>
        <v>0</v>
      </c>
      <c r="BE204" s="208">
        <f t="shared" si="254"/>
        <v>0</v>
      </c>
      <c r="BF204" s="208">
        <f t="shared" si="255"/>
        <v>0</v>
      </c>
      <c r="BG204" s="208"/>
      <c r="BH204" s="208"/>
      <c r="BI204" s="208"/>
      <c r="BJ204" s="208"/>
      <c r="BK204" s="208"/>
      <c r="BL204" s="208">
        <f t="shared" si="256"/>
        <v>0</v>
      </c>
      <c r="BM204" s="208">
        <f t="shared" si="257"/>
        <v>0</v>
      </c>
      <c r="BN204" s="208"/>
      <c r="BO204" s="208"/>
      <c r="BP204" s="208"/>
      <c r="BQ204" s="208"/>
      <c r="BR204" s="208"/>
      <c r="BS204" s="208"/>
      <c r="BT204" s="208"/>
      <c r="BU204" s="208"/>
      <c r="BV204" s="208"/>
      <c r="BW204" s="259"/>
      <c r="BX204" s="54" t="s">
        <v>742</v>
      </c>
      <c r="BY204" s="57"/>
      <c r="BZ204" s="230" t="s">
        <v>691</v>
      </c>
      <c r="CA204" s="230" t="s">
        <v>691</v>
      </c>
      <c r="CE204" s="10" t="e">
        <f>D204-#REF!-AD204</f>
        <v>#REF!</v>
      </c>
      <c r="CF204" s="10" t="e">
        <f>D204-#REF!</f>
        <v>#REF!</v>
      </c>
      <c r="CG204" s="130" t="e">
        <f>F204-#REF!</f>
        <v>#REF!</v>
      </c>
    </row>
    <row r="205" spans="1:85" s="130" customFormat="1" x14ac:dyDescent="0.2">
      <c r="A205" s="75"/>
      <c r="B205" s="159"/>
      <c r="C205" s="363" t="s">
        <v>794</v>
      </c>
      <c r="D205" s="220"/>
      <c r="E205" s="208">
        <f t="shared" si="247"/>
        <v>0</v>
      </c>
      <c r="F205" s="208"/>
      <c r="G205" s="208">
        <f t="shared" ref="G205" si="258">F205+H205</f>
        <v>3932</v>
      </c>
      <c r="H205" s="208">
        <f t="shared" si="248"/>
        <v>3932</v>
      </c>
      <c r="I205" s="208"/>
      <c r="J205" s="208"/>
      <c r="K205" s="208"/>
      <c r="L205" s="208"/>
      <c r="M205" s="208">
        <v>3932</v>
      </c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>
        <f t="shared" ref="AE205" si="259">AD205+AF205</f>
        <v>0</v>
      </c>
      <c r="AF205" s="208">
        <f t="shared" ref="AF205" si="260">SUM(AG205:AP205)</f>
        <v>0</v>
      </c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>
        <f t="shared" ref="AR205" si="261">AQ205+AS205</f>
        <v>0</v>
      </c>
      <c r="AS205" s="208">
        <f t="shared" ref="AS205" si="262">SUM(AT205:BC205)</f>
        <v>0</v>
      </c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>
        <f t="shared" ref="BE205" si="263">BD205+BF205</f>
        <v>0</v>
      </c>
      <c r="BF205" s="208">
        <f t="shared" ref="BF205" si="264">SUM(BG205:BJ205)</f>
        <v>0</v>
      </c>
      <c r="BG205" s="208"/>
      <c r="BH205" s="208"/>
      <c r="BI205" s="208"/>
      <c r="BJ205" s="208"/>
      <c r="BK205" s="208"/>
      <c r="BL205" s="208">
        <f t="shared" ref="BL205" si="265">BK205+BM205</f>
        <v>-3932</v>
      </c>
      <c r="BM205" s="208">
        <f t="shared" ref="BM205" si="266">SUM(BN205:BW205)</f>
        <v>-3932</v>
      </c>
      <c r="BN205" s="208">
        <v>-3932</v>
      </c>
      <c r="BO205" s="208"/>
      <c r="BP205" s="208"/>
      <c r="BQ205" s="208"/>
      <c r="BR205" s="208"/>
      <c r="BS205" s="208"/>
      <c r="BT205" s="208"/>
      <c r="BU205" s="208"/>
      <c r="BV205" s="208"/>
      <c r="BW205" s="259"/>
      <c r="BX205" s="54" t="s">
        <v>795</v>
      </c>
      <c r="BY205" s="57"/>
      <c r="BZ205" s="230"/>
      <c r="CA205" s="230"/>
      <c r="CE205" s="10"/>
      <c r="CF205" s="10"/>
    </row>
    <row r="206" spans="1:85" ht="24" customHeight="1" x14ac:dyDescent="0.2">
      <c r="A206" s="75">
        <v>90009251361</v>
      </c>
      <c r="B206" s="158" t="s">
        <v>194</v>
      </c>
      <c r="C206" s="255" t="s">
        <v>221</v>
      </c>
      <c r="D206" s="220">
        <f t="shared" ref="D206:D218" si="267">F206+AD206+AQ206+BD206+BK206</f>
        <v>716270</v>
      </c>
      <c r="E206" s="208">
        <f t="shared" si="247"/>
        <v>786520</v>
      </c>
      <c r="F206" s="208">
        <v>519437</v>
      </c>
      <c r="G206" s="208">
        <f t="shared" si="249"/>
        <v>587992</v>
      </c>
      <c r="H206" s="208">
        <f t="shared" si="248"/>
        <v>68555</v>
      </c>
      <c r="I206" s="208"/>
      <c r="J206" s="208"/>
      <c r="K206" s="208"/>
      <c r="L206" s="208"/>
      <c r="M206" s="208"/>
      <c r="N206" s="208"/>
      <c r="O206" s="208"/>
      <c r="P206" s="208"/>
      <c r="Q206" s="208"/>
      <c r="R206" s="208">
        <v>68555</v>
      </c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>
        <v>179052</v>
      </c>
      <c r="AE206" s="208">
        <f t="shared" si="250"/>
        <v>178366</v>
      </c>
      <c r="AF206" s="208">
        <f t="shared" si="251"/>
        <v>-686</v>
      </c>
      <c r="AG206" s="208"/>
      <c r="AH206" s="208"/>
      <c r="AI206" s="208">
        <v>-686</v>
      </c>
      <c r="AJ206" s="208"/>
      <c r="AK206" s="208"/>
      <c r="AL206" s="208"/>
      <c r="AM206" s="208"/>
      <c r="AN206" s="208"/>
      <c r="AO206" s="208"/>
      <c r="AP206" s="208"/>
      <c r="AQ206" s="208">
        <v>17781</v>
      </c>
      <c r="AR206" s="208">
        <f t="shared" si="252"/>
        <v>20162</v>
      </c>
      <c r="AS206" s="208">
        <f t="shared" si="253"/>
        <v>2381</v>
      </c>
      <c r="AT206" s="208">
        <v>2381</v>
      </c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>
        <v>0</v>
      </c>
      <c r="BE206" s="208">
        <f t="shared" si="254"/>
        <v>0</v>
      </c>
      <c r="BF206" s="208">
        <f t="shared" si="255"/>
        <v>0</v>
      </c>
      <c r="BG206" s="208"/>
      <c r="BH206" s="208"/>
      <c r="BI206" s="208"/>
      <c r="BJ206" s="208"/>
      <c r="BK206" s="208"/>
      <c r="BL206" s="208">
        <f t="shared" si="256"/>
        <v>0</v>
      </c>
      <c r="BM206" s="208">
        <f t="shared" si="257"/>
        <v>0</v>
      </c>
      <c r="BN206" s="208"/>
      <c r="BO206" s="208"/>
      <c r="BP206" s="208"/>
      <c r="BQ206" s="208"/>
      <c r="BR206" s="208"/>
      <c r="BS206" s="208"/>
      <c r="BT206" s="208"/>
      <c r="BU206" s="208"/>
      <c r="BV206" s="208"/>
      <c r="BW206" s="259"/>
      <c r="BX206" s="54" t="s">
        <v>723</v>
      </c>
      <c r="BY206" s="57"/>
      <c r="BZ206" s="230" t="s">
        <v>698</v>
      </c>
      <c r="CA206" s="10" t="s">
        <v>699</v>
      </c>
      <c r="CE206" s="10" t="e">
        <f>D206-#REF!-AD206</f>
        <v>#REF!</v>
      </c>
      <c r="CF206" s="10" t="e">
        <f>D206-#REF!</f>
        <v>#REF!</v>
      </c>
      <c r="CG206" s="1" t="e">
        <f>F206-#REF!</f>
        <v>#REF!</v>
      </c>
    </row>
    <row r="207" spans="1:85" x14ac:dyDescent="0.2">
      <c r="A207" s="75"/>
      <c r="B207" s="159"/>
      <c r="C207" s="255" t="s">
        <v>234</v>
      </c>
      <c r="D207" s="220">
        <f t="shared" si="267"/>
        <v>65447</v>
      </c>
      <c r="E207" s="208">
        <f t="shared" si="247"/>
        <v>65447</v>
      </c>
      <c r="F207" s="208">
        <v>53651</v>
      </c>
      <c r="G207" s="208">
        <f t="shared" si="249"/>
        <v>53651</v>
      </c>
      <c r="H207" s="208">
        <f t="shared" si="248"/>
        <v>0</v>
      </c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>
        <v>11796</v>
      </c>
      <c r="AE207" s="208">
        <f t="shared" si="250"/>
        <v>11796</v>
      </c>
      <c r="AF207" s="208">
        <f t="shared" si="251"/>
        <v>0</v>
      </c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>
        <v>0</v>
      </c>
      <c r="AR207" s="208">
        <f t="shared" si="252"/>
        <v>0</v>
      </c>
      <c r="AS207" s="208">
        <f t="shared" si="253"/>
        <v>0</v>
      </c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>
        <v>0</v>
      </c>
      <c r="BE207" s="208">
        <f t="shared" si="254"/>
        <v>0</v>
      </c>
      <c r="BF207" s="208">
        <f t="shared" si="255"/>
        <v>0</v>
      </c>
      <c r="BG207" s="208"/>
      <c r="BH207" s="208"/>
      <c r="BI207" s="208"/>
      <c r="BJ207" s="208"/>
      <c r="BK207" s="208"/>
      <c r="BL207" s="208">
        <f t="shared" si="256"/>
        <v>0</v>
      </c>
      <c r="BM207" s="208">
        <f t="shared" si="257"/>
        <v>0</v>
      </c>
      <c r="BN207" s="208"/>
      <c r="BO207" s="208"/>
      <c r="BP207" s="208"/>
      <c r="BQ207" s="208"/>
      <c r="BR207" s="208"/>
      <c r="BS207" s="208"/>
      <c r="BT207" s="208"/>
      <c r="BU207" s="208"/>
      <c r="BV207" s="208"/>
      <c r="BW207" s="259"/>
      <c r="BX207" s="54" t="s">
        <v>724</v>
      </c>
      <c r="BY207" s="57"/>
      <c r="BZ207" s="230" t="s">
        <v>700</v>
      </c>
      <c r="CA207" s="10" t="s">
        <v>701</v>
      </c>
      <c r="CE207" s="10" t="e">
        <f>D207-#REF!-AD207</f>
        <v>#REF!</v>
      </c>
      <c r="CF207" s="10" t="e">
        <f>D207-#REF!</f>
        <v>#REF!</v>
      </c>
      <c r="CG207" s="1" t="e">
        <f>F207-#REF!</f>
        <v>#REF!</v>
      </c>
    </row>
    <row r="208" spans="1:85" ht="24" x14ac:dyDescent="0.2">
      <c r="A208" s="75">
        <v>90000051699</v>
      </c>
      <c r="B208" s="158" t="s">
        <v>195</v>
      </c>
      <c r="C208" s="255" t="s">
        <v>221</v>
      </c>
      <c r="D208" s="220">
        <f t="shared" si="267"/>
        <v>890708</v>
      </c>
      <c r="E208" s="208">
        <f t="shared" si="247"/>
        <v>890609</v>
      </c>
      <c r="F208" s="208">
        <v>669872</v>
      </c>
      <c r="G208" s="208">
        <f t="shared" si="249"/>
        <v>669872</v>
      </c>
      <c r="H208" s="208">
        <f t="shared" si="248"/>
        <v>0</v>
      </c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>
        <v>197404</v>
      </c>
      <c r="AE208" s="208">
        <f t="shared" si="250"/>
        <v>196445</v>
      </c>
      <c r="AF208" s="208">
        <f t="shared" si="251"/>
        <v>-959</v>
      </c>
      <c r="AG208" s="208"/>
      <c r="AH208" s="208"/>
      <c r="AI208" s="208">
        <v>-959</v>
      </c>
      <c r="AJ208" s="208"/>
      <c r="AK208" s="208"/>
      <c r="AL208" s="208"/>
      <c r="AM208" s="208"/>
      <c r="AN208" s="208"/>
      <c r="AO208" s="208"/>
      <c r="AP208" s="208"/>
      <c r="AQ208" s="208">
        <v>23432</v>
      </c>
      <c r="AR208" s="208">
        <f t="shared" si="252"/>
        <v>24292</v>
      </c>
      <c r="AS208" s="208">
        <f t="shared" si="253"/>
        <v>860</v>
      </c>
      <c r="AT208" s="208">
        <v>860</v>
      </c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>
        <v>0</v>
      </c>
      <c r="BE208" s="208">
        <f t="shared" si="254"/>
        <v>0</v>
      </c>
      <c r="BF208" s="208">
        <f t="shared" si="255"/>
        <v>0</v>
      </c>
      <c r="BG208" s="208"/>
      <c r="BH208" s="208"/>
      <c r="BI208" s="208"/>
      <c r="BJ208" s="208"/>
      <c r="BK208" s="208"/>
      <c r="BL208" s="208">
        <f t="shared" si="256"/>
        <v>0</v>
      </c>
      <c r="BM208" s="208">
        <f t="shared" si="257"/>
        <v>0</v>
      </c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59"/>
      <c r="BX208" s="54" t="s">
        <v>398</v>
      </c>
      <c r="BY208" s="57"/>
      <c r="BZ208" s="230" t="s">
        <v>698</v>
      </c>
      <c r="CA208" s="10" t="s">
        <v>699</v>
      </c>
      <c r="CE208" s="10" t="e">
        <f>D208-#REF!-AD208</f>
        <v>#REF!</v>
      </c>
      <c r="CF208" s="10" t="e">
        <f>D208-#REF!</f>
        <v>#REF!</v>
      </c>
      <c r="CG208" s="1" t="e">
        <f>F208-#REF!</f>
        <v>#REF!</v>
      </c>
    </row>
    <row r="209" spans="1:85" x14ac:dyDescent="0.2">
      <c r="A209" s="75"/>
      <c r="B209" s="159"/>
      <c r="C209" s="255" t="s">
        <v>234</v>
      </c>
      <c r="D209" s="220">
        <f t="shared" si="267"/>
        <v>64288</v>
      </c>
      <c r="E209" s="208">
        <f t="shared" si="247"/>
        <v>64288</v>
      </c>
      <c r="F209" s="208">
        <v>53674</v>
      </c>
      <c r="G209" s="208">
        <f t="shared" si="249"/>
        <v>53674</v>
      </c>
      <c r="H209" s="208">
        <f t="shared" si="248"/>
        <v>0</v>
      </c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>
        <v>10614</v>
      </c>
      <c r="AE209" s="208">
        <f t="shared" si="250"/>
        <v>10614</v>
      </c>
      <c r="AF209" s="208">
        <f t="shared" si="251"/>
        <v>0</v>
      </c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>
        <v>0</v>
      </c>
      <c r="AR209" s="208">
        <f t="shared" si="252"/>
        <v>0</v>
      </c>
      <c r="AS209" s="208">
        <f t="shared" si="253"/>
        <v>0</v>
      </c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>
        <v>0</v>
      </c>
      <c r="BE209" s="208">
        <f t="shared" si="254"/>
        <v>0</v>
      </c>
      <c r="BF209" s="208">
        <f t="shared" si="255"/>
        <v>0</v>
      </c>
      <c r="BG209" s="208"/>
      <c r="BH209" s="208"/>
      <c r="BI209" s="208"/>
      <c r="BJ209" s="208"/>
      <c r="BK209" s="208"/>
      <c r="BL209" s="208">
        <f t="shared" si="256"/>
        <v>0</v>
      </c>
      <c r="BM209" s="208">
        <f t="shared" si="257"/>
        <v>0</v>
      </c>
      <c r="BN209" s="208"/>
      <c r="BO209" s="208"/>
      <c r="BP209" s="208"/>
      <c r="BQ209" s="208"/>
      <c r="BR209" s="208"/>
      <c r="BS209" s="208"/>
      <c r="BT209" s="208"/>
      <c r="BU209" s="208"/>
      <c r="BV209" s="208"/>
      <c r="BW209" s="259"/>
      <c r="BX209" s="54" t="s">
        <v>399</v>
      </c>
      <c r="BY209" s="57"/>
      <c r="BZ209" s="230" t="s">
        <v>700</v>
      </c>
      <c r="CA209" s="10" t="s">
        <v>701</v>
      </c>
      <c r="CE209" s="10" t="e">
        <f>D209-#REF!-AD209</f>
        <v>#REF!</v>
      </c>
      <c r="CF209" s="10" t="e">
        <f>D209-#REF!</f>
        <v>#REF!</v>
      </c>
      <c r="CG209" s="1" t="e">
        <f>F209-#REF!</f>
        <v>#REF!</v>
      </c>
    </row>
    <row r="210" spans="1:85" ht="24" x14ac:dyDescent="0.2">
      <c r="A210" s="75">
        <v>90000051612</v>
      </c>
      <c r="B210" s="158" t="s">
        <v>196</v>
      </c>
      <c r="C210" s="255" t="s">
        <v>221</v>
      </c>
      <c r="D210" s="220">
        <f t="shared" si="267"/>
        <v>680299</v>
      </c>
      <c r="E210" s="208">
        <f t="shared" ref="E210:E221" si="268">G210+AE210+AR210+BE210+BL210</f>
        <v>676492</v>
      </c>
      <c r="F210" s="208">
        <v>335225</v>
      </c>
      <c r="G210" s="208">
        <f t="shared" si="249"/>
        <v>329546</v>
      </c>
      <c r="H210" s="208">
        <f t="shared" si="248"/>
        <v>-5679</v>
      </c>
      <c r="I210" s="208"/>
      <c r="J210" s="208"/>
      <c r="K210" s="208"/>
      <c r="L210" s="208"/>
      <c r="M210" s="208">
        <v>-5679</v>
      </c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>
        <v>333785</v>
      </c>
      <c r="AE210" s="208">
        <f t="shared" si="250"/>
        <v>331923</v>
      </c>
      <c r="AF210" s="208">
        <f t="shared" si="251"/>
        <v>-1862</v>
      </c>
      <c r="AG210" s="208"/>
      <c r="AH210" s="208"/>
      <c r="AI210" s="208">
        <v>-1862</v>
      </c>
      <c r="AJ210" s="208"/>
      <c r="AK210" s="208"/>
      <c r="AL210" s="208"/>
      <c r="AM210" s="208"/>
      <c r="AN210" s="208"/>
      <c r="AO210" s="208"/>
      <c r="AP210" s="208"/>
      <c r="AQ210" s="208">
        <v>11289</v>
      </c>
      <c r="AR210" s="208">
        <f t="shared" si="252"/>
        <v>15023</v>
      </c>
      <c r="AS210" s="208">
        <f t="shared" si="253"/>
        <v>3734</v>
      </c>
      <c r="AT210" s="208">
        <v>5679</v>
      </c>
      <c r="AU210" s="208"/>
      <c r="AV210" s="208">
        <v>-1945</v>
      </c>
      <c r="AW210" s="208"/>
      <c r="AX210" s="208"/>
      <c r="AY210" s="208"/>
      <c r="AZ210" s="208"/>
      <c r="BA210" s="208"/>
      <c r="BB210" s="208"/>
      <c r="BC210" s="208"/>
      <c r="BD210" s="208">
        <v>0</v>
      </c>
      <c r="BE210" s="208">
        <f t="shared" si="254"/>
        <v>0</v>
      </c>
      <c r="BF210" s="208">
        <f t="shared" si="255"/>
        <v>0</v>
      </c>
      <c r="BG210" s="208"/>
      <c r="BH210" s="208"/>
      <c r="BI210" s="208"/>
      <c r="BJ210" s="208"/>
      <c r="BK210" s="208"/>
      <c r="BL210" s="208">
        <f t="shared" si="256"/>
        <v>0</v>
      </c>
      <c r="BM210" s="208">
        <f t="shared" si="257"/>
        <v>0</v>
      </c>
      <c r="BN210" s="208"/>
      <c r="BO210" s="208"/>
      <c r="BP210" s="208"/>
      <c r="BQ210" s="208"/>
      <c r="BR210" s="208"/>
      <c r="BS210" s="208"/>
      <c r="BT210" s="208"/>
      <c r="BU210" s="208"/>
      <c r="BV210" s="208"/>
      <c r="BW210" s="259"/>
      <c r="BX210" s="54" t="s">
        <v>400</v>
      </c>
      <c r="BY210" s="57"/>
      <c r="BZ210" s="230" t="s">
        <v>698</v>
      </c>
      <c r="CA210" s="10" t="s">
        <v>699</v>
      </c>
      <c r="CE210" s="10" t="e">
        <f>D210-#REF!-AD210</f>
        <v>#REF!</v>
      </c>
      <c r="CF210" s="10" t="e">
        <f>D210-#REF!</f>
        <v>#REF!</v>
      </c>
      <c r="CG210" s="1" t="e">
        <f>F210-#REF!</f>
        <v>#REF!</v>
      </c>
    </row>
    <row r="211" spans="1:85" x14ac:dyDescent="0.2">
      <c r="A211" s="75"/>
      <c r="B211" s="159"/>
      <c r="C211" s="255" t="s">
        <v>234</v>
      </c>
      <c r="D211" s="220">
        <f t="shared" si="267"/>
        <v>77557</v>
      </c>
      <c r="E211" s="208">
        <f t="shared" si="268"/>
        <v>77557</v>
      </c>
      <c r="F211" s="208">
        <v>64197</v>
      </c>
      <c r="G211" s="208">
        <f t="shared" si="249"/>
        <v>64197</v>
      </c>
      <c r="H211" s="208">
        <f t="shared" si="248"/>
        <v>0</v>
      </c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>
        <v>13360</v>
      </c>
      <c r="AE211" s="208">
        <f t="shared" si="250"/>
        <v>13360</v>
      </c>
      <c r="AF211" s="208">
        <f t="shared" si="251"/>
        <v>0</v>
      </c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>
        <v>0</v>
      </c>
      <c r="AR211" s="208">
        <f t="shared" si="252"/>
        <v>0</v>
      </c>
      <c r="AS211" s="208">
        <f t="shared" si="253"/>
        <v>0</v>
      </c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>
        <v>0</v>
      </c>
      <c r="BE211" s="208">
        <f t="shared" si="254"/>
        <v>0</v>
      </c>
      <c r="BF211" s="208">
        <f t="shared" si="255"/>
        <v>0</v>
      </c>
      <c r="BG211" s="208"/>
      <c r="BH211" s="208"/>
      <c r="BI211" s="208"/>
      <c r="BJ211" s="208"/>
      <c r="BK211" s="208"/>
      <c r="BL211" s="208">
        <f t="shared" si="256"/>
        <v>0</v>
      </c>
      <c r="BM211" s="208">
        <f t="shared" si="257"/>
        <v>0</v>
      </c>
      <c r="BN211" s="208"/>
      <c r="BO211" s="208"/>
      <c r="BP211" s="208"/>
      <c r="BQ211" s="208"/>
      <c r="BR211" s="208"/>
      <c r="BS211" s="208"/>
      <c r="BT211" s="208"/>
      <c r="BU211" s="208"/>
      <c r="BV211" s="208"/>
      <c r="BW211" s="259"/>
      <c r="BX211" s="54" t="s">
        <v>401</v>
      </c>
      <c r="BY211" s="57"/>
      <c r="BZ211" s="230" t="s">
        <v>700</v>
      </c>
      <c r="CA211" s="10" t="s">
        <v>701</v>
      </c>
      <c r="CE211" s="10" t="e">
        <f>D211-#REF!-AD211</f>
        <v>#REF!</v>
      </c>
      <c r="CF211" s="10" t="e">
        <f>D211-#REF!</f>
        <v>#REF!</v>
      </c>
      <c r="CG211" s="1" t="e">
        <f>F211-#REF!</f>
        <v>#REF!</v>
      </c>
    </row>
    <row r="212" spans="1:85" s="126" customFormat="1" ht="24" x14ac:dyDescent="0.2">
      <c r="A212" s="75"/>
      <c r="B212" s="159"/>
      <c r="C212" s="255" t="s">
        <v>514</v>
      </c>
      <c r="D212" s="220">
        <f t="shared" si="267"/>
        <v>3669</v>
      </c>
      <c r="E212" s="208">
        <f t="shared" si="268"/>
        <v>3731</v>
      </c>
      <c r="F212" s="208">
        <v>3669</v>
      </c>
      <c r="G212" s="208">
        <f t="shared" si="249"/>
        <v>3731</v>
      </c>
      <c r="H212" s="208">
        <f t="shared" si="248"/>
        <v>62</v>
      </c>
      <c r="I212" s="208"/>
      <c r="J212" s="208"/>
      <c r="K212" s="208"/>
      <c r="L212" s="208"/>
      <c r="M212" s="208">
        <v>62</v>
      </c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>
        <v>0</v>
      </c>
      <c r="AE212" s="208">
        <f t="shared" si="250"/>
        <v>0</v>
      </c>
      <c r="AF212" s="208">
        <f t="shared" si="251"/>
        <v>0</v>
      </c>
      <c r="AG212" s="208"/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>
        <v>0</v>
      </c>
      <c r="AR212" s="208">
        <f t="shared" si="252"/>
        <v>0</v>
      </c>
      <c r="AS212" s="208">
        <f t="shared" si="253"/>
        <v>0</v>
      </c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>
        <v>0</v>
      </c>
      <c r="BE212" s="208">
        <f t="shared" si="254"/>
        <v>0</v>
      </c>
      <c r="BF212" s="208">
        <f t="shared" si="255"/>
        <v>0</v>
      </c>
      <c r="BG212" s="208"/>
      <c r="BH212" s="208"/>
      <c r="BI212" s="208"/>
      <c r="BJ212" s="208"/>
      <c r="BK212" s="208"/>
      <c r="BL212" s="208">
        <f t="shared" si="256"/>
        <v>0</v>
      </c>
      <c r="BM212" s="208">
        <f t="shared" si="257"/>
        <v>0</v>
      </c>
      <c r="BN212" s="208"/>
      <c r="BO212" s="208"/>
      <c r="BP212" s="208"/>
      <c r="BQ212" s="208"/>
      <c r="BR212" s="208"/>
      <c r="BS212" s="208"/>
      <c r="BT212" s="208"/>
      <c r="BU212" s="208"/>
      <c r="BV212" s="208"/>
      <c r="BW212" s="259"/>
      <c r="BX212" s="54" t="s">
        <v>725</v>
      </c>
      <c r="BY212" s="57"/>
      <c r="BZ212" s="230" t="s">
        <v>691</v>
      </c>
      <c r="CA212" s="230" t="s">
        <v>691</v>
      </c>
      <c r="CE212" s="10" t="e">
        <f>D212-#REF!-AD212</f>
        <v>#REF!</v>
      </c>
      <c r="CF212" s="10" t="e">
        <f>D212-#REF!</f>
        <v>#REF!</v>
      </c>
      <c r="CG212" s="126" t="e">
        <f>F212-#REF!</f>
        <v>#REF!</v>
      </c>
    </row>
    <row r="213" spans="1:85" ht="24" x14ac:dyDescent="0.2">
      <c r="A213" s="75">
        <v>90009251342</v>
      </c>
      <c r="B213" s="158" t="s">
        <v>668</v>
      </c>
      <c r="C213" s="255" t="s">
        <v>221</v>
      </c>
      <c r="D213" s="220">
        <f t="shared" si="267"/>
        <v>909244</v>
      </c>
      <c r="E213" s="208">
        <f t="shared" si="268"/>
        <v>910587</v>
      </c>
      <c r="F213" s="208">
        <v>38778</v>
      </c>
      <c r="G213" s="208">
        <f t="shared" si="249"/>
        <v>38913</v>
      </c>
      <c r="H213" s="208">
        <f t="shared" si="248"/>
        <v>135</v>
      </c>
      <c r="I213" s="208"/>
      <c r="J213" s="208"/>
      <c r="K213" s="208"/>
      <c r="L213" s="208"/>
      <c r="M213" s="208"/>
      <c r="N213" s="208"/>
      <c r="O213" s="208"/>
      <c r="P213" s="208"/>
      <c r="Q213" s="208">
        <v>135</v>
      </c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>
        <v>865793</v>
      </c>
      <c r="AE213" s="208">
        <f t="shared" si="250"/>
        <v>867406</v>
      </c>
      <c r="AF213" s="208">
        <f t="shared" si="251"/>
        <v>1613</v>
      </c>
      <c r="AG213" s="208">
        <v>1997</v>
      </c>
      <c r="AH213" s="208"/>
      <c r="AI213" s="208">
        <v>-384</v>
      </c>
      <c r="AJ213" s="208"/>
      <c r="AK213" s="208"/>
      <c r="AL213" s="208"/>
      <c r="AM213" s="208"/>
      <c r="AN213" s="208"/>
      <c r="AO213" s="208"/>
      <c r="AP213" s="208"/>
      <c r="AQ213" s="208">
        <v>4673</v>
      </c>
      <c r="AR213" s="208">
        <f t="shared" si="252"/>
        <v>4268</v>
      </c>
      <c r="AS213" s="208">
        <f t="shared" si="253"/>
        <v>-405</v>
      </c>
      <c r="AT213" s="208">
        <v>-405</v>
      </c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>
        <v>0</v>
      </c>
      <c r="BE213" s="208">
        <f t="shared" si="254"/>
        <v>0</v>
      </c>
      <c r="BF213" s="208">
        <f t="shared" si="255"/>
        <v>0</v>
      </c>
      <c r="BG213" s="208"/>
      <c r="BH213" s="208"/>
      <c r="BI213" s="208"/>
      <c r="BJ213" s="208"/>
      <c r="BK213" s="208"/>
      <c r="BL213" s="208">
        <f t="shared" si="256"/>
        <v>0</v>
      </c>
      <c r="BM213" s="208">
        <f t="shared" si="257"/>
        <v>0</v>
      </c>
      <c r="BN213" s="208"/>
      <c r="BO213" s="208"/>
      <c r="BP213" s="208"/>
      <c r="BQ213" s="208"/>
      <c r="BR213" s="208"/>
      <c r="BS213" s="208"/>
      <c r="BT213" s="208"/>
      <c r="BU213" s="208"/>
      <c r="BV213" s="208"/>
      <c r="BW213" s="259"/>
      <c r="BX213" s="54" t="s">
        <v>402</v>
      </c>
      <c r="BY213" s="57"/>
      <c r="BZ213" s="230" t="s">
        <v>698</v>
      </c>
      <c r="CA213" s="10" t="s">
        <v>699</v>
      </c>
      <c r="CE213" s="10" t="e">
        <f>D213-#REF!-AD213</f>
        <v>#REF!</v>
      </c>
      <c r="CF213" s="10" t="e">
        <f>D213-#REF!</f>
        <v>#REF!</v>
      </c>
      <c r="CG213" s="1" t="e">
        <f>F213-#REF!</f>
        <v>#REF!</v>
      </c>
    </row>
    <row r="214" spans="1:85" ht="24" customHeight="1" x14ac:dyDescent="0.2">
      <c r="A214" s="75">
        <v>90009249367</v>
      </c>
      <c r="B214" s="158" t="s">
        <v>273</v>
      </c>
      <c r="C214" s="255" t="s">
        <v>235</v>
      </c>
      <c r="D214" s="220">
        <f t="shared" si="267"/>
        <v>1466179</v>
      </c>
      <c r="E214" s="208">
        <f t="shared" si="268"/>
        <v>1427243</v>
      </c>
      <c r="F214" s="208">
        <v>935305</v>
      </c>
      <c r="G214" s="208">
        <f t="shared" si="249"/>
        <v>909329</v>
      </c>
      <c r="H214" s="208">
        <f t="shared" si="248"/>
        <v>-25976</v>
      </c>
      <c r="I214" s="208"/>
      <c r="J214" s="208"/>
      <c r="K214" s="208"/>
      <c r="L214" s="208"/>
      <c r="M214" s="208">
        <v>418</v>
      </c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>
        <v>-26394</v>
      </c>
      <c r="Y214" s="208"/>
      <c r="Z214" s="208"/>
      <c r="AA214" s="208"/>
      <c r="AB214" s="208"/>
      <c r="AC214" s="208"/>
      <c r="AD214" s="208">
        <v>478523</v>
      </c>
      <c r="AE214" s="208">
        <f t="shared" si="250"/>
        <v>464409</v>
      </c>
      <c r="AF214" s="208">
        <f t="shared" si="251"/>
        <v>-14114</v>
      </c>
      <c r="AG214" s="208">
        <v>-14114</v>
      </c>
      <c r="AH214" s="208"/>
      <c r="AI214" s="208"/>
      <c r="AJ214" s="208"/>
      <c r="AK214" s="208"/>
      <c r="AL214" s="208"/>
      <c r="AM214" s="208"/>
      <c r="AN214" s="208"/>
      <c r="AO214" s="208"/>
      <c r="AP214" s="208"/>
      <c r="AQ214" s="208">
        <v>51261</v>
      </c>
      <c r="AR214" s="208">
        <f t="shared" si="252"/>
        <v>52715</v>
      </c>
      <c r="AS214" s="208">
        <f t="shared" si="253"/>
        <v>1454</v>
      </c>
      <c r="AT214" s="208">
        <v>1454</v>
      </c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>
        <v>1090</v>
      </c>
      <c r="BE214" s="208">
        <f t="shared" si="254"/>
        <v>1090</v>
      </c>
      <c r="BF214" s="208">
        <f t="shared" si="255"/>
        <v>0</v>
      </c>
      <c r="BG214" s="208"/>
      <c r="BH214" s="208"/>
      <c r="BI214" s="208"/>
      <c r="BJ214" s="208"/>
      <c r="BK214" s="208"/>
      <c r="BL214" s="208">
        <f t="shared" si="256"/>
        <v>-300</v>
      </c>
      <c r="BM214" s="208">
        <f t="shared" si="257"/>
        <v>-300</v>
      </c>
      <c r="BN214" s="208">
        <v>-300</v>
      </c>
      <c r="BO214" s="208"/>
      <c r="BP214" s="208"/>
      <c r="BQ214" s="208"/>
      <c r="BR214" s="208"/>
      <c r="BS214" s="208"/>
      <c r="BT214" s="208"/>
      <c r="BU214" s="208"/>
      <c r="BV214" s="208"/>
      <c r="BW214" s="259"/>
      <c r="BX214" s="54" t="s">
        <v>403</v>
      </c>
      <c r="BY214" s="57"/>
      <c r="BZ214" s="230" t="s">
        <v>692</v>
      </c>
      <c r="CA214" s="10" t="s">
        <v>693</v>
      </c>
      <c r="CE214" s="10" t="e">
        <f>D214-#REF!-AD214</f>
        <v>#REF!</v>
      </c>
      <c r="CF214" s="10" t="e">
        <f>D214-#REF!</f>
        <v>#REF!</v>
      </c>
      <c r="CG214" s="1" t="e">
        <f>F214-#REF!</f>
        <v>#REF!</v>
      </c>
    </row>
    <row r="215" spans="1:85" s="71" customFormat="1" x14ac:dyDescent="0.2">
      <c r="A215" s="75"/>
      <c r="B215" s="159"/>
      <c r="C215" s="255" t="s">
        <v>241</v>
      </c>
      <c r="D215" s="220">
        <f t="shared" si="267"/>
        <v>380341</v>
      </c>
      <c r="E215" s="208">
        <f t="shared" si="268"/>
        <v>388619</v>
      </c>
      <c r="F215" s="208">
        <v>380341</v>
      </c>
      <c r="G215" s="208">
        <f t="shared" si="249"/>
        <v>388619</v>
      </c>
      <c r="H215" s="208">
        <f t="shared" si="248"/>
        <v>8278</v>
      </c>
      <c r="I215" s="208"/>
      <c r="J215" s="208"/>
      <c r="K215" s="208"/>
      <c r="L215" s="208"/>
      <c r="M215" s="208">
        <f>5582+3643</f>
        <v>9225</v>
      </c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>
        <v>-947</v>
      </c>
      <c r="Y215" s="208"/>
      <c r="Z215" s="208"/>
      <c r="AA215" s="208"/>
      <c r="AB215" s="208"/>
      <c r="AC215" s="208"/>
      <c r="AD215" s="208">
        <v>0</v>
      </c>
      <c r="AE215" s="208">
        <f t="shared" si="250"/>
        <v>0</v>
      </c>
      <c r="AF215" s="208">
        <f t="shared" si="251"/>
        <v>0</v>
      </c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>
        <v>0</v>
      </c>
      <c r="AR215" s="208">
        <f t="shared" si="252"/>
        <v>0</v>
      </c>
      <c r="AS215" s="208">
        <f t="shared" si="253"/>
        <v>0</v>
      </c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>
        <v>0</v>
      </c>
      <c r="BE215" s="208">
        <f t="shared" si="254"/>
        <v>0</v>
      </c>
      <c r="BF215" s="208">
        <f t="shared" si="255"/>
        <v>0</v>
      </c>
      <c r="BG215" s="208"/>
      <c r="BH215" s="208"/>
      <c r="BI215" s="208"/>
      <c r="BJ215" s="208"/>
      <c r="BK215" s="208"/>
      <c r="BL215" s="208">
        <f t="shared" si="256"/>
        <v>0</v>
      </c>
      <c r="BM215" s="208">
        <f t="shared" si="257"/>
        <v>0</v>
      </c>
      <c r="BN215" s="208"/>
      <c r="BO215" s="208"/>
      <c r="BP215" s="208"/>
      <c r="BQ215" s="208"/>
      <c r="BR215" s="208"/>
      <c r="BS215" s="208"/>
      <c r="BT215" s="208"/>
      <c r="BU215" s="208"/>
      <c r="BV215" s="208"/>
      <c r="BW215" s="259"/>
      <c r="BX215" s="54" t="s">
        <v>726</v>
      </c>
      <c r="BY215" s="57" t="s">
        <v>481</v>
      </c>
      <c r="BZ215" s="230" t="s">
        <v>692</v>
      </c>
      <c r="CA215" s="10" t="s">
        <v>693</v>
      </c>
      <c r="CE215" s="10" t="e">
        <f>D215-#REF!-AD215</f>
        <v>#REF!</v>
      </c>
      <c r="CF215" s="10" t="e">
        <f>D215-#REF!</f>
        <v>#REF!</v>
      </c>
      <c r="CG215" s="71" t="e">
        <f>F215-#REF!</f>
        <v>#REF!</v>
      </c>
    </row>
    <row r="216" spans="1:85" ht="24" customHeight="1" x14ac:dyDescent="0.2">
      <c r="A216" s="75">
        <v>90000783949</v>
      </c>
      <c r="B216" s="158" t="s">
        <v>19</v>
      </c>
      <c r="C216" s="255" t="s">
        <v>221</v>
      </c>
      <c r="D216" s="220">
        <f t="shared" si="267"/>
        <v>694161</v>
      </c>
      <c r="E216" s="208">
        <f t="shared" si="268"/>
        <v>701930</v>
      </c>
      <c r="F216" s="208">
        <v>298691</v>
      </c>
      <c r="G216" s="208">
        <f t="shared" si="249"/>
        <v>298691</v>
      </c>
      <c r="H216" s="208">
        <f t="shared" si="248"/>
        <v>0</v>
      </c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>
        <v>391774</v>
      </c>
      <c r="AE216" s="208">
        <f t="shared" si="250"/>
        <v>399500</v>
      </c>
      <c r="AF216" s="208">
        <f t="shared" si="251"/>
        <v>7726</v>
      </c>
      <c r="AG216" s="208">
        <v>8818</v>
      </c>
      <c r="AH216" s="208"/>
      <c r="AI216" s="208">
        <v>-1092</v>
      </c>
      <c r="AJ216" s="208"/>
      <c r="AK216" s="208"/>
      <c r="AL216" s="208"/>
      <c r="AM216" s="208"/>
      <c r="AN216" s="208"/>
      <c r="AO216" s="208"/>
      <c r="AP216" s="208"/>
      <c r="AQ216" s="208">
        <v>3695</v>
      </c>
      <c r="AR216" s="208">
        <f t="shared" si="252"/>
        <v>3738</v>
      </c>
      <c r="AS216" s="208">
        <f t="shared" si="253"/>
        <v>43</v>
      </c>
      <c r="AT216" s="208">
        <v>43</v>
      </c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>
        <v>1</v>
      </c>
      <c r="BE216" s="208">
        <f t="shared" si="254"/>
        <v>1</v>
      </c>
      <c r="BF216" s="208">
        <f t="shared" si="255"/>
        <v>0</v>
      </c>
      <c r="BG216" s="208"/>
      <c r="BH216" s="208"/>
      <c r="BI216" s="208"/>
      <c r="BJ216" s="208"/>
      <c r="BK216" s="208"/>
      <c r="BL216" s="208">
        <f t="shared" si="256"/>
        <v>0</v>
      </c>
      <c r="BM216" s="208">
        <f t="shared" si="257"/>
        <v>0</v>
      </c>
      <c r="BN216" s="208"/>
      <c r="BO216" s="208"/>
      <c r="BP216" s="208"/>
      <c r="BQ216" s="208"/>
      <c r="BR216" s="208"/>
      <c r="BS216" s="208"/>
      <c r="BT216" s="208"/>
      <c r="BU216" s="208"/>
      <c r="BV216" s="208"/>
      <c r="BW216" s="259"/>
      <c r="BX216" s="54" t="s">
        <v>404</v>
      </c>
      <c r="BY216" s="57"/>
      <c r="BZ216" s="230" t="s">
        <v>698</v>
      </c>
      <c r="CA216" s="10" t="s">
        <v>699</v>
      </c>
      <c r="CE216" s="10" t="e">
        <f>D216-#REF!-AD216</f>
        <v>#REF!</v>
      </c>
      <c r="CF216" s="10" t="e">
        <f>D216-#REF!</f>
        <v>#REF!</v>
      </c>
      <c r="CG216" s="1" t="e">
        <f>F216-#REF!</f>
        <v>#REF!</v>
      </c>
    </row>
    <row r="217" spans="1:85" ht="12.75" x14ac:dyDescent="0.2">
      <c r="A217" s="75"/>
      <c r="B217" s="160"/>
      <c r="C217" s="255" t="s">
        <v>234</v>
      </c>
      <c r="D217" s="220">
        <f t="shared" si="267"/>
        <v>57612</v>
      </c>
      <c r="E217" s="208">
        <f t="shared" si="268"/>
        <v>57613</v>
      </c>
      <c r="F217" s="208">
        <v>50130</v>
      </c>
      <c r="G217" s="208">
        <f t="shared" si="249"/>
        <v>50130</v>
      </c>
      <c r="H217" s="208">
        <f t="shared" si="248"/>
        <v>0</v>
      </c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>
        <v>7482</v>
      </c>
      <c r="AE217" s="208">
        <f t="shared" si="250"/>
        <v>7483</v>
      </c>
      <c r="AF217" s="208">
        <f t="shared" si="251"/>
        <v>1</v>
      </c>
      <c r="AG217" s="208">
        <v>1</v>
      </c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>
        <v>0</v>
      </c>
      <c r="AR217" s="208">
        <f t="shared" si="252"/>
        <v>0</v>
      </c>
      <c r="AS217" s="208">
        <f t="shared" si="253"/>
        <v>0</v>
      </c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>
        <v>0</v>
      </c>
      <c r="BE217" s="208">
        <f t="shared" si="254"/>
        <v>0</v>
      </c>
      <c r="BF217" s="208">
        <f t="shared" si="255"/>
        <v>0</v>
      </c>
      <c r="BG217" s="208"/>
      <c r="BH217" s="208"/>
      <c r="BI217" s="208"/>
      <c r="BJ217" s="208"/>
      <c r="BK217" s="208"/>
      <c r="BL217" s="208">
        <f t="shared" si="256"/>
        <v>0</v>
      </c>
      <c r="BM217" s="208">
        <f t="shared" si="257"/>
        <v>0</v>
      </c>
      <c r="BN217" s="208"/>
      <c r="BO217" s="208"/>
      <c r="BP217" s="208"/>
      <c r="BQ217" s="208"/>
      <c r="BR217" s="208"/>
      <c r="BS217" s="208"/>
      <c r="BT217" s="208"/>
      <c r="BU217" s="208"/>
      <c r="BV217" s="208"/>
      <c r="BW217" s="259"/>
      <c r="BX217" s="54" t="s">
        <v>405</v>
      </c>
      <c r="BY217" s="57"/>
      <c r="BZ217" s="230" t="s">
        <v>700</v>
      </c>
      <c r="CA217" s="10" t="s">
        <v>701</v>
      </c>
      <c r="CE217" s="10" t="e">
        <f>D217-#REF!-AD217</f>
        <v>#REF!</v>
      </c>
      <c r="CF217" s="10" t="e">
        <f>D217-#REF!</f>
        <v>#REF!</v>
      </c>
      <c r="CG217" s="1" t="e">
        <f>F217-#REF!</f>
        <v>#REF!</v>
      </c>
    </row>
    <row r="218" spans="1:85" s="130" customFormat="1" ht="28.5" customHeight="1" x14ac:dyDescent="0.2">
      <c r="A218" s="75"/>
      <c r="B218" s="160"/>
      <c r="C218" s="255" t="s">
        <v>658</v>
      </c>
      <c r="D218" s="220">
        <f t="shared" si="267"/>
        <v>20569</v>
      </c>
      <c r="E218" s="208">
        <f t="shared" si="268"/>
        <v>20569</v>
      </c>
      <c r="F218" s="208">
        <v>20569</v>
      </c>
      <c r="G218" s="208">
        <f t="shared" si="249"/>
        <v>20569</v>
      </c>
      <c r="H218" s="208">
        <f t="shared" si="248"/>
        <v>0</v>
      </c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>
        <v>0</v>
      </c>
      <c r="AE218" s="208">
        <f t="shared" si="250"/>
        <v>0</v>
      </c>
      <c r="AF218" s="208">
        <f t="shared" si="251"/>
        <v>0</v>
      </c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>
        <v>0</v>
      </c>
      <c r="AR218" s="208">
        <f t="shared" si="252"/>
        <v>0</v>
      </c>
      <c r="AS218" s="208">
        <f t="shared" si="253"/>
        <v>0</v>
      </c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>
        <v>0</v>
      </c>
      <c r="BE218" s="208">
        <f t="shared" si="254"/>
        <v>0</v>
      </c>
      <c r="BF218" s="208">
        <f t="shared" si="255"/>
        <v>0</v>
      </c>
      <c r="BG218" s="208"/>
      <c r="BH218" s="208"/>
      <c r="BI218" s="208"/>
      <c r="BJ218" s="208"/>
      <c r="BK218" s="208"/>
      <c r="BL218" s="208">
        <f t="shared" si="256"/>
        <v>0</v>
      </c>
      <c r="BM218" s="208">
        <f t="shared" si="257"/>
        <v>0</v>
      </c>
      <c r="BN218" s="208"/>
      <c r="BO218" s="208"/>
      <c r="BP218" s="208"/>
      <c r="BQ218" s="208"/>
      <c r="BR218" s="208"/>
      <c r="BS218" s="208"/>
      <c r="BT218" s="208"/>
      <c r="BU218" s="208"/>
      <c r="BV218" s="208"/>
      <c r="BW218" s="259"/>
      <c r="BX218" s="54" t="s">
        <v>727</v>
      </c>
      <c r="BY218" s="57"/>
      <c r="BZ218" s="230" t="s">
        <v>691</v>
      </c>
      <c r="CA218" s="230" t="s">
        <v>691</v>
      </c>
      <c r="CE218" s="10" t="e">
        <f>D218-#REF!-AD218</f>
        <v>#REF!</v>
      </c>
      <c r="CF218" s="10" t="e">
        <f>D218-#REF!</f>
        <v>#REF!</v>
      </c>
      <c r="CG218" s="130" t="e">
        <f>F218-#REF!</f>
        <v>#REF!</v>
      </c>
    </row>
    <row r="219" spans="1:85" s="130" customFormat="1" ht="28.5" customHeight="1" x14ac:dyDescent="0.2">
      <c r="A219" s="75"/>
      <c r="B219" s="160"/>
      <c r="C219" s="361" t="s">
        <v>788</v>
      </c>
      <c r="D219" s="220"/>
      <c r="E219" s="208">
        <f t="shared" si="268"/>
        <v>1</v>
      </c>
      <c r="F219" s="208"/>
      <c r="G219" s="208">
        <f t="shared" ref="G219" si="269">F219+H219</f>
        <v>2720</v>
      </c>
      <c r="H219" s="208">
        <f t="shared" si="248"/>
        <v>2720</v>
      </c>
      <c r="I219" s="208"/>
      <c r="J219" s="208"/>
      <c r="K219" s="208"/>
      <c r="L219" s="208"/>
      <c r="M219" s="208">
        <v>2720</v>
      </c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>
        <f t="shared" ref="AE219" si="270">AD219+AF219</f>
        <v>0</v>
      </c>
      <c r="AF219" s="208">
        <f t="shared" ref="AF219" si="271">SUM(AG219:AP219)</f>
        <v>0</v>
      </c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>
        <f t="shared" ref="AR219" si="272">AQ219+AS219</f>
        <v>0</v>
      </c>
      <c r="AS219" s="208">
        <f t="shared" ref="AS219" si="273">SUM(AT219:BC219)</f>
        <v>0</v>
      </c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>
        <f t="shared" ref="BE219" si="274">BD219+BF219</f>
        <v>0</v>
      </c>
      <c r="BF219" s="208">
        <f t="shared" ref="BF219" si="275">SUM(BG219:BJ219)</f>
        <v>0</v>
      </c>
      <c r="BG219" s="208"/>
      <c r="BH219" s="208"/>
      <c r="BI219" s="208"/>
      <c r="BJ219" s="208"/>
      <c r="BK219" s="208"/>
      <c r="BL219" s="208">
        <f t="shared" ref="BL219" si="276">BK219+BM219</f>
        <v>-2719</v>
      </c>
      <c r="BM219" s="208">
        <f t="shared" ref="BM219" si="277">SUM(BN219:BW219)</f>
        <v>-2719</v>
      </c>
      <c r="BN219" s="208">
        <v>-2719</v>
      </c>
      <c r="BO219" s="208"/>
      <c r="BP219" s="208"/>
      <c r="BQ219" s="208"/>
      <c r="BR219" s="208"/>
      <c r="BS219" s="208"/>
      <c r="BT219" s="208"/>
      <c r="BU219" s="208"/>
      <c r="BV219" s="208"/>
      <c r="BW219" s="259"/>
      <c r="BX219" s="54" t="s">
        <v>789</v>
      </c>
      <c r="BY219" s="57"/>
      <c r="BZ219" s="230"/>
      <c r="CA219" s="230"/>
      <c r="CE219" s="10"/>
      <c r="CF219" s="10"/>
    </row>
    <row r="220" spans="1:85" s="130" customFormat="1" ht="39" customHeight="1" x14ac:dyDescent="0.2">
      <c r="A220" s="75"/>
      <c r="B220" s="160"/>
      <c r="C220" s="361" t="s">
        <v>791</v>
      </c>
      <c r="D220" s="220"/>
      <c r="E220" s="208">
        <f t="shared" si="268"/>
        <v>9</v>
      </c>
      <c r="F220" s="208"/>
      <c r="G220" s="208">
        <f t="shared" ref="G220" si="278">F220+H220</f>
        <v>6793</v>
      </c>
      <c r="H220" s="208">
        <f t="shared" si="248"/>
        <v>6793</v>
      </c>
      <c r="I220" s="208"/>
      <c r="J220" s="208"/>
      <c r="K220" s="208"/>
      <c r="L220" s="208"/>
      <c r="M220" s="208">
        <v>6793</v>
      </c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>
        <f t="shared" ref="AE220" si="279">AD220+AF220</f>
        <v>0</v>
      </c>
      <c r="AF220" s="208">
        <f t="shared" ref="AF220" si="280">SUM(AG220:AP220)</f>
        <v>0</v>
      </c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>
        <f t="shared" ref="AR220" si="281">AQ220+AS220</f>
        <v>0</v>
      </c>
      <c r="AS220" s="208">
        <f t="shared" ref="AS220" si="282">SUM(AT220:BC220)</f>
        <v>0</v>
      </c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8"/>
      <c r="BD220" s="208"/>
      <c r="BE220" s="208">
        <f t="shared" ref="BE220" si="283">BD220+BF220</f>
        <v>0</v>
      </c>
      <c r="BF220" s="208">
        <f t="shared" ref="BF220" si="284">SUM(BG220:BJ220)</f>
        <v>0</v>
      </c>
      <c r="BG220" s="208"/>
      <c r="BH220" s="208"/>
      <c r="BI220" s="208"/>
      <c r="BJ220" s="208"/>
      <c r="BK220" s="208"/>
      <c r="BL220" s="208">
        <f t="shared" ref="BL220" si="285">BK220+BM220</f>
        <v>-6784</v>
      </c>
      <c r="BM220" s="208">
        <f t="shared" ref="BM220" si="286">SUM(BN220:BW220)</f>
        <v>-6784</v>
      </c>
      <c r="BN220" s="208">
        <v>-6784</v>
      </c>
      <c r="BO220" s="208"/>
      <c r="BP220" s="208"/>
      <c r="BQ220" s="208"/>
      <c r="BR220" s="208"/>
      <c r="BS220" s="208"/>
      <c r="BT220" s="208"/>
      <c r="BU220" s="208"/>
      <c r="BV220" s="208"/>
      <c r="BW220" s="259"/>
      <c r="BX220" s="54" t="s">
        <v>790</v>
      </c>
      <c r="BY220" s="57"/>
      <c r="BZ220" s="230"/>
      <c r="CA220" s="230"/>
      <c r="CE220" s="10"/>
      <c r="CF220" s="10"/>
    </row>
    <row r="221" spans="1:85" s="74" customFormat="1" ht="24" x14ac:dyDescent="0.2">
      <c r="A221" s="75">
        <v>40008006745</v>
      </c>
      <c r="B221" s="158" t="s">
        <v>294</v>
      </c>
      <c r="C221" s="269" t="s">
        <v>234</v>
      </c>
      <c r="D221" s="220">
        <f>F221+AD221+AQ221+BD221+BK221</f>
        <v>13877</v>
      </c>
      <c r="E221" s="208">
        <f t="shared" si="268"/>
        <v>0</v>
      </c>
      <c r="F221" s="208">
        <v>0</v>
      </c>
      <c r="G221" s="208">
        <f t="shared" si="249"/>
        <v>0</v>
      </c>
      <c r="H221" s="208">
        <f t="shared" si="248"/>
        <v>0</v>
      </c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>
        <v>13877</v>
      </c>
      <c r="AE221" s="208">
        <f t="shared" si="250"/>
        <v>0</v>
      </c>
      <c r="AF221" s="208">
        <f t="shared" si="251"/>
        <v>-13877</v>
      </c>
      <c r="AG221" s="208">
        <v>-13877</v>
      </c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>
        <v>0</v>
      </c>
      <c r="AR221" s="208">
        <f t="shared" si="252"/>
        <v>0</v>
      </c>
      <c r="AS221" s="208">
        <f t="shared" si="253"/>
        <v>0</v>
      </c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>
        <v>0</v>
      </c>
      <c r="BE221" s="208">
        <f t="shared" si="254"/>
        <v>0</v>
      </c>
      <c r="BF221" s="208">
        <f t="shared" si="255"/>
        <v>0</v>
      </c>
      <c r="BG221" s="208"/>
      <c r="BH221" s="208"/>
      <c r="BI221" s="208"/>
      <c r="BJ221" s="208"/>
      <c r="BK221" s="208"/>
      <c r="BL221" s="208">
        <f t="shared" si="256"/>
        <v>0</v>
      </c>
      <c r="BM221" s="208">
        <f t="shared" si="257"/>
        <v>0</v>
      </c>
      <c r="BN221" s="208"/>
      <c r="BO221" s="208"/>
      <c r="BP221" s="208"/>
      <c r="BQ221" s="208"/>
      <c r="BR221" s="208"/>
      <c r="BS221" s="208"/>
      <c r="BT221" s="208"/>
      <c r="BU221" s="208"/>
      <c r="BV221" s="208"/>
      <c r="BW221" s="259"/>
      <c r="BX221" s="54" t="s">
        <v>629</v>
      </c>
      <c r="BY221" s="57"/>
      <c r="BZ221" s="230" t="s">
        <v>694</v>
      </c>
      <c r="CA221" s="10" t="s">
        <v>695</v>
      </c>
      <c r="CE221" s="10" t="e">
        <f>D221-#REF!-AD221</f>
        <v>#REF!</v>
      </c>
      <c r="CF221" s="10" t="e">
        <f>D221-#REF!</f>
        <v>#REF!</v>
      </c>
      <c r="CG221" s="74" t="e">
        <f>F221-#REF!</f>
        <v>#REF!</v>
      </c>
    </row>
    <row r="222" spans="1:85" ht="16.5" customHeight="1" thickBot="1" x14ac:dyDescent="0.25">
      <c r="A222" s="197"/>
      <c r="B222" s="142"/>
      <c r="C222" s="198"/>
      <c r="D222" s="225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4"/>
      <c r="BQ222" s="214"/>
      <c r="BR222" s="214"/>
      <c r="BS222" s="214"/>
      <c r="BT222" s="214"/>
      <c r="BU222" s="214"/>
      <c r="BV222" s="214"/>
      <c r="BW222" s="274"/>
      <c r="BX222" s="199"/>
      <c r="BY222" s="200"/>
      <c r="CE222" s="10" t="e">
        <f>D222-#REF!-AD222</f>
        <v>#REF!</v>
      </c>
      <c r="CF222" s="10" t="e">
        <f>D222-#REF!</f>
        <v>#REF!</v>
      </c>
      <c r="CG222" s="1" t="e">
        <f>F222-#REF!</f>
        <v>#REF!</v>
      </c>
    </row>
    <row r="223" spans="1:85" ht="16.5" customHeight="1" thickBot="1" x14ac:dyDescent="0.25">
      <c r="A223" s="139">
        <v>10</v>
      </c>
      <c r="B223" s="380" t="s">
        <v>21</v>
      </c>
      <c r="C223" s="187"/>
      <c r="D223" s="223">
        <f t="shared" ref="D223:E223" si="287">SUM(D224:D245)</f>
        <v>7254366</v>
      </c>
      <c r="E223" s="262">
        <f t="shared" si="287"/>
        <v>7525471</v>
      </c>
      <c r="F223" s="262">
        <f>SUM(F224:F245)</f>
        <v>6222400</v>
      </c>
      <c r="G223" s="262">
        <f t="shared" ref="G223:BW223" si="288">SUM(G224:G245)</f>
        <v>6435284</v>
      </c>
      <c r="H223" s="262">
        <f t="shared" si="288"/>
        <v>212884</v>
      </c>
      <c r="I223" s="262">
        <f t="shared" si="288"/>
        <v>0</v>
      </c>
      <c r="J223" s="262">
        <f t="shared" si="288"/>
        <v>0</v>
      </c>
      <c r="K223" s="262">
        <f t="shared" si="288"/>
        <v>0</v>
      </c>
      <c r="L223" s="262">
        <f t="shared" si="288"/>
        <v>0</v>
      </c>
      <c r="M223" s="262">
        <f t="shared" si="288"/>
        <v>60805</v>
      </c>
      <c r="N223" s="262">
        <f t="shared" si="288"/>
        <v>0</v>
      </c>
      <c r="O223" s="262">
        <f t="shared" si="288"/>
        <v>2205</v>
      </c>
      <c r="P223" s="262">
        <f t="shared" si="288"/>
        <v>65108</v>
      </c>
      <c r="Q223" s="262">
        <f t="shared" si="288"/>
        <v>75553</v>
      </c>
      <c r="R223" s="262">
        <f t="shared" ref="R223:AB223" si="289">SUM(R224:R245)</f>
        <v>6350</v>
      </c>
      <c r="S223" s="262">
        <f t="shared" si="289"/>
        <v>0</v>
      </c>
      <c r="T223" s="262">
        <f t="shared" si="289"/>
        <v>0</v>
      </c>
      <c r="U223" s="262">
        <f t="shared" si="289"/>
        <v>2863</v>
      </c>
      <c r="V223" s="262">
        <f t="shared" si="289"/>
        <v>0</v>
      </c>
      <c r="W223" s="262">
        <f t="shared" si="289"/>
        <v>0</v>
      </c>
      <c r="X223" s="262">
        <f t="shared" si="289"/>
        <v>0</v>
      </c>
      <c r="Y223" s="262">
        <f t="shared" si="289"/>
        <v>0</v>
      </c>
      <c r="Z223" s="262">
        <f t="shared" si="289"/>
        <v>0</v>
      </c>
      <c r="AA223" s="262">
        <f t="shared" si="289"/>
        <v>0</v>
      </c>
      <c r="AB223" s="262">
        <f t="shared" si="289"/>
        <v>0</v>
      </c>
      <c r="AC223" s="262">
        <f t="shared" si="288"/>
        <v>0</v>
      </c>
      <c r="AD223" s="262">
        <f t="shared" si="288"/>
        <v>335239</v>
      </c>
      <c r="AE223" s="262">
        <f t="shared" si="288"/>
        <v>335239</v>
      </c>
      <c r="AF223" s="262">
        <f t="shared" si="288"/>
        <v>0</v>
      </c>
      <c r="AG223" s="262">
        <f t="shared" si="288"/>
        <v>0</v>
      </c>
      <c r="AH223" s="262">
        <f t="shared" si="288"/>
        <v>0</v>
      </c>
      <c r="AI223" s="262">
        <f t="shared" si="288"/>
        <v>0</v>
      </c>
      <c r="AJ223" s="262">
        <f t="shared" si="288"/>
        <v>0</v>
      </c>
      <c r="AK223" s="262">
        <f t="shared" si="288"/>
        <v>0</v>
      </c>
      <c r="AL223" s="262">
        <f t="shared" si="288"/>
        <v>0</v>
      </c>
      <c r="AM223" s="262">
        <f t="shared" si="288"/>
        <v>0</v>
      </c>
      <c r="AN223" s="262">
        <f t="shared" si="288"/>
        <v>0</v>
      </c>
      <c r="AO223" s="262">
        <f t="shared" si="288"/>
        <v>0</v>
      </c>
      <c r="AP223" s="262">
        <f t="shared" si="288"/>
        <v>0</v>
      </c>
      <c r="AQ223" s="262">
        <f t="shared" si="288"/>
        <v>700777</v>
      </c>
      <c r="AR223" s="262">
        <f t="shared" si="288"/>
        <v>758998</v>
      </c>
      <c r="AS223" s="262">
        <f t="shared" si="288"/>
        <v>58221</v>
      </c>
      <c r="AT223" s="262">
        <f t="shared" si="288"/>
        <v>52304</v>
      </c>
      <c r="AU223" s="262">
        <f t="shared" si="288"/>
        <v>0</v>
      </c>
      <c r="AV223" s="262">
        <f t="shared" si="288"/>
        <v>5917</v>
      </c>
      <c r="AW223" s="262">
        <f t="shared" si="288"/>
        <v>0</v>
      </c>
      <c r="AX223" s="262">
        <f t="shared" si="288"/>
        <v>0</v>
      </c>
      <c r="AY223" s="262">
        <f t="shared" si="288"/>
        <v>0</v>
      </c>
      <c r="AZ223" s="262">
        <f t="shared" si="288"/>
        <v>0</v>
      </c>
      <c r="BA223" s="262">
        <f t="shared" si="288"/>
        <v>0</v>
      </c>
      <c r="BB223" s="262">
        <f t="shared" si="288"/>
        <v>0</v>
      </c>
      <c r="BC223" s="262">
        <f t="shared" si="288"/>
        <v>0</v>
      </c>
      <c r="BD223" s="262">
        <f t="shared" si="288"/>
        <v>0</v>
      </c>
      <c r="BE223" s="262">
        <f t="shared" si="288"/>
        <v>0</v>
      </c>
      <c r="BF223" s="262">
        <f t="shared" si="288"/>
        <v>0</v>
      </c>
      <c r="BG223" s="262">
        <f t="shared" si="288"/>
        <v>0</v>
      </c>
      <c r="BH223" s="262">
        <f t="shared" si="288"/>
        <v>0</v>
      </c>
      <c r="BI223" s="262">
        <f t="shared" si="288"/>
        <v>0</v>
      </c>
      <c r="BJ223" s="262">
        <f t="shared" si="288"/>
        <v>0</v>
      </c>
      <c r="BK223" s="262">
        <f t="shared" si="288"/>
        <v>-4050</v>
      </c>
      <c r="BL223" s="262">
        <f t="shared" si="288"/>
        <v>-4050</v>
      </c>
      <c r="BM223" s="262">
        <f t="shared" si="288"/>
        <v>0</v>
      </c>
      <c r="BN223" s="262">
        <f t="shared" si="288"/>
        <v>0</v>
      </c>
      <c r="BO223" s="262">
        <f t="shared" si="288"/>
        <v>0</v>
      </c>
      <c r="BP223" s="262">
        <f t="shared" si="288"/>
        <v>0</v>
      </c>
      <c r="BQ223" s="262">
        <f t="shared" si="288"/>
        <v>0</v>
      </c>
      <c r="BR223" s="262">
        <f t="shared" si="288"/>
        <v>0</v>
      </c>
      <c r="BS223" s="262">
        <f t="shared" si="288"/>
        <v>0</v>
      </c>
      <c r="BT223" s="262">
        <f t="shared" si="288"/>
        <v>0</v>
      </c>
      <c r="BU223" s="262">
        <f t="shared" si="288"/>
        <v>0</v>
      </c>
      <c r="BV223" s="262">
        <f t="shared" si="288"/>
        <v>0</v>
      </c>
      <c r="BW223" s="270">
        <f t="shared" si="288"/>
        <v>0</v>
      </c>
      <c r="BX223" s="7"/>
      <c r="BY223" s="59"/>
      <c r="CE223" s="10" t="e">
        <f>D223-#REF!-AD223</f>
        <v>#REF!</v>
      </c>
      <c r="CF223" s="10" t="e">
        <f>D223-#REF!</f>
        <v>#REF!</v>
      </c>
      <c r="CG223" s="1" t="e">
        <f>F223-#REF!</f>
        <v>#REF!</v>
      </c>
    </row>
    <row r="224" spans="1:85" s="87" customFormat="1" ht="24.75" customHeight="1" thickTop="1" x14ac:dyDescent="0.2">
      <c r="A224" s="75">
        <v>90000056357</v>
      </c>
      <c r="B224" s="164" t="s">
        <v>5</v>
      </c>
      <c r="C224" s="189" t="s">
        <v>438</v>
      </c>
      <c r="D224" s="220">
        <f>F224+AD224+AQ224+BD224+BK224</f>
        <v>5000</v>
      </c>
      <c r="E224" s="211">
        <f>G224+AE224+AR224+BE224+BL224</f>
        <v>17205</v>
      </c>
      <c r="F224" s="211">
        <v>5000</v>
      </c>
      <c r="G224" s="211">
        <f t="shared" ref="G224:G244" si="290">F224+H224</f>
        <v>17205</v>
      </c>
      <c r="H224" s="211">
        <f t="shared" ref="H224:H244" si="291">SUM(I224:AC224)</f>
        <v>12205</v>
      </c>
      <c r="I224" s="211"/>
      <c r="J224" s="211"/>
      <c r="K224" s="211"/>
      <c r="L224" s="211"/>
      <c r="M224" s="211">
        <v>5000</v>
      </c>
      <c r="N224" s="211"/>
      <c r="O224" s="211">
        <v>2205</v>
      </c>
      <c r="P224" s="211"/>
      <c r="Q224" s="211"/>
      <c r="R224" s="211">
        <v>5000</v>
      </c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>
        <v>0</v>
      </c>
      <c r="AE224" s="211">
        <f t="shared" ref="AE224:AE244" si="292">AD224+AF224</f>
        <v>0</v>
      </c>
      <c r="AF224" s="211">
        <f t="shared" ref="AF224:AF244" si="293">SUM(AG224:AP224)</f>
        <v>0</v>
      </c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>
        <v>0</v>
      </c>
      <c r="AR224" s="211">
        <f t="shared" ref="AR224:AR244" si="294">AQ224+AS224</f>
        <v>0</v>
      </c>
      <c r="AS224" s="211">
        <f t="shared" ref="AS224:AS244" si="295">SUM(AT224:BC224)</f>
        <v>0</v>
      </c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>
        <v>0</v>
      </c>
      <c r="BE224" s="211">
        <f t="shared" ref="BE224:BE244" si="296">BD224+BF224</f>
        <v>0</v>
      </c>
      <c r="BF224" s="211">
        <f t="shared" ref="BF224:BF244" si="297">SUM(BG224:BJ224)</f>
        <v>0</v>
      </c>
      <c r="BG224" s="211"/>
      <c r="BH224" s="211"/>
      <c r="BI224" s="211"/>
      <c r="BJ224" s="211"/>
      <c r="BK224" s="211"/>
      <c r="BL224" s="211">
        <f t="shared" ref="BL224:BL244" si="298">BK224+BM224</f>
        <v>0</v>
      </c>
      <c r="BM224" s="211">
        <f t="shared" ref="BM224:BM244" si="299">SUM(BN224:BW224)</f>
        <v>0</v>
      </c>
      <c r="BN224" s="211"/>
      <c r="BO224" s="211"/>
      <c r="BP224" s="211"/>
      <c r="BQ224" s="211"/>
      <c r="BR224" s="211"/>
      <c r="BS224" s="211"/>
      <c r="BT224" s="211"/>
      <c r="BU224" s="211"/>
      <c r="BV224" s="211"/>
      <c r="BW224" s="278"/>
      <c r="BX224" s="283" t="s">
        <v>743</v>
      </c>
      <c r="BY224" s="58" t="s">
        <v>424</v>
      </c>
      <c r="BZ224" s="230" t="s">
        <v>690</v>
      </c>
      <c r="CA224" s="10" t="s">
        <v>690</v>
      </c>
      <c r="CB224" s="234" t="s">
        <v>721</v>
      </c>
      <c r="CC224" s="87" t="s">
        <v>718</v>
      </c>
      <c r="CE224" s="10" t="e">
        <f>D224-#REF!-AD224</f>
        <v>#REF!</v>
      </c>
      <c r="CF224" s="10" t="e">
        <f>D224-#REF!</f>
        <v>#REF!</v>
      </c>
      <c r="CG224" s="87" t="e">
        <f>F224-#REF!</f>
        <v>#REF!</v>
      </c>
    </row>
    <row r="225" spans="1:85" s="130" customFormat="1" ht="36" x14ac:dyDescent="0.2">
      <c r="A225" s="75"/>
      <c r="B225" s="362"/>
      <c r="C225" s="233" t="s">
        <v>786</v>
      </c>
      <c r="D225" s="220"/>
      <c r="E225" s="211">
        <f t="shared" ref="E225:E244" si="300">G225+AE225+AR225+BE225+BL225</f>
        <v>31337</v>
      </c>
      <c r="F225" s="211"/>
      <c r="G225" s="211">
        <f t="shared" ref="G225" si="301">F225+H225</f>
        <v>31337</v>
      </c>
      <c r="H225" s="211">
        <f t="shared" si="291"/>
        <v>31337</v>
      </c>
      <c r="I225" s="211"/>
      <c r="J225" s="211"/>
      <c r="K225" s="211"/>
      <c r="L225" s="211"/>
      <c r="M225" s="211">
        <v>31337</v>
      </c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>
        <f t="shared" ref="AE225" si="302">AD225+AF225</f>
        <v>0</v>
      </c>
      <c r="AF225" s="211">
        <f t="shared" ref="AF225" si="303">SUM(AG225:AP225)</f>
        <v>0</v>
      </c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>
        <f t="shared" ref="AR225" si="304">AQ225+AS225</f>
        <v>0</v>
      </c>
      <c r="AS225" s="211">
        <f t="shared" ref="AS225" si="305">SUM(AT225:BC225)</f>
        <v>0</v>
      </c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>
        <f t="shared" ref="BE225" si="306">BD225+BF225</f>
        <v>0</v>
      </c>
      <c r="BF225" s="211">
        <f t="shared" ref="BF225" si="307">SUM(BG225:BJ225)</f>
        <v>0</v>
      </c>
      <c r="BG225" s="211"/>
      <c r="BH225" s="211"/>
      <c r="BI225" s="211"/>
      <c r="BJ225" s="211"/>
      <c r="BK225" s="211"/>
      <c r="BL225" s="211">
        <f t="shared" ref="BL225" si="308">BK225+BM225</f>
        <v>0</v>
      </c>
      <c r="BM225" s="211">
        <f t="shared" ref="BM225" si="309">SUM(BN225:BW225)</f>
        <v>0</v>
      </c>
      <c r="BN225" s="211"/>
      <c r="BO225" s="211"/>
      <c r="BP225" s="211"/>
      <c r="BQ225" s="211"/>
      <c r="BR225" s="211"/>
      <c r="BS225" s="211"/>
      <c r="BT225" s="211"/>
      <c r="BU225" s="211"/>
      <c r="BV225" s="211"/>
      <c r="BW225" s="278"/>
      <c r="BX225" s="283" t="s">
        <v>787</v>
      </c>
      <c r="BY225" s="58"/>
      <c r="BZ225" s="230"/>
      <c r="CA225" s="10"/>
      <c r="CB225" s="234"/>
      <c r="CE225" s="10"/>
      <c r="CF225" s="10"/>
    </row>
    <row r="226" spans="1:85" ht="25.5" customHeight="1" x14ac:dyDescent="0.2">
      <c r="A226" s="75">
        <v>90000594245</v>
      </c>
      <c r="B226" s="158" t="s">
        <v>498</v>
      </c>
      <c r="C226" s="255" t="s">
        <v>177</v>
      </c>
      <c r="D226" s="220">
        <f t="shared" ref="D226:D244" si="310">F226+AD226+AQ226+BD226+BK226</f>
        <v>748168</v>
      </c>
      <c r="E226" s="208">
        <f t="shared" si="300"/>
        <v>754184</v>
      </c>
      <c r="F226" s="208">
        <v>748128</v>
      </c>
      <c r="G226" s="208">
        <f t="shared" si="290"/>
        <v>754144</v>
      </c>
      <c r="H226" s="208">
        <f t="shared" si="291"/>
        <v>6016</v>
      </c>
      <c r="I226" s="208"/>
      <c r="J226" s="208"/>
      <c r="K226" s="208"/>
      <c r="L226" s="208"/>
      <c r="M226" s="208">
        <v>1989</v>
      </c>
      <c r="N226" s="208"/>
      <c r="O226" s="208"/>
      <c r="P226" s="208"/>
      <c r="Q226" s="208"/>
      <c r="R226" s="208">
        <v>4027</v>
      </c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>
        <v>0</v>
      </c>
      <c r="AE226" s="208">
        <f t="shared" si="292"/>
        <v>0</v>
      </c>
      <c r="AF226" s="208">
        <f t="shared" si="293"/>
        <v>0</v>
      </c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>
        <v>40</v>
      </c>
      <c r="AR226" s="208">
        <f t="shared" si="294"/>
        <v>40</v>
      </c>
      <c r="AS226" s="208">
        <f t="shared" si="295"/>
        <v>0</v>
      </c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>
        <v>0</v>
      </c>
      <c r="BE226" s="208">
        <f t="shared" si="296"/>
        <v>0</v>
      </c>
      <c r="BF226" s="208">
        <f t="shared" si="297"/>
        <v>0</v>
      </c>
      <c r="BG226" s="208"/>
      <c r="BH226" s="208"/>
      <c r="BI226" s="208"/>
      <c r="BJ226" s="208"/>
      <c r="BK226" s="208"/>
      <c r="BL226" s="208">
        <f t="shared" si="298"/>
        <v>0</v>
      </c>
      <c r="BM226" s="208">
        <f t="shared" si="299"/>
        <v>0</v>
      </c>
      <c r="BN226" s="208"/>
      <c r="BO226" s="208"/>
      <c r="BP226" s="208"/>
      <c r="BQ226" s="208"/>
      <c r="BR226" s="208"/>
      <c r="BS226" s="208"/>
      <c r="BT226" s="208"/>
      <c r="BU226" s="208"/>
      <c r="BV226" s="208"/>
      <c r="BW226" s="259"/>
      <c r="BX226" s="54" t="s">
        <v>406</v>
      </c>
      <c r="BY226" s="57"/>
      <c r="BZ226" s="230" t="s">
        <v>696</v>
      </c>
      <c r="CA226" s="10" t="s">
        <v>697</v>
      </c>
      <c r="CE226" s="10" t="e">
        <f>D226-#REF!-AD226</f>
        <v>#REF!</v>
      </c>
      <c r="CF226" s="10" t="e">
        <f>D226-#REF!</f>
        <v>#REF!</v>
      </c>
      <c r="CG226" s="1" t="e">
        <f>F226-#REF!</f>
        <v>#REF!</v>
      </c>
    </row>
    <row r="227" spans="1:85" s="87" customFormat="1" ht="20.25" customHeight="1" x14ac:dyDescent="0.2">
      <c r="A227" s="75"/>
      <c r="B227" s="159"/>
      <c r="C227" s="255" t="s">
        <v>200</v>
      </c>
      <c r="D227" s="220">
        <f t="shared" si="310"/>
        <v>245724</v>
      </c>
      <c r="E227" s="208">
        <f t="shared" si="300"/>
        <v>245724</v>
      </c>
      <c r="F227" s="208">
        <v>13524</v>
      </c>
      <c r="G227" s="208">
        <f t="shared" si="290"/>
        <v>13524</v>
      </c>
      <c r="H227" s="208">
        <f t="shared" si="291"/>
        <v>0</v>
      </c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>
        <v>232200</v>
      </c>
      <c r="AE227" s="208">
        <f t="shared" si="292"/>
        <v>232200</v>
      </c>
      <c r="AF227" s="208">
        <f t="shared" si="293"/>
        <v>0</v>
      </c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>
        <v>0</v>
      </c>
      <c r="AR227" s="208">
        <f t="shared" si="294"/>
        <v>0</v>
      </c>
      <c r="AS227" s="208">
        <f t="shared" si="295"/>
        <v>0</v>
      </c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>
        <v>0</v>
      </c>
      <c r="BE227" s="208">
        <f t="shared" si="296"/>
        <v>0</v>
      </c>
      <c r="BF227" s="208">
        <f t="shared" si="297"/>
        <v>0</v>
      </c>
      <c r="BG227" s="208"/>
      <c r="BH227" s="208"/>
      <c r="BI227" s="208"/>
      <c r="BJ227" s="208"/>
      <c r="BK227" s="208"/>
      <c r="BL227" s="208">
        <f t="shared" si="298"/>
        <v>0</v>
      </c>
      <c r="BM227" s="208">
        <f t="shared" si="299"/>
        <v>0</v>
      </c>
      <c r="BN227" s="208"/>
      <c r="BO227" s="208"/>
      <c r="BP227" s="208"/>
      <c r="BQ227" s="208"/>
      <c r="BR227" s="208"/>
      <c r="BS227" s="208"/>
      <c r="BT227" s="208"/>
      <c r="BU227" s="208"/>
      <c r="BV227" s="208"/>
      <c r="BW227" s="259"/>
      <c r="BX227" s="54" t="s">
        <v>407</v>
      </c>
      <c r="BY227" s="57" t="s">
        <v>625</v>
      </c>
      <c r="BZ227" s="230" t="s">
        <v>696</v>
      </c>
      <c r="CA227" s="10" t="s">
        <v>697</v>
      </c>
      <c r="CE227" s="10" t="e">
        <f>D227-#REF!-AD227</f>
        <v>#REF!</v>
      </c>
      <c r="CF227" s="10" t="e">
        <f>D227-#REF!</f>
        <v>#REF!</v>
      </c>
      <c r="CG227" s="87" t="e">
        <f>F227-#REF!</f>
        <v>#REF!</v>
      </c>
    </row>
    <row r="228" spans="1:85" ht="18" customHeight="1" x14ac:dyDescent="0.2">
      <c r="A228" s="75"/>
      <c r="B228" s="159"/>
      <c r="C228" s="255" t="s">
        <v>201</v>
      </c>
      <c r="D228" s="220">
        <f t="shared" si="310"/>
        <v>1090882</v>
      </c>
      <c r="E228" s="208">
        <f t="shared" si="300"/>
        <v>1090882</v>
      </c>
      <c r="F228" s="208">
        <v>1085362</v>
      </c>
      <c r="G228" s="208">
        <f t="shared" si="290"/>
        <v>1085362</v>
      </c>
      <c r="H228" s="208">
        <f t="shared" si="291"/>
        <v>0</v>
      </c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>
        <v>5520</v>
      </c>
      <c r="AE228" s="208">
        <f t="shared" si="292"/>
        <v>5520</v>
      </c>
      <c r="AF228" s="208">
        <f t="shared" si="293"/>
        <v>0</v>
      </c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>
        <v>0</v>
      </c>
      <c r="AR228" s="208">
        <f t="shared" si="294"/>
        <v>0</v>
      </c>
      <c r="AS228" s="208">
        <f t="shared" si="295"/>
        <v>0</v>
      </c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>
        <v>0</v>
      </c>
      <c r="BE228" s="208">
        <f t="shared" si="296"/>
        <v>0</v>
      </c>
      <c r="BF228" s="208">
        <f t="shared" si="297"/>
        <v>0</v>
      </c>
      <c r="BG228" s="208"/>
      <c r="BH228" s="208"/>
      <c r="BI228" s="208"/>
      <c r="BJ228" s="208"/>
      <c r="BK228" s="208"/>
      <c r="BL228" s="208">
        <f t="shared" si="298"/>
        <v>0</v>
      </c>
      <c r="BM228" s="208">
        <f t="shared" si="299"/>
        <v>0</v>
      </c>
      <c r="BN228" s="208"/>
      <c r="BO228" s="208"/>
      <c r="BP228" s="208"/>
      <c r="BQ228" s="208"/>
      <c r="BR228" s="208"/>
      <c r="BS228" s="208"/>
      <c r="BT228" s="208"/>
      <c r="BU228" s="208"/>
      <c r="BV228" s="208"/>
      <c r="BW228" s="259"/>
      <c r="BX228" s="54" t="s">
        <v>408</v>
      </c>
      <c r="BY228" s="57" t="s">
        <v>625</v>
      </c>
      <c r="BZ228" s="230" t="s">
        <v>696</v>
      </c>
      <c r="CA228" s="10" t="s">
        <v>697</v>
      </c>
      <c r="CE228" s="10" t="e">
        <f>D228-#REF!-AD228</f>
        <v>#REF!</v>
      </c>
      <c r="CF228" s="10" t="e">
        <f>D228-#REF!</f>
        <v>#REF!</v>
      </c>
      <c r="CG228" s="1" t="e">
        <f>F228-#REF!</f>
        <v>#REF!</v>
      </c>
    </row>
    <row r="229" spans="1:85" ht="19.5" customHeight="1" x14ac:dyDescent="0.2">
      <c r="A229" s="75"/>
      <c r="B229" s="159"/>
      <c r="C229" s="255" t="s">
        <v>202</v>
      </c>
      <c r="D229" s="220">
        <f t="shared" si="310"/>
        <v>447544</v>
      </c>
      <c r="E229" s="208">
        <f t="shared" si="300"/>
        <v>456370</v>
      </c>
      <c r="F229" s="208">
        <v>445266</v>
      </c>
      <c r="G229" s="208">
        <f t="shared" si="290"/>
        <v>450816</v>
      </c>
      <c r="H229" s="208">
        <f t="shared" si="291"/>
        <v>5550</v>
      </c>
      <c r="I229" s="208"/>
      <c r="J229" s="208"/>
      <c r="K229" s="208"/>
      <c r="L229" s="208"/>
      <c r="M229" s="208"/>
      <c r="N229" s="208"/>
      <c r="O229" s="208"/>
      <c r="P229" s="208"/>
      <c r="Q229" s="208"/>
      <c r="R229" s="208">
        <v>5550</v>
      </c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>
        <v>0</v>
      </c>
      <c r="AE229" s="208">
        <f t="shared" si="292"/>
        <v>0</v>
      </c>
      <c r="AF229" s="208">
        <f t="shared" si="293"/>
        <v>0</v>
      </c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>
        <v>2278</v>
      </c>
      <c r="AR229" s="208">
        <f t="shared" si="294"/>
        <v>5554</v>
      </c>
      <c r="AS229" s="208">
        <f t="shared" si="295"/>
        <v>3276</v>
      </c>
      <c r="AT229" s="208"/>
      <c r="AU229" s="208"/>
      <c r="AV229" s="208">
        <v>3276</v>
      </c>
      <c r="AW229" s="208"/>
      <c r="AX229" s="208"/>
      <c r="AY229" s="208"/>
      <c r="AZ229" s="208"/>
      <c r="BA229" s="208"/>
      <c r="BB229" s="208"/>
      <c r="BC229" s="208"/>
      <c r="BD229" s="208">
        <v>0</v>
      </c>
      <c r="BE229" s="208">
        <f t="shared" si="296"/>
        <v>0</v>
      </c>
      <c r="BF229" s="208">
        <f t="shared" si="297"/>
        <v>0</v>
      </c>
      <c r="BG229" s="208"/>
      <c r="BH229" s="208"/>
      <c r="BI229" s="208"/>
      <c r="BJ229" s="208"/>
      <c r="BK229" s="208"/>
      <c r="BL229" s="208">
        <f t="shared" si="298"/>
        <v>0</v>
      </c>
      <c r="BM229" s="208">
        <f t="shared" si="299"/>
        <v>0</v>
      </c>
      <c r="BN229" s="208"/>
      <c r="BO229" s="208"/>
      <c r="BP229" s="208"/>
      <c r="BQ229" s="208"/>
      <c r="BR229" s="208"/>
      <c r="BS229" s="208"/>
      <c r="BT229" s="208"/>
      <c r="BU229" s="208"/>
      <c r="BV229" s="208"/>
      <c r="BW229" s="259"/>
      <c r="BX229" s="54" t="s">
        <v>409</v>
      </c>
      <c r="BY229" s="57" t="s">
        <v>626</v>
      </c>
      <c r="BZ229" s="230" t="s">
        <v>696</v>
      </c>
      <c r="CA229" s="10" t="s">
        <v>697</v>
      </c>
      <c r="CE229" s="10" t="e">
        <f>D229-#REF!-AD229</f>
        <v>#REF!</v>
      </c>
      <c r="CF229" s="10" t="e">
        <f>D229-#REF!</f>
        <v>#REF!</v>
      </c>
      <c r="CG229" s="1" t="e">
        <f>F229-#REF!</f>
        <v>#REF!</v>
      </c>
    </row>
    <row r="230" spans="1:85" ht="24" x14ac:dyDescent="0.2">
      <c r="A230" s="75"/>
      <c r="B230" s="159"/>
      <c r="C230" s="255" t="s">
        <v>203</v>
      </c>
      <c r="D230" s="220">
        <f t="shared" si="310"/>
        <v>280274</v>
      </c>
      <c r="E230" s="208">
        <f t="shared" si="300"/>
        <v>273733</v>
      </c>
      <c r="F230" s="208">
        <v>280274</v>
      </c>
      <c r="G230" s="208">
        <f t="shared" si="290"/>
        <v>273733</v>
      </c>
      <c r="H230" s="208">
        <f t="shared" si="291"/>
        <v>-6541</v>
      </c>
      <c r="I230" s="208"/>
      <c r="J230" s="208"/>
      <c r="K230" s="208"/>
      <c r="L230" s="208"/>
      <c r="M230" s="208"/>
      <c r="N230" s="208"/>
      <c r="O230" s="208"/>
      <c r="P230" s="208"/>
      <c r="Q230" s="208"/>
      <c r="R230" s="208">
        <v>-6541</v>
      </c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>
        <v>0</v>
      </c>
      <c r="AE230" s="208">
        <f t="shared" si="292"/>
        <v>0</v>
      </c>
      <c r="AF230" s="208">
        <f t="shared" si="293"/>
        <v>0</v>
      </c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08"/>
      <c r="AQ230" s="208">
        <v>0</v>
      </c>
      <c r="AR230" s="208">
        <f t="shared" si="294"/>
        <v>0</v>
      </c>
      <c r="AS230" s="208">
        <f t="shared" si="295"/>
        <v>0</v>
      </c>
      <c r="AT230" s="208"/>
      <c r="AU230" s="208"/>
      <c r="AV230" s="208"/>
      <c r="AW230" s="208"/>
      <c r="AX230" s="208"/>
      <c r="AY230" s="208"/>
      <c r="AZ230" s="208"/>
      <c r="BA230" s="208"/>
      <c r="BB230" s="208"/>
      <c r="BC230" s="208"/>
      <c r="BD230" s="208">
        <v>0</v>
      </c>
      <c r="BE230" s="208">
        <f t="shared" si="296"/>
        <v>0</v>
      </c>
      <c r="BF230" s="208">
        <f t="shared" si="297"/>
        <v>0</v>
      </c>
      <c r="BG230" s="208"/>
      <c r="BH230" s="208"/>
      <c r="BI230" s="208"/>
      <c r="BJ230" s="208"/>
      <c r="BK230" s="208"/>
      <c r="BL230" s="208">
        <f t="shared" si="298"/>
        <v>0</v>
      </c>
      <c r="BM230" s="208">
        <f t="shared" si="299"/>
        <v>0</v>
      </c>
      <c r="BN230" s="208"/>
      <c r="BO230" s="208"/>
      <c r="BP230" s="208"/>
      <c r="BQ230" s="208"/>
      <c r="BR230" s="208"/>
      <c r="BS230" s="208"/>
      <c r="BT230" s="208"/>
      <c r="BU230" s="208"/>
      <c r="BV230" s="208"/>
      <c r="BW230" s="259"/>
      <c r="BX230" s="54" t="s">
        <v>410</v>
      </c>
      <c r="BY230" s="57" t="s">
        <v>627</v>
      </c>
      <c r="BZ230" s="230" t="s">
        <v>696</v>
      </c>
      <c r="CA230" s="10" t="s">
        <v>697</v>
      </c>
      <c r="CE230" s="10" t="e">
        <f>D230-#REF!-AD230</f>
        <v>#REF!</v>
      </c>
      <c r="CF230" s="10" t="e">
        <f>D230-#REF!</f>
        <v>#REF!</v>
      </c>
      <c r="CG230" s="1" t="e">
        <f>F230-#REF!</f>
        <v>#REF!</v>
      </c>
    </row>
    <row r="231" spans="1:85" ht="27.75" customHeight="1" x14ac:dyDescent="0.2">
      <c r="A231" s="75"/>
      <c r="B231" s="159"/>
      <c r="C231" s="255" t="s">
        <v>265</v>
      </c>
      <c r="D231" s="220">
        <f t="shared" si="310"/>
        <v>324950</v>
      </c>
      <c r="E231" s="208">
        <f t="shared" si="300"/>
        <v>454877</v>
      </c>
      <c r="F231" s="208">
        <v>324950</v>
      </c>
      <c r="G231" s="208">
        <f t="shared" si="290"/>
        <v>454877</v>
      </c>
      <c r="H231" s="208">
        <f t="shared" si="291"/>
        <v>129927</v>
      </c>
      <c r="I231" s="208"/>
      <c r="J231" s="208"/>
      <c r="K231" s="208"/>
      <c r="L231" s="208"/>
      <c r="M231" s="208">
        <v>-3149</v>
      </c>
      <c r="N231" s="208"/>
      <c r="O231" s="208"/>
      <c r="P231" s="208">
        <f>165908-100800</f>
        <v>65108</v>
      </c>
      <c r="Q231" s="208">
        <f>33440+38428</f>
        <v>71868</v>
      </c>
      <c r="R231" s="208">
        <v>-3900</v>
      </c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>
        <v>0</v>
      </c>
      <c r="AE231" s="208">
        <f t="shared" si="292"/>
        <v>0</v>
      </c>
      <c r="AF231" s="208">
        <f t="shared" si="293"/>
        <v>0</v>
      </c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>
        <v>0</v>
      </c>
      <c r="AR231" s="208">
        <f t="shared" si="294"/>
        <v>0</v>
      </c>
      <c r="AS231" s="208">
        <f t="shared" si="295"/>
        <v>0</v>
      </c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>
        <v>0</v>
      </c>
      <c r="BE231" s="208">
        <f t="shared" si="296"/>
        <v>0</v>
      </c>
      <c r="BF231" s="208">
        <f t="shared" si="297"/>
        <v>0</v>
      </c>
      <c r="BG231" s="208"/>
      <c r="BH231" s="208"/>
      <c r="BI231" s="208"/>
      <c r="BJ231" s="208"/>
      <c r="BK231" s="208"/>
      <c r="BL231" s="208">
        <f t="shared" si="298"/>
        <v>0</v>
      </c>
      <c r="BM231" s="208">
        <f t="shared" si="299"/>
        <v>0</v>
      </c>
      <c r="BN231" s="208"/>
      <c r="BO231" s="208"/>
      <c r="BP231" s="208"/>
      <c r="BQ231" s="208"/>
      <c r="BR231" s="208"/>
      <c r="BS231" s="208"/>
      <c r="BT231" s="208"/>
      <c r="BU231" s="208"/>
      <c r="BV231" s="208"/>
      <c r="BW231" s="259"/>
      <c r="BX231" s="54" t="s">
        <v>411</v>
      </c>
      <c r="BY231" s="57" t="s">
        <v>487</v>
      </c>
      <c r="BZ231" s="230" t="s">
        <v>696</v>
      </c>
      <c r="CA231" s="10" t="s">
        <v>697</v>
      </c>
      <c r="CE231" s="10" t="e">
        <f>D231-#REF!-AD231</f>
        <v>#REF!</v>
      </c>
      <c r="CF231" s="10" t="e">
        <f>D231-#REF!</f>
        <v>#REF!</v>
      </c>
      <c r="CG231" s="1" t="e">
        <f>F231-#REF!</f>
        <v>#REF!</v>
      </c>
    </row>
    <row r="232" spans="1:85" s="87" customFormat="1" ht="25.5" customHeight="1" x14ac:dyDescent="0.2">
      <c r="A232" s="75"/>
      <c r="B232" s="159"/>
      <c r="C232" s="255" t="s">
        <v>264</v>
      </c>
      <c r="D232" s="220">
        <f t="shared" si="310"/>
        <v>553356</v>
      </c>
      <c r="E232" s="208">
        <f t="shared" si="300"/>
        <v>554220</v>
      </c>
      <c r="F232" s="208">
        <v>551596</v>
      </c>
      <c r="G232" s="208">
        <f t="shared" si="290"/>
        <v>552460</v>
      </c>
      <c r="H232" s="208">
        <f t="shared" si="291"/>
        <v>864</v>
      </c>
      <c r="I232" s="208"/>
      <c r="J232" s="208"/>
      <c r="K232" s="208"/>
      <c r="L232" s="208"/>
      <c r="M232" s="208"/>
      <c r="N232" s="208"/>
      <c r="O232" s="208"/>
      <c r="P232" s="208"/>
      <c r="Q232" s="208"/>
      <c r="R232" s="208">
        <v>864</v>
      </c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>
        <v>1760</v>
      </c>
      <c r="AE232" s="208">
        <f t="shared" si="292"/>
        <v>1760</v>
      </c>
      <c r="AF232" s="208">
        <f t="shared" si="293"/>
        <v>0</v>
      </c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>
        <v>0</v>
      </c>
      <c r="AR232" s="208">
        <f t="shared" si="294"/>
        <v>0</v>
      </c>
      <c r="AS232" s="208">
        <f t="shared" si="295"/>
        <v>0</v>
      </c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>
        <v>0</v>
      </c>
      <c r="BE232" s="208">
        <f t="shared" si="296"/>
        <v>0</v>
      </c>
      <c r="BF232" s="208">
        <f t="shared" si="297"/>
        <v>0</v>
      </c>
      <c r="BG232" s="208"/>
      <c r="BH232" s="208"/>
      <c r="BI232" s="208"/>
      <c r="BJ232" s="208"/>
      <c r="BK232" s="208"/>
      <c r="BL232" s="208">
        <f t="shared" si="298"/>
        <v>0</v>
      </c>
      <c r="BM232" s="208">
        <f t="shared" si="299"/>
        <v>0</v>
      </c>
      <c r="BN232" s="208"/>
      <c r="BO232" s="208"/>
      <c r="BP232" s="208"/>
      <c r="BQ232" s="208"/>
      <c r="BR232" s="208"/>
      <c r="BS232" s="208"/>
      <c r="BT232" s="208"/>
      <c r="BU232" s="208"/>
      <c r="BV232" s="208"/>
      <c r="BW232" s="259"/>
      <c r="BX232" s="54" t="s">
        <v>412</v>
      </c>
      <c r="BY232" s="57" t="s">
        <v>627</v>
      </c>
      <c r="BZ232" s="230" t="s">
        <v>696</v>
      </c>
      <c r="CA232" s="10" t="s">
        <v>697</v>
      </c>
      <c r="CE232" s="10" t="e">
        <f>D232-#REF!-AD232</f>
        <v>#REF!</v>
      </c>
      <c r="CF232" s="10" t="e">
        <f>D232-#REF!</f>
        <v>#REF!</v>
      </c>
      <c r="CG232" s="87" t="e">
        <f>F232-#REF!</f>
        <v>#REF!</v>
      </c>
    </row>
    <row r="233" spans="1:85" ht="24" x14ac:dyDescent="0.2">
      <c r="A233" s="75"/>
      <c r="B233" s="159"/>
      <c r="C233" s="255" t="s">
        <v>464</v>
      </c>
      <c r="D233" s="220">
        <f t="shared" si="310"/>
        <v>121475</v>
      </c>
      <c r="E233" s="208">
        <f t="shared" si="300"/>
        <v>121475</v>
      </c>
      <c r="F233" s="208">
        <v>121475</v>
      </c>
      <c r="G233" s="208">
        <f t="shared" si="290"/>
        <v>121475</v>
      </c>
      <c r="H233" s="208">
        <f t="shared" si="291"/>
        <v>0</v>
      </c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>
        <v>0</v>
      </c>
      <c r="AE233" s="208">
        <f t="shared" si="292"/>
        <v>0</v>
      </c>
      <c r="AF233" s="208">
        <f t="shared" si="293"/>
        <v>0</v>
      </c>
      <c r="AG233" s="208"/>
      <c r="AH233" s="208"/>
      <c r="AI233" s="208"/>
      <c r="AJ233" s="208"/>
      <c r="AK233" s="208"/>
      <c r="AL233" s="208"/>
      <c r="AM233" s="208"/>
      <c r="AN233" s="208"/>
      <c r="AO233" s="208"/>
      <c r="AP233" s="208"/>
      <c r="AQ233" s="208">
        <v>0</v>
      </c>
      <c r="AR233" s="208">
        <f t="shared" si="294"/>
        <v>0</v>
      </c>
      <c r="AS233" s="208">
        <f t="shared" si="295"/>
        <v>0</v>
      </c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>
        <v>0</v>
      </c>
      <c r="BE233" s="208">
        <f t="shared" si="296"/>
        <v>0</v>
      </c>
      <c r="BF233" s="208">
        <f t="shared" si="297"/>
        <v>0</v>
      </c>
      <c r="BG233" s="208"/>
      <c r="BH233" s="208"/>
      <c r="BI233" s="208"/>
      <c r="BJ233" s="208"/>
      <c r="BK233" s="208"/>
      <c r="BL233" s="208">
        <f t="shared" si="298"/>
        <v>0</v>
      </c>
      <c r="BM233" s="208">
        <f t="shared" si="299"/>
        <v>0</v>
      </c>
      <c r="BN233" s="208"/>
      <c r="BO233" s="208"/>
      <c r="BP233" s="208"/>
      <c r="BQ233" s="208"/>
      <c r="BR233" s="208"/>
      <c r="BS233" s="208"/>
      <c r="BT233" s="208"/>
      <c r="BU233" s="208"/>
      <c r="BV233" s="208"/>
      <c r="BW233" s="259"/>
      <c r="BX233" s="54" t="s">
        <v>413</v>
      </c>
      <c r="BY233" s="57"/>
      <c r="BZ233" s="230" t="s">
        <v>696</v>
      </c>
      <c r="CA233" s="10" t="s">
        <v>697</v>
      </c>
      <c r="CE233" s="10" t="e">
        <f>D233-#REF!-AD233</f>
        <v>#REF!</v>
      </c>
      <c r="CF233" s="10" t="e">
        <f>D233-#REF!</f>
        <v>#REF!</v>
      </c>
      <c r="CG233" s="1" t="e">
        <f>F233-#REF!</f>
        <v>#REF!</v>
      </c>
    </row>
    <row r="234" spans="1:85" s="125" customFormat="1" ht="39" customHeight="1" x14ac:dyDescent="0.2">
      <c r="A234" s="75"/>
      <c r="B234" s="159"/>
      <c r="C234" s="255" t="s">
        <v>512</v>
      </c>
      <c r="D234" s="220">
        <f t="shared" si="310"/>
        <v>231103</v>
      </c>
      <c r="E234" s="208">
        <f t="shared" si="300"/>
        <v>285878</v>
      </c>
      <c r="F234" s="208">
        <v>231103</v>
      </c>
      <c r="G234" s="208">
        <f t="shared" si="290"/>
        <v>285878</v>
      </c>
      <c r="H234" s="208">
        <f t="shared" si="291"/>
        <v>54775</v>
      </c>
      <c r="I234" s="208"/>
      <c r="J234" s="208"/>
      <c r="K234" s="208"/>
      <c r="L234" s="208"/>
      <c r="M234" s="208">
        <v>54775</v>
      </c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>
        <v>0</v>
      </c>
      <c r="AE234" s="208">
        <f t="shared" si="292"/>
        <v>0</v>
      </c>
      <c r="AF234" s="208">
        <f t="shared" si="293"/>
        <v>0</v>
      </c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>
        <v>0</v>
      </c>
      <c r="AR234" s="208">
        <f t="shared" si="294"/>
        <v>0</v>
      </c>
      <c r="AS234" s="208">
        <f t="shared" si="295"/>
        <v>0</v>
      </c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>
        <v>0</v>
      </c>
      <c r="BE234" s="208">
        <f t="shared" si="296"/>
        <v>0</v>
      </c>
      <c r="BF234" s="208">
        <f t="shared" si="297"/>
        <v>0</v>
      </c>
      <c r="BG234" s="208"/>
      <c r="BH234" s="208"/>
      <c r="BI234" s="208"/>
      <c r="BJ234" s="208"/>
      <c r="BK234" s="208"/>
      <c r="BL234" s="208">
        <f t="shared" si="298"/>
        <v>0</v>
      </c>
      <c r="BM234" s="208">
        <f t="shared" si="299"/>
        <v>0</v>
      </c>
      <c r="BN234" s="208"/>
      <c r="BO234" s="208"/>
      <c r="BP234" s="208"/>
      <c r="BQ234" s="208"/>
      <c r="BR234" s="208"/>
      <c r="BS234" s="208"/>
      <c r="BT234" s="208"/>
      <c r="BU234" s="208"/>
      <c r="BV234" s="208"/>
      <c r="BW234" s="259"/>
      <c r="BX234" s="54" t="s">
        <v>479</v>
      </c>
      <c r="BY234" s="57"/>
      <c r="BZ234" s="230" t="s">
        <v>691</v>
      </c>
      <c r="CA234" s="230" t="s">
        <v>691</v>
      </c>
      <c r="CE234" s="10" t="e">
        <f>D234-#REF!-AD234</f>
        <v>#REF!</v>
      </c>
      <c r="CF234" s="10" t="e">
        <f>D234-#REF!</f>
        <v>#REF!</v>
      </c>
      <c r="CG234" s="125" t="e">
        <f>F234-#REF!</f>
        <v>#REF!</v>
      </c>
    </row>
    <row r="235" spans="1:85" s="125" customFormat="1" ht="27" customHeight="1" x14ac:dyDescent="0.2">
      <c r="A235" s="75"/>
      <c r="B235" s="159"/>
      <c r="C235" s="255" t="s">
        <v>513</v>
      </c>
      <c r="D235" s="220">
        <f t="shared" si="310"/>
        <v>8401</v>
      </c>
      <c r="E235" s="208">
        <f t="shared" si="300"/>
        <v>14414</v>
      </c>
      <c r="F235" s="208">
        <v>8401</v>
      </c>
      <c r="G235" s="208">
        <f t="shared" si="290"/>
        <v>14414</v>
      </c>
      <c r="H235" s="208">
        <f t="shared" si="291"/>
        <v>6013</v>
      </c>
      <c r="I235" s="208"/>
      <c r="J235" s="208"/>
      <c r="K235" s="208"/>
      <c r="L235" s="208"/>
      <c r="M235" s="208">
        <v>3150</v>
      </c>
      <c r="N235" s="208"/>
      <c r="O235" s="208"/>
      <c r="P235" s="208"/>
      <c r="Q235" s="208"/>
      <c r="R235" s="208"/>
      <c r="S235" s="208"/>
      <c r="T235" s="208"/>
      <c r="U235" s="208">
        <v>2863</v>
      </c>
      <c r="V235" s="208"/>
      <c r="W235" s="208"/>
      <c r="X235" s="208"/>
      <c r="Y235" s="208"/>
      <c r="Z235" s="208"/>
      <c r="AA235" s="208"/>
      <c r="AB235" s="208"/>
      <c r="AC235" s="208"/>
      <c r="AD235" s="208">
        <v>0</v>
      </c>
      <c r="AE235" s="208">
        <f t="shared" si="292"/>
        <v>0</v>
      </c>
      <c r="AF235" s="208">
        <f t="shared" si="293"/>
        <v>0</v>
      </c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>
        <v>0</v>
      </c>
      <c r="AR235" s="208">
        <f t="shared" si="294"/>
        <v>0</v>
      </c>
      <c r="AS235" s="208">
        <f t="shared" si="295"/>
        <v>0</v>
      </c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>
        <v>0</v>
      </c>
      <c r="BE235" s="208">
        <f t="shared" si="296"/>
        <v>0</v>
      </c>
      <c r="BF235" s="208">
        <f t="shared" si="297"/>
        <v>0</v>
      </c>
      <c r="BG235" s="208"/>
      <c r="BH235" s="208"/>
      <c r="BI235" s="208"/>
      <c r="BJ235" s="208"/>
      <c r="BK235" s="208"/>
      <c r="BL235" s="208">
        <f t="shared" si="298"/>
        <v>0</v>
      </c>
      <c r="BM235" s="208">
        <f t="shared" si="299"/>
        <v>0</v>
      </c>
      <c r="BN235" s="208"/>
      <c r="BO235" s="208"/>
      <c r="BP235" s="208"/>
      <c r="BQ235" s="208"/>
      <c r="BR235" s="208"/>
      <c r="BS235" s="208"/>
      <c r="BT235" s="208"/>
      <c r="BU235" s="208"/>
      <c r="BV235" s="208"/>
      <c r="BW235" s="259"/>
      <c r="BX235" s="54" t="s">
        <v>624</v>
      </c>
      <c r="BY235" s="57"/>
      <c r="BZ235" s="230" t="s">
        <v>691</v>
      </c>
      <c r="CA235" s="230" t="s">
        <v>691</v>
      </c>
      <c r="CE235" s="10" t="e">
        <f>D235-#REF!-AD235</f>
        <v>#REF!</v>
      </c>
      <c r="CF235" s="10" t="e">
        <f>D235-#REF!</f>
        <v>#REF!</v>
      </c>
      <c r="CG235" s="125" t="e">
        <f>F235-#REF!</f>
        <v>#REF!</v>
      </c>
    </row>
    <row r="236" spans="1:85" ht="48" x14ac:dyDescent="0.2">
      <c r="A236" s="75">
        <v>90010991438</v>
      </c>
      <c r="B236" s="158" t="s">
        <v>452</v>
      </c>
      <c r="C236" s="255" t="s">
        <v>205</v>
      </c>
      <c r="D236" s="220">
        <f t="shared" si="310"/>
        <v>1471398</v>
      </c>
      <c r="E236" s="208">
        <f t="shared" si="300"/>
        <v>1485121</v>
      </c>
      <c r="F236" s="208">
        <v>699266</v>
      </c>
      <c r="G236" s="208">
        <f t="shared" si="290"/>
        <v>661228</v>
      </c>
      <c r="H236" s="208">
        <f t="shared" si="291"/>
        <v>-38038</v>
      </c>
      <c r="I236" s="208"/>
      <c r="J236" s="208"/>
      <c r="K236" s="208"/>
      <c r="L236" s="208"/>
      <c r="M236" s="208">
        <v>-38038</v>
      </c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>
        <v>95759</v>
      </c>
      <c r="AE236" s="208">
        <f t="shared" si="292"/>
        <v>95759</v>
      </c>
      <c r="AF236" s="208">
        <f t="shared" si="293"/>
        <v>0</v>
      </c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>
        <v>676373</v>
      </c>
      <c r="AR236" s="208">
        <f t="shared" si="294"/>
        <v>728134</v>
      </c>
      <c r="AS236" s="208">
        <f t="shared" si="295"/>
        <v>51761</v>
      </c>
      <c r="AT236" s="208">
        <v>51761</v>
      </c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>
        <v>0</v>
      </c>
      <c r="BE236" s="208">
        <f t="shared" si="296"/>
        <v>0</v>
      </c>
      <c r="BF236" s="208">
        <f t="shared" si="297"/>
        <v>0</v>
      </c>
      <c r="BG236" s="208"/>
      <c r="BH236" s="208"/>
      <c r="BI236" s="208"/>
      <c r="BJ236" s="208"/>
      <c r="BK236" s="208"/>
      <c r="BL236" s="208">
        <f t="shared" si="298"/>
        <v>0</v>
      </c>
      <c r="BM236" s="208">
        <f t="shared" si="299"/>
        <v>0</v>
      </c>
      <c r="BN236" s="208"/>
      <c r="BO236" s="208"/>
      <c r="BP236" s="208"/>
      <c r="BQ236" s="208"/>
      <c r="BR236" s="208"/>
      <c r="BS236" s="208"/>
      <c r="BT236" s="208"/>
      <c r="BU236" s="208"/>
      <c r="BV236" s="208"/>
      <c r="BW236" s="259"/>
      <c r="BX236" s="54" t="s">
        <v>525</v>
      </c>
      <c r="BY236" s="57"/>
      <c r="BZ236" s="230" t="s">
        <v>696</v>
      </c>
      <c r="CA236" s="10" t="s">
        <v>697</v>
      </c>
      <c r="CE236" s="10" t="e">
        <f>D236-#REF!-AD236</f>
        <v>#REF!</v>
      </c>
      <c r="CF236" s="10" t="e">
        <f>D236-#REF!</f>
        <v>#REF!</v>
      </c>
      <c r="CG236" s="1" t="e">
        <f>F236-#REF!</f>
        <v>#REF!</v>
      </c>
    </row>
    <row r="237" spans="1:85" ht="24" x14ac:dyDescent="0.2">
      <c r="A237" s="75"/>
      <c r="B237" s="160"/>
      <c r="C237" s="255" t="s">
        <v>465</v>
      </c>
      <c r="D237" s="220">
        <f t="shared" si="310"/>
        <v>47919</v>
      </c>
      <c r="E237" s="208">
        <f t="shared" si="300"/>
        <v>47919</v>
      </c>
      <c r="F237" s="208">
        <v>47919</v>
      </c>
      <c r="G237" s="208">
        <f t="shared" si="290"/>
        <v>47919</v>
      </c>
      <c r="H237" s="208">
        <f t="shared" si="291"/>
        <v>0</v>
      </c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>
        <v>0</v>
      </c>
      <c r="AE237" s="208">
        <f t="shared" si="292"/>
        <v>0</v>
      </c>
      <c r="AF237" s="208">
        <f t="shared" si="293"/>
        <v>0</v>
      </c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>
        <v>0</v>
      </c>
      <c r="AR237" s="208">
        <f t="shared" si="294"/>
        <v>0</v>
      </c>
      <c r="AS237" s="208">
        <f t="shared" si="295"/>
        <v>0</v>
      </c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>
        <v>0</v>
      </c>
      <c r="BE237" s="208">
        <f t="shared" si="296"/>
        <v>0</v>
      </c>
      <c r="BF237" s="208">
        <f t="shared" si="297"/>
        <v>0</v>
      </c>
      <c r="BG237" s="208"/>
      <c r="BH237" s="208"/>
      <c r="BI237" s="208"/>
      <c r="BJ237" s="208"/>
      <c r="BK237" s="208"/>
      <c r="BL237" s="208">
        <f t="shared" si="298"/>
        <v>0</v>
      </c>
      <c r="BM237" s="208">
        <f t="shared" si="299"/>
        <v>0</v>
      </c>
      <c r="BN237" s="208"/>
      <c r="BO237" s="208"/>
      <c r="BP237" s="208"/>
      <c r="BQ237" s="208"/>
      <c r="BR237" s="208"/>
      <c r="BS237" s="208"/>
      <c r="BT237" s="208"/>
      <c r="BU237" s="208"/>
      <c r="BV237" s="208"/>
      <c r="BW237" s="259"/>
      <c r="BX237" s="54" t="s">
        <v>480</v>
      </c>
      <c r="BY237" s="57"/>
      <c r="BZ237" s="230" t="s">
        <v>696</v>
      </c>
      <c r="CA237" s="10" t="s">
        <v>697</v>
      </c>
      <c r="CE237" s="10" t="e">
        <f>D237-#REF!-AD237</f>
        <v>#REF!</v>
      </c>
      <c r="CF237" s="10" t="e">
        <f>D237-#REF!</f>
        <v>#REF!</v>
      </c>
      <c r="CG237" s="1" t="e">
        <f>F237-#REF!</f>
        <v>#REF!</v>
      </c>
    </row>
    <row r="238" spans="1:85" ht="12.75" x14ac:dyDescent="0.2">
      <c r="A238" s="75"/>
      <c r="B238" s="160"/>
      <c r="C238" s="255" t="s">
        <v>207</v>
      </c>
      <c r="D238" s="220">
        <f t="shared" si="310"/>
        <v>5040</v>
      </c>
      <c r="E238" s="208">
        <f t="shared" si="300"/>
        <v>5040</v>
      </c>
      <c r="F238" s="208">
        <v>5040</v>
      </c>
      <c r="G238" s="208">
        <f t="shared" si="290"/>
        <v>5040</v>
      </c>
      <c r="H238" s="208">
        <f t="shared" si="291"/>
        <v>0</v>
      </c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>
        <v>0</v>
      </c>
      <c r="AE238" s="208">
        <f t="shared" si="292"/>
        <v>0</v>
      </c>
      <c r="AF238" s="208">
        <f t="shared" si="293"/>
        <v>0</v>
      </c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>
        <v>0</v>
      </c>
      <c r="AR238" s="208">
        <f t="shared" si="294"/>
        <v>0</v>
      </c>
      <c r="AS238" s="208">
        <f t="shared" si="295"/>
        <v>0</v>
      </c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>
        <v>0</v>
      </c>
      <c r="BE238" s="208">
        <f t="shared" si="296"/>
        <v>0</v>
      </c>
      <c r="BF238" s="208">
        <f t="shared" si="297"/>
        <v>0</v>
      </c>
      <c r="BG238" s="208"/>
      <c r="BH238" s="208"/>
      <c r="BI238" s="208"/>
      <c r="BJ238" s="208"/>
      <c r="BK238" s="208"/>
      <c r="BL238" s="208">
        <f t="shared" si="298"/>
        <v>0</v>
      </c>
      <c r="BM238" s="208">
        <f t="shared" si="299"/>
        <v>0</v>
      </c>
      <c r="BN238" s="208"/>
      <c r="BO238" s="208"/>
      <c r="BP238" s="208"/>
      <c r="BQ238" s="208"/>
      <c r="BR238" s="208"/>
      <c r="BS238" s="208"/>
      <c r="BT238" s="208"/>
      <c r="BU238" s="208"/>
      <c r="BV238" s="208"/>
      <c r="BW238" s="259"/>
      <c r="BX238" s="54" t="s">
        <v>414</v>
      </c>
      <c r="BY238" s="57"/>
      <c r="BZ238" s="230" t="s">
        <v>696</v>
      </c>
      <c r="CA238" s="10" t="s">
        <v>697</v>
      </c>
      <c r="CE238" s="10" t="e">
        <f>D238-#REF!-AD238</f>
        <v>#REF!</v>
      </c>
      <c r="CF238" s="10" t="e">
        <f>D238-#REF!</f>
        <v>#REF!</v>
      </c>
      <c r="CG238" s="1" t="e">
        <f>F238-#REF!</f>
        <v>#REF!</v>
      </c>
    </row>
    <row r="239" spans="1:85" ht="12.75" x14ac:dyDescent="0.2">
      <c r="A239" s="75"/>
      <c r="B239" s="160"/>
      <c r="C239" s="255" t="s">
        <v>206</v>
      </c>
      <c r="D239" s="220">
        <f t="shared" si="310"/>
        <v>123758</v>
      </c>
      <c r="E239" s="208">
        <f t="shared" si="300"/>
        <v>129049</v>
      </c>
      <c r="F239" s="208">
        <v>123758</v>
      </c>
      <c r="G239" s="208">
        <f t="shared" si="290"/>
        <v>129049</v>
      </c>
      <c r="H239" s="208">
        <f t="shared" si="291"/>
        <v>5291</v>
      </c>
      <c r="I239" s="208"/>
      <c r="J239" s="208"/>
      <c r="K239" s="208"/>
      <c r="L239" s="208"/>
      <c r="M239" s="208"/>
      <c r="N239" s="208"/>
      <c r="O239" s="208"/>
      <c r="P239" s="208"/>
      <c r="Q239" s="208"/>
      <c r="R239" s="208">
        <v>5291</v>
      </c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>
        <v>0</v>
      </c>
      <c r="AE239" s="208">
        <f t="shared" si="292"/>
        <v>0</v>
      </c>
      <c r="AF239" s="208">
        <f t="shared" si="293"/>
        <v>0</v>
      </c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>
        <v>0</v>
      </c>
      <c r="AR239" s="208">
        <f t="shared" si="294"/>
        <v>0</v>
      </c>
      <c r="AS239" s="208">
        <f t="shared" si="295"/>
        <v>0</v>
      </c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>
        <v>0</v>
      </c>
      <c r="BE239" s="208">
        <f t="shared" si="296"/>
        <v>0</v>
      </c>
      <c r="BF239" s="208">
        <f t="shared" si="297"/>
        <v>0</v>
      </c>
      <c r="BG239" s="208"/>
      <c r="BH239" s="208"/>
      <c r="BI239" s="208"/>
      <c r="BJ239" s="208"/>
      <c r="BK239" s="208"/>
      <c r="BL239" s="208">
        <f t="shared" si="298"/>
        <v>0</v>
      </c>
      <c r="BM239" s="208">
        <f t="shared" si="299"/>
        <v>0</v>
      </c>
      <c r="BN239" s="208"/>
      <c r="BO239" s="208"/>
      <c r="BP239" s="208"/>
      <c r="BQ239" s="208"/>
      <c r="BR239" s="208"/>
      <c r="BS239" s="208"/>
      <c r="BT239" s="208"/>
      <c r="BU239" s="208"/>
      <c r="BV239" s="208"/>
      <c r="BW239" s="259"/>
      <c r="BX239" s="54" t="s">
        <v>415</v>
      </c>
      <c r="BY239" s="57"/>
      <c r="BZ239" s="230" t="s">
        <v>696</v>
      </c>
      <c r="CA239" s="10" t="s">
        <v>697</v>
      </c>
      <c r="CE239" s="10" t="e">
        <f>D239-#REF!-AD239</f>
        <v>#REF!</v>
      </c>
      <c r="CF239" s="10" t="e">
        <f>D239-#REF!</f>
        <v>#REF!</v>
      </c>
      <c r="CG239" s="1" t="e">
        <f>F239-#REF!</f>
        <v>#REF!</v>
      </c>
    </row>
    <row r="240" spans="1:85" ht="25.5" customHeight="1" x14ac:dyDescent="0.2">
      <c r="A240" s="75"/>
      <c r="B240" s="160"/>
      <c r="C240" s="255" t="s">
        <v>266</v>
      </c>
      <c r="D240" s="220">
        <f t="shared" si="310"/>
        <v>401285</v>
      </c>
      <c r="E240" s="208">
        <f t="shared" si="300"/>
        <v>398635</v>
      </c>
      <c r="F240" s="208">
        <v>383757</v>
      </c>
      <c r="G240" s="208">
        <f t="shared" si="290"/>
        <v>378466</v>
      </c>
      <c r="H240" s="208">
        <f t="shared" si="291"/>
        <v>-5291</v>
      </c>
      <c r="I240" s="208"/>
      <c r="J240" s="208"/>
      <c r="K240" s="208"/>
      <c r="L240" s="208"/>
      <c r="M240" s="208"/>
      <c r="N240" s="208"/>
      <c r="O240" s="208"/>
      <c r="P240" s="208"/>
      <c r="Q240" s="208"/>
      <c r="R240" s="208">
        <v>-5291</v>
      </c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>
        <v>0</v>
      </c>
      <c r="AE240" s="208">
        <f t="shared" si="292"/>
        <v>0</v>
      </c>
      <c r="AF240" s="208">
        <f t="shared" si="293"/>
        <v>0</v>
      </c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>
        <v>17528</v>
      </c>
      <c r="AR240" s="208">
        <f t="shared" si="294"/>
        <v>20169</v>
      </c>
      <c r="AS240" s="208">
        <f t="shared" si="295"/>
        <v>2641</v>
      </c>
      <c r="AT240" s="208"/>
      <c r="AU240" s="208"/>
      <c r="AV240" s="208">
        <v>2641</v>
      </c>
      <c r="AW240" s="208"/>
      <c r="AX240" s="208"/>
      <c r="AY240" s="208"/>
      <c r="AZ240" s="208"/>
      <c r="BA240" s="208"/>
      <c r="BB240" s="208"/>
      <c r="BC240" s="208"/>
      <c r="BD240" s="208">
        <v>0</v>
      </c>
      <c r="BE240" s="208">
        <f t="shared" si="296"/>
        <v>0</v>
      </c>
      <c r="BF240" s="208">
        <f t="shared" si="297"/>
        <v>0</v>
      </c>
      <c r="BG240" s="208"/>
      <c r="BH240" s="208"/>
      <c r="BI240" s="208"/>
      <c r="BJ240" s="208"/>
      <c r="BK240" s="208"/>
      <c r="BL240" s="208">
        <f t="shared" si="298"/>
        <v>0</v>
      </c>
      <c r="BM240" s="208">
        <f t="shared" si="299"/>
        <v>0</v>
      </c>
      <c r="BN240" s="208"/>
      <c r="BO240" s="208"/>
      <c r="BP240" s="208"/>
      <c r="BQ240" s="208"/>
      <c r="BR240" s="208"/>
      <c r="BS240" s="208"/>
      <c r="BT240" s="208"/>
      <c r="BU240" s="208"/>
      <c r="BV240" s="208"/>
      <c r="BW240" s="259"/>
      <c r="BX240" s="54" t="s">
        <v>416</v>
      </c>
      <c r="BY240" s="57"/>
      <c r="BZ240" s="230" t="s">
        <v>696</v>
      </c>
      <c r="CA240" s="10" t="s">
        <v>697</v>
      </c>
      <c r="CE240" s="10" t="e">
        <f>D240-#REF!-AD240</f>
        <v>#REF!</v>
      </c>
      <c r="CF240" s="10" t="e">
        <f>D240-#REF!</f>
        <v>#REF!</v>
      </c>
      <c r="CG240" s="1" t="e">
        <f>F240-#REF!</f>
        <v>#REF!</v>
      </c>
    </row>
    <row r="241" spans="1:85" ht="12.75" x14ac:dyDescent="0.2">
      <c r="A241" s="75"/>
      <c r="B241" s="160"/>
      <c r="C241" s="255" t="s">
        <v>466</v>
      </c>
      <c r="D241" s="220">
        <f t="shared" si="310"/>
        <v>118928</v>
      </c>
      <c r="E241" s="208">
        <f t="shared" si="300"/>
        <v>118928</v>
      </c>
      <c r="F241" s="208">
        <v>118928</v>
      </c>
      <c r="G241" s="208">
        <f t="shared" si="290"/>
        <v>118928</v>
      </c>
      <c r="H241" s="208">
        <f t="shared" si="291"/>
        <v>0</v>
      </c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>
        <v>0</v>
      </c>
      <c r="AE241" s="208">
        <f t="shared" si="292"/>
        <v>0</v>
      </c>
      <c r="AF241" s="208">
        <f t="shared" si="293"/>
        <v>0</v>
      </c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>
        <v>4050</v>
      </c>
      <c r="AR241" s="208">
        <f t="shared" si="294"/>
        <v>4050</v>
      </c>
      <c r="AS241" s="208">
        <f t="shared" si="295"/>
        <v>0</v>
      </c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>
        <v>0</v>
      </c>
      <c r="BE241" s="208">
        <f t="shared" si="296"/>
        <v>0</v>
      </c>
      <c r="BF241" s="208">
        <f t="shared" si="297"/>
        <v>0</v>
      </c>
      <c r="BG241" s="208"/>
      <c r="BH241" s="208"/>
      <c r="BI241" s="208"/>
      <c r="BJ241" s="208"/>
      <c r="BK241" s="208">
        <v>-4050</v>
      </c>
      <c r="BL241" s="208">
        <f t="shared" si="298"/>
        <v>-4050</v>
      </c>
      <c r="BM241" s="208">
        <f t="shared" si="299"/>
        <v>0</v>
      </c>
      <c r="BN241" s="208"/>
      <c r="BO241" s="208"/>
      <c r="BP241" s="208"/>
      <c r="BQ241" s="208"/>
      <c r="BR241" s="208"/>
      <c r="BS241" s="208"/>
      <c r="BT241" s="208"/>
      <c r="BU241" s="208"/>
      <c r="BV241" s="208"/>
      <c r="BW241" s="259"/>
      <c r="BX241" s="54" t="s">
        <v>417</v>
      </c>
      <c r="BY241" s="57"/>
      <c r="BZ241" s="230" t="s">
        <v>696</v>
      </c>
      <c r="CA241" s="10" t="s">
        <v>697</v>
      </c>
      <c r="CE241" s="10" t="e">
        <f>D241-#REF!-AD241</f>
        <v>#REF!</v>
      </c>
      <c r="CF241" s="10" t="e">
        <f>D241-#REF!</f>
        <v>#REF!</v>
      </c>
      <c r="CG241" s="1" t="e">
        <f>F241-#REF!</f>
        <v>#REF!</v>
      </c>
    </row>
    <row r="242" spans="1:85" s="72" customFormat="1" ht="26.25" customHeight="1" x14ac:dyDescent="0.2">
      <c r="A242" s="75"/>
      <c r="B242" s="160"/>
      <c r="C242" s="255" t="s">
        <v>485</v>
      </c>
      <c r="D242" s="220">
        <f t="shared" si="310"/>
        <v>354231</v>
      </c>
      <c r="E242" s="208">
        <f t="shared" si="300"/>
        <v>354231</v>
      </c>
      <c r="F242" s="208">
        <v>354231</v>
      </c>
      <c r="G242" s="208">
        <f t="shared" si="290"/>
        <v>354231</v>
      </c>
      <c r="H242" s="208">
        <f t="shared" si="291"/>
        <v>0</v>
      </c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>
        <v>0</v>
      </c>
      <c r="AE242" s="208">
        <f t="shared" si="292"/>
        <v>0</v>
      </c>
      <c r="AF242" s="208">
        <f t="shared" si="293"/>
        <v>0</v>
      </c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>
        <v>0</v>
      </c>
      <c r="AR242" s="208">
        <f t="shared" si="294"/>
        <v>0</v>
      </c>
      <c r="AS242" s="208">
        <f t="shared" si="295"/>
        <v>0</v>
      </c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>
        <v>0</v>
      </c>
      <c r="BE242" s="208">
        <f t="shared" si="296"/>
        <v>0</v>
      </c>
      <c r="BF242" s="208">
        <f t="shared" si="297"/>
        <v>0</v>
      </c>
      <c r="BG242" s="208"/>
      <c r="BH242" s="208"/>
      <c r="BI242" s="208"/>
      <c r="BJ242" s="208"/>
      <c r="BK242" s="208"/>
      <c r="BL242" s="208">
        <f t="shared" si="298"/>
        <v>0</v>
      </c>
      <c r="BM242" s="208">
        <f t="shared" si="299"/>
        <v>0</v>
      </c>
      <c r="BN242" s="208"/>
      <c r="BO242" s="208"/>
      <c r="BP242" s="208"/>
      <c r="BQ242" s="208"/>
      <c r="BR242" s="208"/>
      <c r="BS242" s="208"/>
      <c r="BT242" s="208"/>
      <c r="BU242" s="208"/>
      <c r="BV242" s="208"/>
      <c r="BW242" s="259"/>
      <c r="BX242" s="54" t="s">
        <v>524</v>
      </c>
      <c r="BY242" s="57"/>
      <c r="BZ242" s="230" t="s">
        <v>696</v>
      </c>
      <c r="CA242" s="10" t="s">
        <v>697</v>
      </c>
      <c r="CE242" s="10" t="e">
        <f>D242-#REF!-AD242</f>
        <v>#REF!</v>
      </c>
      <c r="CF242" s="10" t="e">
        <f>D242-#REF!</f>
        <v>#REF!</v>
      </c>
      <c r="CG242" s="72" t="e">
        <f>F242-#REF!</f>
        <v>#REF!</v>
      </c>
    </row>
    <row r="243" spans="1:85" ht="26.25" customHeight="1" x14ac:dyDescent="0.2">
      <c r="A243" s="75">
        <v>90001868844</v>
      </c>
      <c r="B243" s="158" t="s">
        <v>295</v>
      </c>
      <c r="C243" s="255" t="s">
        <v>185</v>
      </c>
      <c r="D243" s="220">
        <f t="shared" si="310"/>
        <v>509070</v>
      </c>
      <c r="E243" s="208">
        <f t="shared" si="300"/>
        <v>519039</v>
      </c>
      <c r="F243" s="208">
        <v>508570</v>
      </c>
      <c r="G243" s="208">
        <f t="shared" si="290"/>
        <v>517996</v>
      </c>
      <c r="H243" s="208">
        <f t="shared" si="291"/>
        <v>9426</v>
      </c>
      <c r="I243" s="208"/>
      <c r="J243" s="208"/>
      <c r="K243" s="208"/>
      <c r="L243" s="208"/>
      <c r="M243" s="208">
        <v>5741</v>
      </c>
      <c r="N243" s="208"/>
      <c r="O243" s="208"/>
      <c r="P243" s="208"/>
      <c r="Q243" s="208">
        <v>3685</v>
      </c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>
        <v>0</v>
      </c>
      <c r="AE243" s="208">
        <f t="shared" si="292"/>
        <v>0</v>
      </c>
      <c r="AF243" s="208">
        <f t="shared" si="293"/>
        <v>0</v>
      </c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>
        <v>500</v>
      </c>
      <c r="AR243" s="208">
        <f t="shared" si="294"/>
        <v>1043</v>
      </c>
      <c r="AS243" s="208">
        <f t="shared" si="295"/>
        <v>543</v>
      </c>
      <c r="AT243" s="208">
        <v>543</v>
      </c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>
        <v>0</v>
      </c>
      <c r="BE243" s="208">
        <f t="shared" si="296"/>
        <v>0</v>
      </c>
      <c r="BF243" s="208">
        <f t="shared" si="297"/>
        <v>0</v>
      </c>
      <c r="BG243" s="208"/>
      <c r="BH243" s="208"/>
      <c r="BI243" s="208"/>
      <c r="BJ243" s="208"/>
      <c r="BK243" s="208"/>
      <c r="BL243" s="208">
        <f t="shared" si="298"/>
        <v>0</v>
      </c>
      <c r="BM243" s="208">
        <f t="shared" si="299"/>
        <v>0</v>
      </c>
      <c r="BN243" s="208"/>
      <c r="BO243" s="208"/>
      <c r="BP243" s="208"/>
      <c r="BQ243" s="208"/>
      <c r="BR243" s="208"/>
      <c r="BS243" s="208"/>
      <c r="BT243" s="208"/>
      <c r="BU243" s="208"/>
      <c r="BV243" s="208"/>
      <c r="BW243" s="259"/>
      <c r="BX243" s="54" t="s">
        <v>418</v>
      </c>
      <c r="BY243" s="57"/>
      <c r="BZ243" s="230" t="s">
        <v>696</v>
      </c>
      <c r="CA243" s="10" t="s">
        <v>697</v>
      </c>
      <c r="CE243" s="10" t="e">
        <f>D243-#REF!-AD243</f>
        <v>#REF!</v>
      </c>
      <c r="CF243" s="10" t="e">
        <f>D243-#REF!</f>
        <v>#REF!</v>
      </c>
      <c r="CG243" s="1" t="e">
        <f>F243-#REF!</f>
        <v>#REF!</v>
      </c>
    </row>
    <row r="244" spans="1:85" ht="12" customHeight="1" x14ac:dyDescent="0.2">
      <c r="A244" s="75">
        <v>90000091456</v>
      </c>
      <c r="B244" s="158" t="s">
        <v>192</v>
      </c>
      <c r="C244" s="255" t="s">
        <v>186</v>
      </c>
      <c r="D244" s="220">
        <f t="shared" si="310"/>
        <v>165860</v>
      </c>
      <c r="E244" s="208">
        <f t="shared" si="300"/>
        <v>167210</v>
      </c>
      <c r="F244" s="208">
        <v>165852</v>
      </c>
      <c r="G244" s="208">
        <f t="shared" si="290"/>
        <v>167202</v>
      </c>
      <c r="H244" s="208">
        <f t="shared" si="291"/>
        <v>1350</v>
      </c>
      <c r="I244" s="208"/>
      <c r="J244" s="208"/>
      <c r="K244" s="208"/>
      <c r="L244" s="208"/>
      <c r="M244" s="208"/>
      <c r="N244" s="208"/>
      <c r="O244" s="208"/>
      <c r="P244" s="208"/>
      <c r="Q244" s="208"/>
      <c r="R244" s="208">
        <v>1350</v>
      </c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>
        <v>0</v>
      </c>
      <c r="AE244" s="208">
        <f t="shared" si="292"/>
        <v>0</v>
      </c>
      <c r="AF244" s="208">
        <f t="shared" si="293"/>
        <v>0</v>
      </c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>
        <v>8</v>
      </c>
      <c r="AR244" s="208">
        <f t="shared" si="294"/>
        <v>8</v>
      </c>
      <c r="AS244" s="208">
        <f t="shared" si="295"/>
        <v>0</v>
      </c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>
        <v>0</v>
      </c>
      <c r="BE244" s="208">
        <f t="shared" si="296"/>
        <v>0</v>
      </c>
      <c r="BF244" s="208">
        <f t="shared" si="297"/>
        <v>0</v>
      </c>
      <c r="BG244" s="208"/>
      <c r="BH244" s="208"/>
      <c r="BI244" s="208"/>
      <c r="BJ244" s="208"/>
      <c r="BK244" s="208"/>
      <c r="BL244" s="208">
        <f t="shared" si="298"/>
        <v>0</v>
      </c>
      <c r="BM244" s="208">
        <f t="shared" si="299"/>
        <v>0</v>
      </c>
      <c r="BN244" s="208"/>
      <c r="BO244" s="208"/>
      <c r="BP244" s="208"/>
      <c r="BQ244" s="208"/>
      <c r="BR244" s="208"/>
      <c r="BS244" s="208"/>
      <c r="BT244" s="208"/>
      <c r="BU244" s="208"/>
      <c r="BV244" s="208"/>
      <c r="BW244" s="259"/>
      <c r="BX244" s="54" t="s">
        <v>419</v>
      </c>
      <c r="BY244" s="57"/>
      <c r="BZ244" s="230" t="s">
        <v>696</v>
      </c>
      <c r="CA244" s="10" t="s">
        <v>697</v>
      </c>
      <c r="CE244" s="10" t="e">
        <f>D244-#REF!-AD244</f>
        <v>#REF!</v>
      </c>
      <c r="CF244" s="10" t="e">
        <f>D244-#REF!</f>
        <v>#REF!</v>
      </c>
      <c r="CG244" s="1" t="e">
        <f>F244-#REF!</f>
        <v>#REF!</v>
      </c>
    </row>
    <row r="245" spans="1:85" ht="9.75" customHeight="1" thickBot="1" x14ac:dyDescent="0.25">
      <c r="A245" s="294"/>
      <c r="B245" s="143"/>
      <c r="C245" s="295"/>
      <c r="D245" s="296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7"/>
      <c r="Z245" s="297"/>
      <c r="AA245" s="297"/>
      <c r="AB245" s="297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7"/>
      <c r="AZ245" s="297"/>
      <c r="BA245" s="297"/>
      <c r="BB245" s="297"/>
      <c r="BC245" s="297"/>
      <c r="BD245" s="297"/>
      <c r="BE245" s="297"/>
      <c r="BF245" s="297"/>
      <c r="BG245" s="297"/>
      <c r="BH245" s="297"/>
      <c r="BI245" s="297"/>
      <c r="BJ245" s="297"/>
      <c r="BK245" s="297"/>
      <c r="BL245" s="297"/>
      <c r="BM245" s="297"/>
      <c r="BN245" s="297"/>
      <c r="BO245" s="297"/>
      <c r="BP245" s="297"/>
      <c r="BQ245" s="297"/>
      <c r="BR245" s="297"/>
      <c r="BS245" s="297"/>
      <c r="BT245" s="297"/>
      <c r="BU245" s="297"/>
      <c r="BV245" s="297"/>
      <c r="BW245" s="298"/>
      <c r="BX245" s="299"/>
      <c r="BY245" s="133"/>
      <c r="CE245" s="10" t="e">
        <f>D245-#REF!-AD245</f>
        <v>#REF!</v>
      </c>
      <c r="CF245" s="10" t="e">
        <f>D245-#REF!</f>
        <v>#REF!</v>
      </c>
      <c r="CG245" s="1" t="e">
        <f>F245-#REF!</f>
        <v>#REF!</v>
      </c>
    </row>
    <row r="246" spans="1:85" s="127" customFormat="1" ht="27" customHeight="1" thickTop="1" thickBot="1" x14ac:dyDescent="0.25">
      <c r="A246" s="144"/>
      <c r="B246" s="432" t="s">
        <v>564</v>
      </c>
      <c r="C246" s="433"/>
      <c r="D246" s="226">
        <f t="shared" ref="D246:AR246" si="311">D11+D26+D34+D59+D68+D80+D89+D127+D223</f>
        <v>109064522</v>
      </c>
      <c r="E246" s="215">
        <f t="shared" si="311"/>
        <v>113120964</v>
      </c>
      <c r="F246" s="215">
        <f t="shared" si="311"/>
        <v>95930431</v>
      </c>
      <c r="G246" s="215">
        <f t="shared" si="311"/>
        <v>101122848</v>
      </c>
      <c r="H246" s="215">
        <f t="shared" si="311"/>
        <v>5192417</v>
      </c>
      <c r="I246" s="215">
        <f t="shared" si="311"/>
        <v>0</v>
      </c>
      <c r="J246" s="215">
        <f t="shared" si="311"/>
        <v>0</v>
      </c>
      <c r="K246" s="215">
        <f t="shared" si="311"/>
        <v>0</v>
      </c>
      <c r="L246" s="215">
        <f t="shared" si="311"/>
        <v>0</v>
      </c>
      <c r="M246" s="215">
        <f t="shared" si="311"/>
        <v>2926042</v>
      </c>
      <c r="N246" s="215">
        <f t="shared" si="311"/>
        <v>0</v>
      </c>
      <c r="O246" s="215">
        <f t="shared" si="311"/>
        <v>0</v>
      </c>
      <c r="P246" s="215">
        <f t="shared" si="311"/>
        <v>136117</v>
      </c>
      <c r="Q246" s="215">
        <f t="shared" si="311"/>
        <v>350380</v>
      </c>
      <c r="R246" s="215">
        <f t="shared" si="311"/>
        <v>-140140</v>
      </c>
      <c r="S246" s="215">
        <f t="shared" si="311"/>
        <v>0</v>
      </c>
      <c r="T246" s="215">
        <f t="shared" ref="T246:AB246" si="312">T11+T26+T34+T59+T68+T80+T89+T127+T223</f>
        <v>0</v>
      </c>
      <c r="U246" s="215">
        <f t="shared" si="312"/>
        <v>57336</v>
      </c>
      <c r="V246" s="215">
        <f t="shared" si="312"/>
        <v>0</v>
      </c>
      <c r="W246" s="215">
        <f t="shared" si="312"/>
        <v>0</v>
      </c>
      <c r="X246" s="215">
        <f t="shared" si="312"/>
        <v>1862682</v>
      </c>
      <c r="Y246" s="215">
        <f t="shared" si="312"/>
        <v>0</v>
      </c>
      <c r="Z246" s="215">
        <f t="shared" si="312"/>
        <v>0</v>
      </c>
      <c r="AA246" s="215">
        <f t="shared" si="312"/>
        <v>0</v>
      </c>
      <c r="AB246" s="215">
        <f t="shared" si="312"/>
        <v>0</v>
      </c>
      <c r="AC246" s="215">
        <f t="shared" si="311"/>
        <v>0</v>
      </c>
      <c r="AD246" s="215">
        <f t="shared" si="311"/>
        <v>11337729</v>
      </c>
      <c r="AE246" s="215">
        <f t="shared" si="311"/>
        <v>11348212</v>
      </c>
      <c r="AF246" s="215">
        <f t="shared" si="311"/>
        <v>10483</v>
      </c>
      <c r="AG246" s="215">
        <f t="shared" si="311"/>
        <v>23136</v>
      </c>
      <c r="AH246" s="215">
        <f t="shared" si="311"/>
        <v>0</v>
      </c>
      <c r="AI246" s="215">
        <f t="shared" si="311"/>
        <v>-24835</v>
      </c>
      <c r="AJ246" s="215">
        <f t="shared" si="311"/>
        <v>12182</v>
      </c>
      <c r="AK246" s="215">
        <f t="shared" si="311"/>
        <v>0</v>
      </c>
      <c r="AL246" s="215">
        <f t="shared" si="311"/>
        <v>0</v>
      </c>
      <c r="AM246" s="215">
        <f t="shared" si="311"/>
        <v>0</v>
      </c>
      <c r="AN246" s="215">
        <f t="shared" si="311"/>
        <v>0</v>
      </c>
      <c r="AO246" s="215">
        <f t="shared" si="311"/>
        <v>0</v>
      </c>
      <c r="AP246" s="215">
        <f t="shared" si="311"/>
        <v>0</v>
      </c>
      <c r="AQ246" s="215">
        <f t="shared" si="311"/>
        <v>1830115</v>
      </c>
      <c r="AR246" s="215">
        <f t="shared" si="311"/>
        <v>2024814</v>
      </c>
      <c r="AS246" s="215">
        <f t="shared" ref="AS246:BW246" si="313">AS11+AS26+AS34+AS59+AS68+AS80+AS89+AS127+AS223</f>
        <v>194699</v>
      </c>
      <c r="AT246" s="215">
        <f t="shared" si="313"/>
        <v>180814</v>
      </c>
      <c r="AU246" s="215">
        <f t="shared" si="313"/>
        <v>1304</v>
      </c>
      <c r="AV246" s="215">
        <f t="shared" si="313"/>
        <v>12581</v>
      </c>
      <c r="AW246" s="215">
        <f t="shared" si="313"/>
        <v>0</v>
      </c>
      <c r="AX246" s="215">
        <f t="shared" si="313"/>
        <v>0</v>
      </c>
      <c r="AY246" s="215">
        <f t="shared" si="313"/>
        <v>0</v>
      </c>
      <c r="AZ246" s="215">
        <f t="shared" si="313"/>
        <v>0</v>
      </c>
      <c r="BA246" s="215">
        <f t="shared" si="313"/>
        <v>0</v>
      </c>
      <c r="BB246" s="215">
        <f t="shared" si="313"/>
        <v>0</v>
      </c>
      <c r="BC246" s="215">
        <f t="shared" si="313"/>
        <v>0</v>
      </c>
      <c r="BD246" s="215">
        <f t="shared" si="313"/>
        <v>1091</v>
      </c>
      <c r="BE246" s="215">
        <f t="shared" si="313"/>
        <v>1791</v>
      </c>
      <c r="BF246" s="215">
        <f t="shared" si="313"/>
        <v>700</v>
      </c>
      <c r="BG246" s="215">
        <f t="shared" si="313"/>
        <v>700</v>
      </c>
      <c r="BH246" s="215">
        <f t="shared" si="313"/>
        <v>0</v>
      </c>
      <c r="BI246" s="215">
        <f t="shared" si="313"/>
        <v>0</v>
      </c>
      <c r="BJ246" s="215">
        <f t="shared" si="313"/>
        <v>0</v>
      </c>
      <c r="BK246" s="215">
        <f t="shared" si="313"/>
        <v>-34844</v>
      </c>
      <c r="BL246" s="215">
        <f t="shared" si="313"/>
        <v>-1376701</v>
      </c>
      <c r="BM246" s="215">
        <f t="shared" si="313"/>
        <v>-1341857</v>
      </c>
      <c r="BN246" s="215">
        <f t="shared" si="313"/>
        <v>-1109323</v>
      </c>
      <c r="BO246" s="215">
        <f t="shared" si="313"/>
        <v>-351</v>
      </c>
      <c r="BP246" s="215">
        <f t="shared" si="313"/>
        <v>-217392</v>
      </c>
      <c r="BQ246" s="215">
        <f t="shared" si="313"/>
        <v>-812</v>
      </c>
      <c r="BR246" s="215">
        <f t="shared" si="313"/>
        <v>-13979</v>
      </c>
      <c r="BS246" s="215">
        <f t="shared" si="313"/>
        <v>0</v>
      </c>
      <c r="BT246" s="215">
        <f t="shared" si="313"/>
        <v>0</v>
      </c>
      <c r="BU246" s="215">
        <f t="shared" si="313"/>
        <v>0</v>
      </c>
      <c r="BV246" s="215">
        <f t="shared" si="313"/>
        <v>0</v>
      </c>
      <c r="BW246" s="266">
        <f t="shared" si="313"/>
        <v>0</v>
      </c>
      <c r="BX246" s="9"/>
      <c r="BY246" s="62"/>
      <c r="CE246" s="10" t="e">
        <f>D246-#REF!-AD246</f>
        <v>#REF!</v>
      </c>
      <c r="CF246" s="10" t="e">
        <f>D246-#REF!</f>
        <v>#REF!</v>
      </c>
      <c r="CG246" s="127" t="e">
        <f>F246-#REF!</f>
        <v>#REF!</v>
      </c>
    </row>
    <row r="247" spans="1:85" ht="13.5" customHeight="1" thickTop="1" thickBot="1" x14ac:dyDescent="0.25">
      <c r="A247" s="92" t="s">
        <v>567</v>
      </c>
      <c r="B247" s="146" t="s">
        <v>122</v>
      </c>
      <c r="C247" s="147"/>
      <c r="D247" s="227">
        <f t="shared" ref="D247:AT247" si="314">SUM(D248:D278)</f>
        <v>407389</v>
      </c>
      <c r="E247" s="216">
        <f t="shared" si="314"/>
        <v>582345</v>
      </c>
      <c r="F247" s="216">
        <f t="shared" si="314"/>
        <v>1702688</v>
      </c>
      <c r="G247" s="216">
        <f t="shared" si="314"/>
        <v>574498</v>
      </c>
      <c r="H247" s="216">
        <f t="shared" si="314"/>
        <v>-1128190</v>
      </c>
      <c r="I247" s="216">
        <f t="shared" si="314"/>
        <v>0</v>
      </c>
      <c r="J247" s="216">
        <f t="shared" si="314"/>
        <v>0</v>
      </c>
      <c r="K247" s="216">
        <f t="shared" si="314"/>
        <v>0</v>
      </c>
      <c r="L247" s="216">
        <f t="shared" si="314"/>
        <v>0</v>
      </c>
      <c r="M247" s="216">
        <f t="shared" si="314"/>
        <v>-729935</v>
      </c>
      <c r="N247" s="216">
        <f t="shared" si="314"/>
        <v>0</v>
      </c>
      <c r="O247" s="216">
        <f t="shared" si="314"/>
        <v>0</v>
      </c>
      <c r="P247" s="216">
        <f t="shared" si="314"/>
        <v>505249</v>
      </c>
      <c r="Q247" s="216">
        <f t="shared" si="314"/>
        <v>-383520</v>
      </c>
      <c r="R247" s="216">
        <f t="shared" ref="R247:S247" si="315">SUM(R248:R278)</f>
        <v>-351694</v>
      </c>
      <c r="S247" s="216">
        <f t="shared" si="315"/>
        <v>0</v>
      </c>
      <c r="T247" s="216">
        <f t="shared" ref="T247:W247" si="316">SUM(T248:T278)</f>
        <v>0</v>
      </c>
      <c r="U247" s="216">
        <f t="shared" si="316"/>
        <v>-55236</v>
      </c>
      <c r="V247" s="216">
        <f t="shared" si="316"/>
        <v>0</v>
      </c>
      <c r="W247" s="216">
        <f t="shared" si="316"/>
        <v>0</v>
      </c>
      <c r="X247" s="216">
        <f t="shared" ref="X247:AB247" si="317">SUM(X248:X278)</f>
        <v>-113054</v>
      </c>
      <c r="Y247" s="216">
        <f t="shared" si="317"/>
        <v>0</v>
      </c>
      <c r="Z247" s="216">
        <f t="shared" si="317"/>
        <v>0</v>
      </c>
      <c r="AA247" s="216">
        <f t="shared" si="317"/>
        <v>0</v>
      </c>
      <c r="AB247" s="216">
        <f t="shared" si="317"/>
        <v>0</v>
      </c>
      <c r="AC247" s="216">
        <f t="shared" si="314"/>
        <v>0</v>
      </c>
      <c r="AD247" s="216">
        <f t="shared" si="314"/>
        <v>5924</v>
      </c>
      <c r="AE247" s="216">
        <f t="shared" si="314"/>
        <v>66985</v>
      </c>
      <c r="AF247" s="216">
        <f t="shared" si="314"/>
        <v>61061</v>
      </c>
      <c r="AG247" s="216">
        <f t="shared" si="314"/>
        <v>73243</v>
      </c>
      <c r="AH247" s="216">
        <f t="shared" si="314"/>
        <v>0</v>
      </c>
      <c r="AI247" s="216">
        <f t="shared" si="314"/>
        <v>0</v>
      </c>
      <c r="AJ247" s="216">
        <f t="shared" si="314"/>
        <v>-12182</v>
      </c>
      <c r="AK247" s="216">
        <f t="shared" si="314"/>
        <v>0</v>
      </c>
      <c r="AL247" s="216">
        <f t="shared" si="314"/>
        <v>0</v>
      </c>
      <c r="AM247" s="216">
        <f t="shared" si="314"/>
        <v>0</v>
      </c>
      <c r="AN247" s="216">
        <f t="shared" si="314"/>
        <v>0</v>
      </c>
      <c r="AO247" s="216">
        <f t="shared" si="314"/>
        <v>0</v>
      </c>
      <c r="AP247" s="216">
        <f t="shared" si="314"/>
        <v>0</v>
      </c>
      <c r="AQ247" s="216">
        <f t="shared" si="314"/>
        <v>0</v>
      </c>
      <c r="AR247" s="216">
        <f t="shared" si="314"/>
        <v>100</v>
      </c>
      <c r="AS247" s="216">
        <f t="shared" si="314"/>
        <v>100</v>
      </c>
      <c r="AT247" s="216">
        <f t="shared" si="314"/>
        <v>100</v>
      </c>
      <c r="AU247" s="216">
        <f t="shared" ref="AU247:BW247" si="318">SUM(AU248:AU278)</f>
        <v>0</v>
      </c>
      <c r="AV247" s="216">
        <f t="shared" si="318"/>
        <v>0</v>
      </c>
      <c r="AW247" s="216">
        <f t="shared" si="318"/>
        <v>0</v>
      </c>
      <c r="AX247" s="216">
        <f t="shared" si="318"/>
        <v>0</v>
      </c>
      <c r="AY247" s="216">
        <f t="shared" si="318"/>
        <v>0</v>
      </c>
      <c r="AZ247" s="216">
        <f t="shared" si="318"/>
        <v>0</v>
      </c>
      <c r="BA247" s="216">
        <f t="shared" si="318"/>
        <v>0</v>
      </c>
      <c r="BB247" s="216">
        <f t="shared" si="318"/>
        <v>0</v>
      </c>
      <c r="BC247" s="216">
        <f t="shared" si="318"/>
        <v>0</v>
      </c>
      <c r="BD247" s="216">
        <f t="shared" si="318"/>
        <v>0</v>
      </c>
      <c r="BE247" s="216">
        <f t="shared" si="318"/>
        <v>47</v>
      </c>
      <c r="BF247" s="216">
        <f t="shared" si="318"/>
        <v>47</v>
      </c>
      <c r="BG247" s="216">
        <f t="shared" si="318"/>
        <v>47</v>
      </c>
      <c r="BH247" s="216">
        <f t="shared" si="318"/>
        <v>0</v>
      </c>
      <c r="BI247" s="216">
        <f t="shared" si="318"/>
        <v>0</v>
      </c>
      <c r="BJ247" s="216">
        <f t="shared" si="318"/>
        <v>0</v>
      </c>
      <c r="BK247" s="216">
        <f t="shared" si="318"/>
        <v>-1301223</v>
      </c>
      <c r="BL247" s="216">
        <f t="shared" si="318"/>
        <v>-59285</v>
      </c>
      <c r="BM247" s="216">
        <f t="shared" si="318"/>
        <v>1241938</v>
      </c>
      <c r="BN247" s="216">
        <f t="shared" si="318"/>
        <v>963900</v>
      </c>
      <c r="BO247" s="216">
        <f t="shared" si="318"/>
        <v>351</v>
      </c>
      <c r="BP247" s="216">
        <f t="shared" si="318"/>
        <v>218260</v>
      </c>
      <c r="BQ247" s="216">
        <f t="shared" si="318"/>
        <v>0</v>
      </c>
      <c r="BR247" s="216">
        <f t="shared" si="318"/>
        <v>59427</v>
      </c>
      <c r="BS247" s="216">
        <f t="shared" si="318"/>
        <v>0</v>
      </c>
      <c r="BT247" s="216">
        <f t="shared" si="318"/>
        <v>0</v>
      </c>
      <c r="BU247" s="216">
        <f t="shared" si="318"/>
        <v>0</v>
      </c>
      <c r="BV247" s="216">
        <f t="shared" si="318"/>
        <v>0</v>
      </c>
      <c r="BW247" s="275">
        <f t="shared" si="318"/>
        <v>0</v>
      </c>
      <c r="BX247" s="148"/>
      <c r="BY247" s="136"/>
      <c r="CE247" s="10" t="e">
        <f>D247-#REF!-AD247</f>
        <v>#REF!</v>
      </c>
      <c r="CF247" s="10" t="e">
        <f>D247-#REF!</f>
        <v>#REF!</v>
      </c>
      <c r="CG247" s="1" t="e">
        <f>F247-#REF!</f>
        <v>#REF!</v>
      </c>
    </row>
    <row r="248" spans="1:85" s="127" customFormat="1" hidden="1" outlineLevel="1" x14ac:dyDescent="0.2">
      <c r="A248" s="98"/>
      <c r="B248" s="430" t="s">
        <v>540</v>
      </c>
      <c r="C248" s="431"/>
      <c r="D248" s="220">
        <f t="shared" ref="D248:E252" si="319">F248+AD248+AQ248+BD248+BK248</f>
        <v>219543</v>
      </c>
      <c r="E248" s="210">
        <f t="shared" si="319"/>
        <v>219543</v>
      </c>
      <c r="F248" s="210">
        <f>250000-30157-300</f>
        <v>219543</v>
      </c>
      <c r="G248" s="210">
        <f t="shared" ref="G248:G278" si="320">F248+H248</f>
        <v>219543</v>
      </c>
      <c r="H248" s="210">
        <f t="shared" ref="H248:H278" si="321">SUM(I248:AC248)</f>
        <v>0</v>
      </c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>
        <f t="shared" ref="AE248:AE277" si="322">AD248+AF248</f>
        <v>0</v>
      </c>
      <c r="AF248" s="210">
        <f t="shared" ref="AF248:AF278" si="323">SUM(AG248:AP248)</f>
        <v>0</v>
      </c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>
        <f t="shared" ref="AR248:AR278" si="324">AQ248+AS248</f>
        <v>0</v>
      </c>
      <c r="AS248" s="210">
        <f t="shared" ref="AS248:AS278" si="325">SUM(AT248:BC248)</f>
        <v>0</v>
      </c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>
        <f t="shared" ref="BE248:BE278" si="326">BD248+BF248</f>
        <v>0</v>
      </c>
      <c r="BF248" s="210">
        <f t="shared" ref="BF248:BF278" si="327">SUM(BG248:BJ248)</f>
        <v>0</v>
      </c>
      <c r="BG248" s="210"/>
      <c r="BH248" s="210"/>
      <c r="BI248" s="210"/>
      <c r="BJ248" s="210"/>
      <c r="BK248" s="210"/>
      <c r="BL248" s="210">
        <f t="shared" ref="BL248:BL278" si="328">BK248+BM248</f>
        <v>0</v>
      </c>
      <c r="BM248" s="210">
        <f t="shared" ref="BM248:BM278" si="329">SUM(BN248:BW248)</f>
        <v>0</v>
      </c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71"/>
      <c r="BX248" s="145"/>
      <c r="BY248" s="131"/>
      <c r="CE248" s="10" t="e">
        <f>D248-#REF!-AD248</f>
        <v>#REF!</v>
      </c>
      <c r="CF248" s="10" t="e">
        <f>D248-#REF!</f>
        <v>#REF!</v>
      </c>
      <c r="CG248" s="127" t="e">
        <f>F248-#REF!</f>
        <v>#REF!</v>
      </c>
    </row>
    <row r="249" spans="1:85" s="127" customFormat="1" hidden="1" outlineLevel="1" x14ac:dyDescent="0.2">
      <c r="A249" s="98" t="s">
        <v>814</v>
      </c>
      <c r="B249" s="412" t="s">
        <v>443</v>
      </c>
      <c r="C249" s="413"/>
      <c r="D249" s="220">
        <f t="shared" si="319"/>
        <v>54207</v>
      </c>
      <c r="E249" s="208">
        <f t="shared" si="319"/>
        <v>-93642</v>
      </c>
      <c r="F249" s="208">
        <f>34844+200+15113+4050</f>
        <v>54207</v>
      </c>
      <c r="G249" s="208">
        <f t="shared" si="320"/>
        <v>-93689</v>
      </c>
      <c r="H249" s="208">
        <f t="shared" si="321"/>
        <v>-147896</v>
      </c>
      <c r="I249" s="208"/>
      <c r="J249" s="208"/>
      <c r="K249" s="208"/>
      <c r="L249" s="208"/>
      <c r="M249" s="208">
        <f>-200+22+183-1169+1591+83-12400+5360-3140-14037+6076+38038-5741-402-793-208-1160-1989+3149-19033-1800+29780+509-509-1-31887-986+4020+365+447-2436+4624-418-5582-2138-12320+1608+1699+4265+1293+5679+5118-1-7137-104208-11800+558214-86+550-118872-3643-116583-19347-162224-2000-119811-1500-35059+3194-1500-5000+35797+71258-2215</f>
        <v>-46413</v>
      </c>
      <c r="N249" s="208"/>
      <c r="O249" s="208"/>
      <c r="P249" s="208">
        <f>409800+7000+165908-7000-165908+100800-5000</f>
        <v>505600</v>
      </c>
      <c r="Q249" s="208">
        <f>24145+3005+4295+22674-99895-1121-71868-3685+2589+10000-12589-40709-135</f>
        <v>-163294</v>
      </c>
      <c r="R249" s="208">
        <f>-176158+86-86-1350-4027-5550+6541+3900-864+2650-5291+5291+6900+20602+833-1902-68555-500-32474+5546+24974-40000-72046-1000-5000-1992+2-57369</f>
        <v>-396839</v>
      </c>
      <c r="S249" s="208"/>
      <c r="T249" s="208"/>
      <c r="U249" s="208">
        <f>-1428+258896+40720-300545+793+11959-11959-14500-37616</f>
        <v>-53680</v>
      </c>
      <c r="V249" s="208"/>
      <c r="W249" s="208"/>
      <c r="X249" s="208">
        <f>-11000+15711-15711+26394+947+8035-7058+1464-1464-10492-1735+1640+395-395-1+15801-15801</f>
        <v>6730</v>
      </c>
      <c r="Y249" s="208"/>
      <c r="Z249" s="208"/>
      <c r="AA249" s="208"/>
      <c r="AB249" s="208"/>
      <c r="AC249" s="208"/>
      <c r="AD249" s="208"/>
      <c r="AE249" s="208">
        <f t="shared" si="322"/>
        <v>0</v>
      </c>
      <c r="AF249" s="208">
        <f t="shared" si="323"/>
        <v>0</v>
      </c>
      <c r="AG249" s="268"/>
      <c r="AH249" s="208">
        <f>16502+11100+11000-38602</f>
        <v>0</v>
      </c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>
        <f t="shared" si="324"/>
        <v>0</v>
      </c>
      <c r="AS249" s="208">
        <f t="shared" si="325"/>
        <v>0</v>
      </c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>
        <f t="shared" si="326"/>
        <v>47</v>
      </c>
      <c r="BF249" s="208">
        <f t="shared" si="327"/>
        <v>47</v>
      </c>
      <c r="BG249" s="208">
        <v>47</v>
      </c>
      <c r="BH249" s="208"/>
      <c r="BI249" s="208"/>
      <c r="BJ249" s="208"/>
      <c r="BK249" s="208"/>
      <c r="BL249" s="208">
        <f t="shared" si="328"/>
        <v>0</v>
      </c>
      <c r="BM249" s="208">
        <f t="shared" si="329"/>
        <v>0</v>
      </c>
      <c r="BN249" s="208">
        <f>-200+200</f>
        <v>0</v>
      </c>
      <c r="BO249" s="208"/>
      <c r="BP249" s="208"/>
      <c r="BQ249" s="208"/>
      <c r="BR249" s="208"/>
      <c r="BS249" s="208"/>
      <c r="BT249" s="208"/>
      <c r="BU249" s="208"/>
      <c r="BV249" s="208"/>
      <c r="BW249" s="259"/>
      <c r="BX249" s="54"/>
      <c r="BY249" s="57"/>
      <c r="CE249" s="10" t="e">
        <f>D249-#REF!-AD249</f>
        <v>#REF!</v>
      </c>
      <c r="CF249" s="10" t="e">
        <f>D249-#REF!</f>
        <v>#REF!</v>
      </c>
      <c r="CG249" s="127" t="e">
        <f>F249-#REF!</f>
        <v>#REF!</v>
      </c>
    </row>
    <row r="250" spans="1:85" s="130" customFormat="1" ht="12.75" hidden="1" customHeight="1" outlineLevel="1" x14ac:dyDescent="0.2">
      <c r="A250" s="98"/>
      <c r="B250" s="414" t="s">
        <v>637</v>
      </c>
      <c r="C250" s="413"/>
      <c r="D250" s="220">
        <f t="shared" si="319"/>
        <v>0</v>
      </c>
      <c r="E250" s="208">
        <f t="shared" si="319"/>
        <v>95374</v>
      </c>
      <c r="F250" s="208"/>
      <c r="G250" s="208">
        <f t="shared" si="320"/>
        <v>95374</v>
      </c>
      <c r="H250" s="208">
        <f t="shared" si="321"/>
        <v>95374</v>
      </c>
      <c r="I250" s="208"/>
      <c r="J250" s="208"/>
      <c r="K250" s="208"/>
      <c r="L250" s="208"/>
      <c r="M250" s="208">
        <f>2719+6784+3592+3932-74+19033-77426+77426+1-1-839590+839590-35892+35892-467+467+300+2865-1059-1745-61-3466+3466+94554+9232+2282-2957+2957-275-4028+4028</f>
        <v>142079</v>
      </c>
      <c r="N250" s="208"/>
      <c r="O250" s="208"/>
      <c r="P250" s="208">
        <f>-351+351</f>
        <v>0</v>
      </c>
      <c r="Q250" s="208">
        <f>-2653-68029+68029+584-150231+150231</f>
        <v>-2069</v>
      </c>
      <c r="R250" s="208">
        <v>812</v>
      </c>
      <c r="S250" s="208"/>
      <c r="T250" s="208"/>
      <c r="U250" s="208"/>
      <c r="V250" s="208"/>
      <c r="W250" s="208"/>
      <c r="X250" s="208">
        <f>13979-59427</f>
        <v>-45448</v>
      </c>
      <c r="Y250" s="208"/>
      <c r="Z250" s="208"/>
      <c r="AA250" s="208"/>
      <c r="AB250" s="208"/>
      <c r="AC250" s="208"/>
      <c r="AD250" s="208"/>
      <c r="AE250" s="208">
        <f t="shared" si="322"/>
        <v>0</v>
      </c>
      <c r="AF250" s="208">
        <f t="shared" si="323"/>
        <v>0</v>
      </c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>
        <f t="shared" si="324"/>
        <v>0</v>
      </c>
      <c r="AS250" s="208">
        <f t="shared" si="325"/>
        <v>0</v>
      </c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>
        <f t="shared" si="326"/>
        <v>0</v>
      </c>
      <c r="BF250" s="208">
        <f t="shared" si="327"/>
        <v>0</v>
      </c>
      <c r="BG250" s="208"/>
      <c r="BH250" s="208"/>
      <c r="BI250" s="208"/>
      <c r="BJ250" s="208"/>
      <c r="BK250" s="208"/>
      <c r="BL250" s="208">
        <f t="shared" si="328"/>
        <v>0</v>
      </c>
      <c r="BM250" s="208">
        <f t="shared" si="329"/>
        <v>0</v>
      </c>
      <c r="BN250" s="208">
        <f>-200+200</f>
        <v>0</v>
      </c>
      <c r="BO250" s="208"/>
      <c r="BP250" s="208"/>
      <c r="BQ250" s="208"/>
      <c r="BR250" s="208"/>
      <c r="BS250" s="208"/>
      <c r="BT250" s="208"/>
      <c r="BU250" s="208"/>
      <c r="BV250" s="208"/>
      <c r="BW250" s="259"/>
      <c r="BX250" s="54"/>
      <c r="BY250" s="57"/>
      <c r="CE250" s="10" t="e">
        <f>D250-#REF!-AD250</f>
        <v>#REF!</v>
      </c>
      <c r="CF250" s="10" t="e">
        <f>D250-#REF!</f>
        <v>#REF!</v>
      </c>
      <c r="CG250" s="130" t="e">
        <f>F250-#REF!</f>
        <v>#REF!</v>
      </c>
    </row>
    <row r="251" spans="1:85" s="130" customFormat="1" ht="12.75" hidden="1" customHeight="1" outlineLevel="1" x14ac:dyDescent="0.2">
      <c r="A251" s="98"/>
      <c r="B251" s="414" t="s">
        <v>642</v>
      </c>
      <c r="C251" s="413"/>
      <c r="D251" s="220">
        <f t="shared" si="319"/>
        <v>0</v>
      </c>
      <c r="E251" s="208">
        <f t="shared" si="319"/>
        <v>0</v>
      </c>
      <c r="F251" s="208">
        <v>1257370</v>
      </c>
      <c r="G251" s="208">
        <f t="shared" si="320"/>
        <v>59285</v>
      </c>
      <c r="H251" s="208">
        <f t="shared" si="321"/>
        <v>-1198085</v>
      </c>
      <c r="I251" s="208"/>
      <c r="J251" s="208"/>
      <c r="K251" s="208"/>
      <c r="L251" s="208"/>
      <c r="M251" s="208">
        <f>-74-77426-839590-2957</f>
        <v>-920047</v>
      </c>
      <c r="N251" s="208"/>
      <c r="O251" s="208"/>
      <c r="P251" s="208">
        <v>-351</v>
      </c>
      <c r="Q251" s="208">
        <f>-68029-150231</f>
        <v>-218260</v>
      </c>
      <c r="R251" s="208"/>
      <c r="S251" s="208"/>
      <c r="T251" s="208"/>
      <c r="U251" s="208"/>
      <c r="V251" s="208"/>
      <c r="W251" s="208"/>
      <c r="X251" s="208">
        <f>-59427</f>
        <v>-59427</v>
      </c>
      <c r="Y251" s="208"/>
      <c r="Z251" s="208"/>
      <c r="AA251" s="208"/>
      <c r="AB251" s="208"/>
      <c r="AC251" s="208"/>
      <c r="AD251" s="208"/>
      <c r="AE251" s="208">
        <f t="shared" si="322"/>
        <v>0</v>
      </c>
      <c r="AF251" s="208">
        <f t="shared" si="323"/>
        <v>0</v>
      </c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>
        <f t="shared" si="324"/>
        <v>0</v>
      </c>
      <c r="AS251" s="208">
        <f t="shared" si="325"/>
        <v>0</v>
      </c>
      <c r="AT251" s="208"/>
      <c r="AU251" s="208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>
        <f t="shared" si="326"/>
        <v>0</v>
      </c>
      <c r="BF251" s="208">
        <f t="shared" si="327"/>
        <v>0</v>
      </c>
      <c r="BG251" s="208"/>
      <c r="BH251" s="208"/>
      <c r="BI251" s="208"/>
      <c r="BJ251" s="208"/>
      <c r="BK251" s="208">
        <v>-1257370</v>
      </c>
      <c r="BL251" s="208">
        <f t="shared" si="328"/>
        <v>-59285</v>
      </c>
      <c r="BM251" s="208">
        <f t="shared" si="329"/>
        <v>1198085</v>
      </c>
      <c r="BN251" s="208">
        <f>74+77426+839590+2957</f>
        <v>920047</v>
      </c>
      <c r="BO251" s="208">
        <v>351</v>
      </c>
      <c r="BP251" s="208">
        <f>68029+150231</f>
        <v>218260</v>
      </c>
      <c r="BQ251" s="208"/>
      <c r="BR251" s="208">
        <f>59427</f>
        <v>59427</v>
      </c>
      <c r="BS251" s="208"/>
      <c r="BT251" s="208"/>
      <c r="BU251" s="208"/>
      <c r="BV251" s="208"/>
      <c r="BW251" s="259"/>
      <c r="BX251" s="54"/>
      <c r="BY251" s="57"/>
      <c r="CE251" s="10" t="e">
        <f>D251-#REF!-AD251</f>
        <v>#REF!</v>
      </c>
      <c r="CF251" s="10" t="e">
        <f>D251-#REF!</f>
        <v>#REF!</v>
      </c>
      <c r="CG251" s="130" t="e">
        <f>F251-#REF!</f>
        <v>#REF!</v>
      </c>
    </row>
    <row r="252" spans="1:85" s="130" customFormat="1" ht="12.75" hidden="1" customHeight="1" outlineLevel="1" x14ac:dyDescent="0.2">
      <c r="A252" s="98"/>
      <c r="B252" s="414" t="s">
        <v>643</v>
      </c>
      <c r="C252" s="413"/>
      <c r="D252" s="220">
        <f t="shared" si="319"/>
        <v>0</v>
      </c>
      <c r="E252" s="208">
        <f t="shared" si="319"/>
        <v>0</v>
      </c>
      <c r="F252" s="208">
        <f>40387+3466</f>
        <v>43853</v>
      </c>
      <c r="G252" s="208">
        <f t="shared" si="320"/>
        <v>0</v>
      </c>
      <c r="H252" s="208">
        <f t="shared" si="321"/>
        <v>-43853</v>
      </c>
      <c r="I252" s="208"/>
      <c r="J252" s="208"/>
      <c r="K252" s="208"/>
      <c r="L252" s="208"/>
      <c r="M252" s="208">
        <f>-35892-467-3466-4028</f>
        <v>-43853</v>
      </c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>
        <f t="shared" si="322"/>
        <v>0</v>
      </c>
      <c r="AF252" s="208">
        <f t="shared" si="323"/>
        <v>0</v>
      </c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>
        <f t="shared" si="324"/>
        <v>0</v>
      </c>
      <c r="AS252" s="208">
        <f t="shared" si="325"/>
        <v>0</v>
      </c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>
        <f t="shared" si="326"/>
        <v>0</v>
      </c>
      <c r="BF252" s="208">
        <f t="shared" si="327"/>
        <v>0</v>
      </c>
      <c r="BG252" s="208"/>
      <c r="BH252" s="208"/>
      <c r="BI252" s="208"/>
      <c r="BJ252" s="208"/>
      <c r="BK252" s="208">
        <f>-40387-3466</f>
        <v>-43853</v>
      </c>
      <c r="BL252" s="208">
        <f t="shared" si="328"/>
        <v>0</v>
      </c>
      <c r="BM252" s="208">
        <f t="shared" si="329"/>
        <v>43853</v>
      </c>
      <c r="BN252" s="208">
        <f>35892+467+3466+4028</f>
        <v>43853</v>
      </c>
      <c r="BO252" s="208"/>
      <c r="BP252" s="208"/>
      <c r="BQ252" s="208"/>
      <c r="BR252" s="208"/>
      <c r="BS252" s="208"/>
      <c r="BT252" s="208"/>
      <c r="BU252" s="208"/>
      <c r="BV252" s="208"/>
      <c r="BW252" s="259"/>
      <c r="BX252" s="54"/>
      <c r="BY252" s="57"/>
      <c r="CE252" s="10" t="e">
        <f>D252-#REF!-AD252</f>
        <v>#REF!</v>
      </c>
      <c r="CF252" s="10" t="e">
        <f>D252-#REF!</f>
        <v>#REF!</v>
      </c>
      <c r="CG252" s="130" t="e">
        <f>F252-#REF!</f>
        <v>#REF!</v>
      </c>
    </row>
    <row r="253" spans="1:85" s="130" customFormat="1" ht="24" hidden="1" customHeight="1" outlineLevel="1" x14ac:dyDescent="0.2">
      <c r="A253" s="98"/>
      <c r="B253" s="414" t="s">
        <v>808</v>
      </c>
      <c r="C253" s="413"/>
      <c r="D253" s="220"/>
      <c r="E253" s="208">
        <f t="shared" ref="E253:E278" si="330">G253+AE253+AR253+BE253+BL253</f>
        <v>0</v>
      </c>
      <c r="F253" s="208"/>
      <c r="G253" s="208">
        <f t="shared" ref="G253" si="331">F253+H253</f>
        <v>0</v>
      </c>
      <c r="H253" s="208">
        <f t="shared" si="321"/>
        <v>0</v>
      </c>
      <c r="I253" s="208"/>
      <c r="J253" s="208"/>
      <c r="K253" s="208"/>
      <c r="L253" s="208"/>
      <c r="M253" s="208">
        <v>2</v>
      </c>
      <c r="N253" s="208"/>
      <c r="O253" s="208"/>
      <c r="P253" s="208"/>
      <c r="Q253" s="208"/>
      <c r="R253" s="208">
        <v>-2</v>
      </c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8"/>
      <c r="BI253" s="208"/>
      <c r="BJ253" s="208"/>
      <c r="BK253" s="208"/>
      <c r="BL253" s="208"/>
      <c r="BM253" s="208"/>
      <c r="BN253" s="208"/>
      <c r="BO253" s="208"/>
      <c r="BP253" s="208"/>
      <c r="BQ253" s="208"/>
      <c r="BR253" s="208"/>
      <c r="BS253" s="208"/>
      <c r="BT253" s="208"/>
      <c r="BU253" s="208"/>
      <c r="BV253" s="208"/>
      <c r="BW253" s="259"/>
      <c r="BX253" s="54"/>
      <c r="BY253" s="57"/>
      <c r="CE253" s="10"/>
      <c r="CF253" s="10"/>
    </row>
    <row r="254" spans="1:85" s="130" customFormat="1" ht="12.75" hidden="1" customHeight="1" outlineLevel="1" x14ac:dyDescent="0.2">
      <c r="A254" s="98"/>
      <c r="B254" s="414" t="s">
        <v>667</v>
      </c>
      <c r="C254" s="413"/>
      <c r="D254" s="220">
        <f t="shared" ref="D254:D259" si="332">F254+AD254+AQ254+BD254+BK254</f>
        <v>0</v>
      </c>
      <c r="E254" s="208">
        <f t="shared" si="330"/>
        <v>0</v>
      </c>
      <c r="F254" s="208"/>
      <c r="G254" s="208">
        <f t="shared" si="320"/>
        <v>0</v>
      </c>
      <c r="H254" s="208">
        <f t="shared" si="321"/>
        <v>0</v>
      </c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>
        <f t="shared" si="322"/>
        <v>0</v>
      </c>
      <c r="AF254" s="208">
        <f t="shared" si="323"/>
        <v>0</v>
      </c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>
        <f t="shared" si="324"/>
        <v>0</v>
      </c>
      <c r="AS254" s="208">
        <f t="shared" si="325"/>
        <v>0</v>
      </c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>
        <f t="shared" si="326"/>
        <v>0</v>
      </c>
      <c r="BF254" s="208">
        <f t="shared" si="327"/>
        <v>0</v>
      </c>
      <c r="BG254" s="208"/>
      <c r="BH254" s="208"/>
      <c r="BI254" s="208"/>
      <c r="BJ254" s="208"/>
      <c r="BK254" s="208"/>
      <c r="BL254" s="208">
        <f t="shared" si="328"/>
        <v>0</v>
      </c>
      <c r="BM254" s="208">
        <f t="shared" si="329"/>
        <v>0</v>
      </c>
      <c r="BN254" s="208"/>
      <c r="BO254" s="208"/>
      <c r="BP254" s="208"/>
      <c r="BQ254" s="208"/>
      <c r="BR254" s="208"/>
      <c r="BS254" s="208"/>
      <c r="BT254" s="208"/>
      <c r="BU254" s="208"/>
      <c r="BV254" s="208"/>
      <c r="BW254" s="259"/>
      <c r="BX254" s="54"/>
      <c r="BY254" s="57"/>
      <c r="CE254" s="10" t="e">
        <f>D254-#REF!-AD254</f>
        <v>#REF!</v>
      </c>
      <c r="CF254" s="10" t="e">
        <f>D254-#REF!</f>
        <v>#REF!</v>
      </c>
      <c r="CG254" s="130" t="e">
        <f>F254-#REF!</f>
        <v>#REF!</v>
      </c>
    </row>
    <row r="255" spans="1:85" s="127" customFormat="1" hidden="1" outlineLevel="1" x14ac:dyDescent="0.2">
      <c r="A255" s="98"/>
      <c r="B255" s="412" t="s">
        <v>541</v>
      </c>
      <c r="C255" s="413"/>
      <c r="D255" s="220">
        <f t="shared" si="332"/>
        <v>65807</v>
      </c>
      <c r="E255" s="208">
        <f t="shared" si="330"/>
        <v>143241</v>
      </c>
      <c r="F255" s="208">
        <v>65807</v>
      </c>
      <c r="G255" s="208">
        <f t="shared" si="320"/>
        <v>143241</v>
      </c>
      <c r="H255" s="208">
        <f t="shared" si="321"/>
        <v>77434</v>
      </c>
      <c r="I255" s="208"/>
      <c r="J255" s="208"/>
      <c r="K255" s="208"/>
      <c r="L255" s="208"/>
      <c r="M255" s="208">
        <f>5551+31312-5746+845+550-550</f>
        <v>31962</v>
      </c>
      <c r="N255" s="208"/>
      <c r="O255" s="208"/>
      <c r="P255" s="208"/>
      <c r="Q255" s="208">
        <f>103</f>
        <v>103</v>
      </c>
      <c r="R255" s="208"/>
      <c r="S255" s="208"/>
      <c r="T255" s="208"/>
      <c r="U255" s="208">
        <v>45369</v>
      </c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>
        <f t="shared" si="322"/>
        <v>0</v>
      </c>
      <c r="AF255" s="208">
        <f t="shared" si="323"/>
        <v>0</v>
      </c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>
        <f t="shared" si="324"/>
        <v>0</v>
      </c>
      <c r="AS255" s="208">
        <f t="shared" si="325"/>
        <v>0</v>
      </c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>
        <f t="shared" si="326"/>
        <v>0</v>
      </c>
      <c r="BF255" s="208">
        <f t="shared" si="327"/>
        <v>0</v>
      </c>
      <c r="BG255" s="208"/>
      <c r="BH255" s="208"/>
      <c r="BI255" s="208"/>
      <c r="BJ255" s="208"/>
      <c r="BK255" s="208"/>
      <c r="BL255" s="208">
        <f t="shared" si="328"/>
        <v>0</v>
      </c>
      <c r="BM255" s="208">
        <f t="shared" si="329"/>
        <v>0</v>
      </c>
      <c r="BN255" s="208"/>
      <c r="BO255" s="208"/>
      <c r="BP255" s="208"/>
      <c r="BQ255" s="208"/>
      <c r="BR255" s="208"/>
      <c r="BS255" s="208"/>
      <c r="BT255" s="208"/>
      <c r="BU255" s="208"/>
      <c r="BV255" s="208"/>
      <c r="BW255" s="259"/>
      <c r="BX255" s="54"/>
      <c r="BY255" s="57"/>
      <c r="CE255" s="10" t="e">
        <f>D255-#REF!-AD255</f>
        <v>#REF!</v>
      </c>
      <c r="CF255" s="10" t="e">
        <f>D255-#REF!</f>
        <v>#REF!</v>
      </c>
      <c r="CG255" s="127" t="e">
        <f>F255-#REF!</f>
        <v>#REF!</v>
      </c>
    </row>
    <row r="256" spans="1:85" s="127" customFormat="1" hidden="1" outlineLevel="1" x14ac:dyDescent="0.2">
      <c r="A256" s="98"/>
      <c r="B256" s="412" t="s">
        <v>542</v>
      </c>
      <c r="C256" s="413"/>
      <c r="D256" s="220">
        <f t="shared" si="332"/>
        <v>61908</v>
      </c>
      <c r="E256" s="208">
        <f t="shared" si="330"/>
        <v>26046</v>
      </c>
      <c r="F256" s="208">
        <v>61908</v>
      </c>
      <c r="G256" s="208">
        <f t="shared" si="320"/>
        <v>26046</v>
      </c>
      <c r="H256" s="208">
        <f t="shared" si="321"/>
        <v>-35862</v>
      </c>
      <c r="I256" s="208"/>
      <c r="J256" s="208"/>
      <c r="K256" s="208"/>
      <c r="L256" s="208"/>
      <c r="M256" s="208">
        <f>-18736+314-975+1094-1094</f>
        <v>-19397</v>
      </c>
      <c r="N256" s="208"/>
      <c r="O256" s="208"/>
      <c r="P256" s="208"/>
      <c r="Q256" s="208"/>
      <c r="R256" s="208">
        <v>45369</v>
      </c>
      <c r="S256" s="208"/>
      <c r="T256" s="208"/>
      <c r="U256" s="208">
        <f>-45369-1556</f>
        <v>-46925</v>
      </c>
      <c r="V256" s="208"/>
      <c r="W256" s="208"/>
      <c r="X256" s="208">
        <v>-14909</v>
      </c>
      <c r="Y256" s="208"/>
      <c r="Z256" s="208"/>
      <c r="AA256" s="208"/>
      <c r="AB256" s="208"/>
      <c r="AC256" s="208"/>
      <c r="AD256" s="208"/>
      <c r="AE256" s="208">
        <f t="shared" si="322"/>
        <v>0</v>
      </c>
      <c r="AF256" s="208">
        <f t="shared" si="323"/>
        <v>0</v>
      </c>
      <c r="AG256" s="208"/>
      <c r="AH256" s="208"/>
      <c r="AI256" s="208"/>
      <c r="AJ256" s="208"/>
      <c r="AK256" s="208"/>
      <c r="AL256" s="208"/>
      <c r="AM256" s="208"/>
      <c r="AN256" s="208"/>
      <c r="AO256" s="208"/>
      <c r="AP256" s="208"/>
      <c r="AQ256" s="208"/>
      <c r="AR256" s="208">
        <f t="shared" si="324"/>
        <v>0</v>
      </c>
      <c r="AS256" s="208">
        <f t="shared" si="325"/>
        <v>0</v>
      </c>
      <c r="AT256" s="208"/>
      <c r="AU256" s="208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>
        <f t="shared" si="326"/>
        <v>0</v>
      </c>
      <c r="BF256" s="208">
        <f t="shared" si="327"/>
        <v>0</v>
      </c>
      <c r="BG256" s="208"/>
      <c r="BH256" s="208"/>
      <c r="BI256" s="208"/>
      <c r="BJ256" s="208"/>
      <c r="BK256" s="208"/>
      <c r="BL256" s="208">
        <f t="shared" si="328"/>
        <v>0</v>
      </c>
      <c r="BM256" s="208">
        <f t="shared" si="329"/>
        <v>0</v>
      </c>
      <c r="BN256" s="208"/>
      <c r="BO256" s="208"/>
      <c r="BP256" s="208"/>
      <c r="BQ256" s="208"/>
      <c r="BR256" s="208"/>
      <c r="BS256" s="208"/>
      <c r="BT256" s="208"/>
      <c r="BU256" s="208"/>
      <c r="BV256" s="208"/>
      <c r="BW256" s="259"/>
      <c r="BX256" s="54"/>
      <c r="BY256" s="57"/>
      <c r="CE256" s="10" t="e">
        <f>D256-#REF!-AD256</f>
        <v>#REF!</v>
      </c>
      <c r="CF256" s="10" t="e">
        <f>D256-#REF!</f>
        <v>#REF!</v>
      </c>
      <c r="CG256" s="127" t="e">
        <f>F256-#REF!</f>
        <v>#REF!</v>
      </c>
    </row>
    <row r="257" spans="1:85" s="127" customFormat="1" hidden="1" outlineLevel="1" x14ac:dyDescent="0.2">
      <c r="A257" s="98"/>
      <c r="B257" s="412" t="s">
        <v>543</v>
      </c>
      <c r="C257" s="413"/>
      <c r="D257" s="220">
        <f t="shared" si="332"/>
        <v>0</v>
      </c>
      <c r="E257" s="208">
        <f t="shared" si="330"/>
        <v>0</v>
      </c>
      <c r="F257" s="208">
        <f>15113-15113</f>
        <v>0</v>
      </c>
      <c r="G257" s="208">
        <f t="shared" si="320"/>
        <v>0</v>
      </c>
      <c r="H257" s="208">
        <f t="shared" si="321"/>
        <v>0</v>
      </c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  <c r="AA257" s="208"/>
      <c r="AB257" s="208"/>
      <c r="AC257" s="208"/>
      <c r="AD257" s="208"/>
      <c r="AE257" s="208">
        <f t="shared" si="322"/>
        <v>0</v>
      </c>
      <c r="AF257" s="208">
        <f t="shared" si="323"/>
        <v>0</v>
      </c>
      <c r="AG257" s="208"/>
      <c r="AH257" s="208"/>
      <c r="AI257" s="208"/>
      <c r="AJ257" s="208"/>
      <c r="AK257" s="208"/>
      <c r="AL257" s="208"/>
      <c r="AM257" s="208"/>
      <c r="AN257" s="208"/>
      <c r="AO257" s="208"/>
      <c r="AP257" s="208"/>
      <c r="AQ257" s="208"/>
      <c r="AR257" s="208">
        <f t="shared" si="324"/>
        <v>0</v>
      </c>
      <c r="AS257" s="208">
        <f t="shared" si="325"/>
        <v>0</v>
      </c>
      <c r="AT257" s="208">
        <f>23197+3-3-23197</f>
        <v>0</v>
      </c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>
        <f t="shared" si="326"/>
        <v>0</v>
      </c>
      <c r="BF257" s="208">
        <f t="shared" si="327"/>
        <v>0</v>
      </c>
      <c r="BG257" s="208"/>
      <c r="BH257" s="208"/>
      <c r="BI257" s="208"/>
      <c r="BJ257" s="208"/>
      <c r="BK257" s="208"/>
      <c r="BL257" s="208">
        <f t="shared" si="328"/>
        <v>0</v>
      </c>
      <c r="BM257" s="208">
        <f t="shared" si="329"/>
        <v>0</v>
      </c>
      <c r="BN257" s="208"/>
      <c r="BO257" s="208"/>
      <c r="BP257" s="208"/>
      <c r="BQ257" s="208"/>
      <c r="BR257" s="208"/>
      <c r="BS257" s="208"/>
      <c r="BT257" s="208"/>
      <c r="BU257" s="208"/>
      <c r="BV257" s="208"/>
      <c r="BW257" s="259"/>
      <c r="BX257" s="54"/>
      <c r="BY257" s="57"/>
      <c r="CE257" s="10" t="e">
        <f>D257-#REF!-AD257</f>
        <v>#REF!</v>
      </c>
      <c r="CF257" s="10" t="e">
        <f>D257-#REF!</f>
        <v>#REF!</v>
      </c>
      <c r="CG257" s="127" t="e">
        <f>F257-#REF!</f>
        <v>#REF!</v>
      </c>
    </row>
    <row r="258" spans="1:85" s="127" customFormat="1" hidden="1" outlineLevel="1" x14ac:dyDescent="0.2">
      <c r="A258" s="98"/>
      <c r="B258" s="412" t="s">
        <v>544</v>
      </c>
      <c r="C258" s="413"/>
      <c r="D258" s="220">
        <f t="shared" si="332"/>
        <v>0</v>
      </c>
      <c r="E258" s="208">
        <f t="shared" si="330"/>
        <v>100</v>
      </c>
      <c r="F258" s="208"/>
      <c r="G258" s="208">
        <f t="shared" si="320"/>
        <v>0</v>
      </c>
      <c r="H258" s="208">
        <f t="shared" si="321"/>
        <v>0</v>
      </c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>
        <f t="shared" si="322"/>
        <v>0</v>
      </c>
      <c r="AF258" s="208">
        <f t="shared" si="323"/>
        <v>0</v>
      </c>
      <c r="AG258" s="208"/>
      <c r="AH258" s="208"/>
      <c r="AI258" s="208"/>
      <c r="AJ258" s="208"/>
      <c r="AK258" s="208"/>
      <c r="AL258" s="208"/>
      <c r="AM258" s="208"/>
      <c r="AN258" s="208"/>
      <c r="AO258" s="208"/>
      <c r="AP258" s="208"/>
      <c r="AQ258" s="208"/>
      <c r="AR258" s="208">
        <f t="shared" si="324"/>
        <v>100</v>
      </c>
      <c r="AS258" s="208">
        <f t="shared" si="325"/>
        <v>100</v>
      </c>
      <c r="AT258" s="208">
        <f>200-200+100</f>
        <v>100</v>
      </c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>
        <f t="shared" si="326"/>
        <v>0</v>
      </c>
      <c r="BF258" s="208">
        <f t="shared" si="327"/>
        <v>0</v>
      </c>
      <c r="BG258" s="208"/>
      <c r="BH258" s="208"/>
      <c r="BI258" s="208"/>
      <c r="BJ258" s="208"/>
      <c r="BK258" s="208"/>
      <c r="BL258" s="208">
        <f t="shared" si="328"/>
        <v>0</v>
      </c>
      <c r="BM258" s="208">
        <f t="shared" si="329"/>
        <v>0</v>
      </c>
      <c r="BN258" s="208">
        <f>-200+200</f>
        <v>0</v>
      </c>
      <c r="BO258" s="208"/>
      <c r="BP258" s="208"/>
      <c r="BQ258" s="208"/>
      <c r="BR258" s="208"/>
      <c r="BS258" s="208"/>
      <c r="BT258" s="208"/>
      <c r="BU258" s="208"/>
      <c r="BV258" s="208"/>
      <c r="BW258" s="259"/>
      <c r="BX258" s="54"/>
      <c r="BY258" s="57"/>
      <c r="CE258" s="10" t="e">
        <f>D258-#REF!-AD258</f>
        <v>#REF!</v>
      </c>
      <c r="CF258" s="10" t="e">
        <f>D258-#REF!</f>
        <v>#REF!</v>
      </c>
      <c r="CG258" s="127" t="e">
        <f>F258-#REF!</f>
        <v>#REF!</v>
      </c>
    </row>
    <row r="259" spans="1:85" s="127" customFormat="1" hidden="1" outlineLevel="1" x14ac:dyDescent="0.2">
      <c r="A259" s="98"/>
      <c r="B259" s="412" t="s">
        <v>51</v>
      </c>
      <c r="C259" s="413"/>
      <c r="D259" s="220">
        <f t="shared" si="332"/>
        <v>0</v>
      </c>
      <c r="E259" s="208">
        <f t="shared" si="330"/>
        <v>1</v>
      </c>
      <c r="F259" s="208"/>
      <c r="G259" s="208">
        <f t="shared" si="320"/>
        <v>1</v>
      </c>
      <c r="H259" s="208">
        <f t="shared" si="321"/>
        <v>1</v>
      </c>
      <c r="I259" s="208"/>
      <c r="J259" s="208"/>
      <c r="K259" s="208"/>
      <c r="L259" s="208"/>
      <c r="M259" s="208">
        <v>1</v>
      </c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>
        <f t="shared" si="322"/>
        <v>0</v>
      </c>
      <c r="AF259" s="208">
        <f t="shared" si="323"/>
        <v>0</v>
      </c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>
        <f t="shared" si="324"/>
        <v>0</v>
      </c>
      <c r="AS259" s="208">
        <f t="shared" si="325"/>
        <v>0</v>
      </c>
      <c r="AT259" s="208"/>
      <c r="AU259" s="208"/>
      <c r="AV259" s="208"/>
      <c r="AW259" s="208"/>
      <c r="AX259" s="208"/>
      <c r="AY259" s="208"/>
      <c r="AZ259" s="208"/>
      <c r="BA259" s="208"/>
      <c r="BB259" s="208"/>
      <c r="BC259" s="208"/>
      <c r="BD259" s="208"/>
      <c r="BE259" s="208">
        <f t="shared" si="326"/>
        <v>0</v>
      </c>
      <c r="BF259" s="208">
        <f t="shared" si="327"/>
        <v>0</v>
      </c>
      <c r="BG259" s="208"/>
      <c r="BH259" s="208"/>
      <c r="BI259" s="208"/>
      <c r="BJ259" s="208"/>
      <c r="BK259" s="208"/>
      <c r="BL259" s="208">
        <f t="shared" si="328"/>
        <v>0</v>
      </c>
      <c r="BM259" s="208">
        <f t="shared" si="329"/>
        <v>0</v>
      </c>
      <c r="BN259" s="208"/>
      <c r="BO259" s="208"/>
      <c r="BP259" s="208"/>
      <c r="BQ259" s="208"/>
      <c r="BR259" s="208"/>
      <c r="BS259" s="208"/>
      <c r="BT259" s="208"/>
      <c r="BU259" s="208"/>
      <c r="BV259" s="208"/>
      <c r="BW259" s="259"/>
      <c r="BX259" s="54"/>
      <c r="BY259" s="57"/>
      <c r="CE259" s="10" t="e">
        <f>D259-#REF!-AD259</f>
        <v>#REF!</v>
      </c>
      <c r="CF259" s="10" t="e">
        <f>D259-#REF!</f>
        <v>#REF!</v>
      </c>
      <c r="CG259" s="127" t="e">
        <f>F259-#REF!</f>
        <v>#REF!</v>
      </c>
    </row>
    <row r="260" spans="1:85" s="130" customFormat="1" ht="12.75" hidden="1" customHeight="1" outlineLevel="1" x14ac:dyDescent="0.2">
      <c r="A260" s="98"/>
      <c r="B260" s="414" t="s">
        <v>78</v>
      </c>
      <c r="C260" s="413"/>
      <c r="D260" s="220"/>
      <c r="E260" s="208">
        <f t="shared" si="330"/>
        <v>5559</v>
      </c>
      <c r="F260" s="208"/>
      <c r="G260" s="208">
        <f t="shared" ref="G260" si="333">F260+H260</f>
        <v>5559</v>
      </c>
      <c r="H260" s="208">
        <f t="shared" si="321"/>
        <v>5559</v>
      </c>
      <c r="I260" s="208"/>
      <c r="J260" s="208"/>
      <c r="K260" s="208"/>
      <c r="L260" s="208"/>
      <c r="M260" s="208">
        <v>5559</v>
      </c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  <c r="AA260" s="208"/>
      <c r="AB260" s="208"/>
      <c r="AC260" s="208"/>
      <c r="AD260" s="208"/>
      <c r="AE260" s="208">
        <f t="shared" ref="AE260" si="334">AD260+AF260</f>
        <v>0</v>
      </c>
      <c r="AF260" s="208">
        <f t="shared" ref="AF260" si="335">SUM(AG260:AP260)</f>
        <v>0</v>
      </c>
      <c r="AG260" s="208"/>
      <c r="AH260" s="208"/>
      <c r="AI260" s="208"/>
      <c r="AJ260" s="208"/>
      <c r="AK260" s="208"/>
      <c r="AL260" s="208"/>
      <c r="AM260" s="208"/>
      <c r="AN260" s="208"/>
      <c r="AO260" s="208"/>
      <c r="AP260" s="208"/>
      <c r="AQ260" s="208"/>
      <c r="AR260" s="208">
        <f t="shared" ref="AR260" si="336">AQ260+AS260</f>
        <v>0</v>
      </c>
      <c r="AS260" s="208">
        <f t="shared" ref="AS260" si="337">SUM(AT260:BC260)</f>
        <v>0</v>
      </c>
      <c r="AT260" s="208"/>
      <c r="AU260" s="208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>
        <f t="shared" ref="BE260" si="338">BD260+BF260</f>
        <v>0</v>
      </c>
      <c r="BF260" s="208">
        <f t="shared" ref="BF260" si="339">SUM(BG260:BJ260)</f>
        <v>0</v>
      </c>
      <c r="BG260" s="208"/>
      <c r="BH260" s="208"/>
      <c r="BI260" s="208"/>
      <c r="BJ260" s="208"/>
      <c r="BK260" s="208"/>
      <c r="BL260" s="208">
        <f t="shared" ref="BL260" si="340">BK260+BM260</f>
        <v>0</v>
      </c>
      <c r="BM260" s="208">
        <f t="shared" ref="BM260" si="341">SUM(BN260:BW260)</f>
        <v>0</v>
      </c>
      <c r="BN260" s="208"/>
      <c r="BO260" s="208"/>
      <c r="BP260" s="208"/>
      <c r="BQ260" s="208"/>
      <c r="BR260" s="208"/>
      <c r="BS260" s="208"/>
      <c r="BT260" s="208"/>
      <c r="BU260" s="208"/>
      <c r="BV260" s="208"/>
      <c r="BW260" s="259"/>
      <c r="BX260" s="54"/>
      <c r="BY260" s="57"/>
      <c r="CE260" s="10"/>
      <c r="CF260" s="10"/>
    </row>
    <row r="261" spans="1:85" s="127" customFormat="1" hidden="1" outlineLevel="1" x14ac:dyDescent="0.2">
      <c r="A261" s="98"/>
      <c r="B261" s="412" t="s">
        <v>545</v>
      </c>
      <c r="C261" s="413"/>
      <c r="D261" s="220">
        <f t="shared" ref="D261:D278" si="342">F261+AD261+AQ261+BD261+BK261</f>
        <v>0</v>
      </c>
      <c r="E261" s="208">
        <f t="shared" si="330"/>
        <v>0</v>
      </c>
      <c r="F261" s="208"/>
      <c r="G261" s="208">
        <f t="shared" si="320"/>
        <v>0</v>
      </c>
      <c r="H261" s="208">
        <f t="shared" si="321"/>
        <v>0</v>
      </c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  <c r="AA261" s="208"/>
      <c r="AB261" s="208"/>
      <c r="AC261" s="208"/>
      <c r="AD261" s="208"/>
      <c r="AE261" s="208">
        <f t="shared" si="322"/>
        <v>0</v>
      </c>
      <c r="AF261" s="208">
        <f t="shared" si="323"/>
        <v>0</v>
      </c>
      <c r="AG261" s="208"/>
      <c r="AH261" s="208"/>
      <c r="AI261" s="208"/>
      <c r="AJ261" s="208"/>
      <c r="AK261" s="208"/>
      <c r="AL261" s="208"/>
      <c r="AM261" s="208"/>
      <c r="AN261" s="208"/>
      <c r="AO261" s="208"/>
      <c r="AP261" s="208"/>
      <c r="AQ261" s="208"/>
      <c r="AR261" s="208">
        <f t="shared" si="324"/>
        <v>0</v>
      </c>
      <c r="AS261" s="208">
        <f t="shared" si="325"/>
        <v>0</v>
      </c>
      <c r="AT261" s="208"/>
      <c r="AU261" s="208"/>
      <c r="AV261" s="208"/>
      <c r="AW261" s="208"/>
      <c r="AX261" s="208"/>
      <c r="AY261" s="208"/>
      <c r="AZ261" s="208"/>
      <c r="BA261" s="208"/>
      <c r="BB261" s="208"/>
      <c r="BC261" s="208"/>
      <c r="BD261" s="208"/>
      <c r="BE261" s="208">
        <f t="shared" si="326"/>
        <v>0</v>
      </c>
      <c r="BF261" s="208">
        <f t="shared" si="327"/>
        <v>0</v>
      </c>
      <c r="BG261" s="208"/>
      <c r="BH261" s="208"/>
      <c r="BI261" s="208"/>
      <c r="BJ261" s="208"/>
      <c r="BK261" s="208"/>
      <c r="BL261" s="208">
        <f t="shared" si="328"/>
        <v>0</v>
      </c>
      <c r="BM261" s="208">
        <f t="shared" si="329"/>
        <v>0</v>
      </c>
      <c r="BN261" s="208"/>
      <c r="BO261" s="208"/>
      <c r="BP261" s="208"/>
      <c r="BQ261" s="208"/>
      <c r="BR261" s="208"/>
      <c r="BS261" s="208"/>
      <c r="BT261" s="208"/>
      <c r="BU261" s="208"/>
      <c r="BV261" s="208"/>
      <c r="BW261" s="259"/>
      <c r="BX261" s="54"/>
      <c r="BY261" s="57"/>
      <c r="CE261" s="10" t="e">
        <f>D261-#REF!-AD261</f>
        <v>#REF!</v>
      </c>
      <c r="CF261" s="10" t="e">
        <f>D261-#REF!</f>
        <v>#REF!</v>
      </c>
      <c r="CG261" s="127" t="e">
        <f>F261-#REF!</f>
        <v>#REF!</v>
      </c>
    </row>
    <row r="262" spans="1:85" s="130" customFormat="1" hidden="1" outlineLevel="1" x14ac:dyDescent="0.2">
      <c r="A262" s="98"/>
      <c r="B262" s="414" t="s">
        <v>669</v>
      </c>
      <c r="C262" s="413"/>
      <c r="D262" s="220">
        <f t="shared" si="342"/>
        <v>0</v>
      </c>
      <c r="E262" s="208">
        <f t="shared" si="330"/>
        <v>0</v>
      </c>
      <c r="F262" s="208"/>
      <c r="G262" s="208">
        <f t="shared" si="320"/>
        <v>0</v>
      </c>
      <c r="H262" s="208">
        <f t="shared" si="321"/>
        <v>0</v>
      </c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>
        <f t="shared" si="322"/>
        <v>0</v>
      </c>
      <c r="AF262" s="208">
        <f t="shared" si="323"/>
        <v>0</v>
      </c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  <c r="AR262" s="208">
        <f t="shared" si="324"/>
        <v>0</v>
      </c>
      <c r="AS262" s="208">
        <f t="shared" si="325"/>
        <v>0</v>
      </c>
      <c r="AT262" s="208"/>
      <c r="AU262" s="208"/>
      <c r="AV262" s="208"/>
      <c r="AW262" s="208"/>
      <c r="AX262" s="208"/>
      <c r="AY262" s="208"/>
      <c r="AZ262" s="208"/>
      <c r="BA262" s="208"/>
      <c r="BB262" s="208"/>
      <c r="BC262" s="208"/>
      <c r="BD262" s="208"/>
      <c r="BE262" s="208">
        <f t="shared" si="326"/>
        <v>0</v>
      </c>
      <c r="BF262" s="208">
        <f t="shared" si="327"/>
        <v>0</v>
      </c>
      <c r="BG262" s="208"/>
      <c r="BH262" s="208"/>
      <c r="BI262" s="208"/>
      <c r="BJ262" s="208"/>
      <c r="BK262" s="208"/>
      <c r="BL262" s="208">
        <f t="shared" si="328"/>
        <v>0</v>
      </c>
      <c r="BM262" s="208">
        <f t="shared" si="329"/>
        <v>0</v>
      </c>
      <c r="BN262" s="208"/>
      <c r="BO262" s="208"/>
      <c r="BP262" s="208"/>
      <c r="BQ262" s="208"/>
      <c r="BR262" s="208"/>
      <c r="BS262" s="208"/>
      <c r="BT262" s="208"/>
      <c r="BU262" s="208"/>
      <c r="BV262" s="208"/>
      <c r="BW262" s="259"/>
      <c r="BX262" s="54"/>
      <c r="BY262" s="57"/>
      <c r="CE262" s="10" t="e">
        <f>D262-#REF!-AD262</f>
        <v>#REF!</v>
      </c>
      <c r="CF262" s="10" t="e">
        <f>D262-#REF!</f>
        <v>#REF!</v>
      </c>
      <c r="CG262" s="130" t="e">
        <f>F262-#REF!</f>
        <v>#REF!</v>
      </c>
    </row>
    <row r="263" spans="1:85" s="130" customFormat="1" ht="12.75" hidden="1" customHeight="1" outlineLevel="1" x14ac:dyDescent="0.2">
      <c r="A263" s="98"/>
      <c r="B263" s="400" t="s">
        <v>679</v>
      </c>
      <c r="C263" s="401"/>
      <c r="D263" s="220">
        <f t="shared" si="342"/>
        <v>0</v>
      </c>
      <c r="E263" s="208">
        <f t="shared" si="330"/>
        <v>0</v>
      </c>
      <c r="F263" s="208"/>
      <c r="G263" s="208">
        <f t="shared" si="320"/>
        <v>0</v>
      </c>
      <c r="H263" s="208">
        <f t="shared" si="321"/>
        <v>0</v>
      </c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  <c r="AA263" s="208"/>
      <c r="AB263" s="208"/>
      <c r="AC263" s="208"/>
      <c r="AD263" s="208"/>
      <c r="AE263" s="208">
        <f t="shared" si="322"/>
        <v>0</v>
      </c>
      <c r="AF263" s="208">
        <f t="shared" si="323"/>
        <v>0</v>
      </c>
      <c r="AG263" s="208"/>
      <c r="AH263" s="208"/>
      <c r="AI263" s="208"/>
      <c r="AJ263" s="208"/>
      <c r="AK263" s="208"/>
      <c r="AL263" s="208"/>
      <c r="AM263" s="208"/>
      <c r="AN263" s="208"/>
      <c r="AO263" s="208"/>
      <c r="AP263" s="208"/>
      <c r="AQ263" s="208"/>
      <c r="AR263" s="208">
        <f t="shared" si="324"/>
        <v>0</v>
      </c>
      <c r="AS263" s="208">
        <f t="shared" si="325"/>
        <v>0</v>
      </c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>
        <f t="shared" si="326"/>
        <v>0</v>
      </c>
      <c r="BF263" s="208">
        <f t="shared" si="327"/>
        <v>0</v>
      </c>
      <c r="BG263" s="208"/>
      <c r="BH263" s="208"/>
      <c r="BI263" s="208"/>
      <c r="BJ263" s="208"/>
      <c r="BK263" s="208"/>
      <c r="BL263" s="208">
        <f t="shared" si="328"/>
        <v>0</v>
      </c>
      <c r="BM263" s="208">
        <f t="shared" si="329"/>
        <v>0</v>
      </c>
      <c r="BN263" s="208"/>
      <c r="BO263" s="208"/>
      <c r="BP263" s="208"/>
      <c r="BQ263" s="208"/>
      <c r="BR263" s="208"/>
      <c r="BS263" s="208"/>
      <c r="BT263" s="208"/>
      <c r="BU263" s="208"/>
      <c r="BV263" s="208"/>
      <c r="BW263" s="259"/>
      <c r="BX263" s="54"/>
      <c r="BY263" s="57"/>
      <c r="CE263" s="10" t="e">
        <f>D263-#REF!-AD263</f>
        <v>#REF!</v>
      </c>
      <c r="CF263" s="10" t="e">
        <f>D263-#REF!</f>
        <v>#REF!</v>
      </c>
      <c r="CG263" s="130" t="e">
        <f>F263-#REF!</f>
        <v>#REF!</v>
      </c>
    </row>
    <row r="264" spans="1:85" s="127" customFormat="1" hidden="1" outlineLevel="1" x14ac:dyDescent="0.2">
      <c r="A264" s="98"/>
      <c r="B264" s="412" t="s">
        <v>546</v>
      </c>
      <c r="C264" s="413"/>
      <c r="D264" s="220">
        <f t="shared" si="342"/>
        <v>5924</v>
      </c>
      <c r="E264" s="208">
        <f t="shared" si="330"/>
        <v>39605</v>
      </c>
      <c r="F264" s="208"/>
      <c r="G264" s="208">
        <f t="shared" si="320"/>
        <v>0</v>
      </c>
      <c r="H264" s="208">
        <f t="shared" si="321"/>
        <v>0</v>
      </c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  <c r="AA264" s="208"/>
      <c r="AB264" s="208"/>
      <c r="AC264" s="208"/>
      <c r="AD264" s="208">
        <v>5924</v>
      </c>
      <c r="AE264" s="208">
        <f t="shared" si="322"/>
        <v>39605</v>
      </c>
      <c r="AF264" s="208">
        <f t="shared" si="323"/>
        <v>33681</v>
      </c>
      <c r="AG264" s="208">
        <f>45071</f>
        <v>45071</v>
      </c>
      <c r="AH264" s="208"/>
      <c r="AI264" s="208"/>
      <c r="AJ264" s="208">
        <v>-11390</v>
      </c>
      <c r="AK264" s="208"/>
      <c r="AL264" s="208"/>
      <c r="AM264" s="208"/>
      <c r="AN264" s="208"/>
      <c r="AO264" s="208"/>
      <c r="AP264" s="208"/>
      <c r="AQ264" s="208"/>
      <c r="AR264" s="208">
        <f t="shared" si="324"/>
        <v>0</v>
      </c>
      <c r="AS264" s="208">
        <f t="shared" si="325"/>
        <v>0</v>
      </c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>
        <f t="shared" si="326"/>
        <v>0</v>
      </c>
      <c r="BF264" s="208">
        <f t="shared" si="327"/>
        <v>0</v>
      </c>
      <c r="BG264" s="208"/>
      <c r="BH264" s="208"/>
      <c r="BI264" s="208"/>
      <c r="BJ264" s="208"/>
      <c r="BK264" s="208"/>
      <c r="BL264" s="208">
        <f t="shared" si="328"/>
        <v>0</v>
      </c>
      <c r="BM264" s="208">
        <f t="shared" si="329"/>
        <v>0</v>
      </c>
      <c r="BN264" s="208"/>
      <c r="BO264" s="208"/>
      <c r="BP264" s="208"/>
      <c r="BQ264" s="208"/>
      <c r="BR264" s="208"/>
      <c r="BS264" s="208"/>
      <c r="BT264" s="208"/>
      <c r="BU264" s="208"/>
      <c r="BV264" s="208"/>
      <c r="BW264" s="259"/>
      <c r="BX264" s="54"/>
      <c r="BY264" s="57"/>
      <c r="CE264" s="10" t="e">
        <f>D264-#REF!-AD264</f>
        <v>#REF!</v>
      </c>
      <c r="CF264" s="10" t="e">
        <f>D264-#REF!</f>
        <v>#REF!</v>
      </c>
      <c r="CG264" s="127" t="e">
        <f>F264-#REF!</f>
        <v>#REF!</v>
      </c>
    </row>
    <row r="265" spans="1:85" s="127" customFormat="1" hidden="1" outlineLevel="1" x14ac:dyDescent="0.2">
      <c r="A265" s="98"/>
      <c r="B265" s="437" t="s">
        <v>547</v>
      </c>
      <c r="C265" s="438"/>
      <c r="D265" s="220">
        <f t="shared" si="342"/>
        <v>0</v>
      </c>
      <c r="E265" s="208">
        <f t="shared" si="330"/>
        <v>3185</v>
      </c>
      <c r="F265" s="208"/>
      <c r="G265" s="208">
        <f t="shared" si="320"/>
        <v>0</v>
      </c>
      <c r="H265" s="208">
        <f t="shared" si="321"/>
        <v>0</v>
      </c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>
        <f t="shared" si="322"/>
        <v>3185</v>
      </c>
      <c r="AF265" s="208">
        <f t="shared" si="323"/>
        <v>3185</v>
      </c>
      <c r="AG265" s="208">
        <f>3977</f>
        <v>3977</v>
      </c>
      <c r="AH265" s="208"/>
      <c r="AI265" s="208"/>
      <c r="AJ265" s="208">
        <v>-792</v>
      </c>
      <c r="AK265" s="208"/>
      <c r="AL265" s="208"/>
      <c r="AM265" s="208"/>
      <c r="AN265" s="208"/>
      <c r="AO265" s="208"/>
      <c r="AP265" s="208"/>
      <c r="AQ265" s="208"/>
      <c r="AR265" s="208">
        <f t="shared" si="324"/>
        <v>0</v>
      </c>
      <c r="AS265" s="208">
        <f t="shared" si="325"/>
        <v>0</v>
      </c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>
        <f t="shared" si="326"/>
        <v>0</v>
      </c>
      <c r="BF265" s="208">
        <f t="shared" si="327"/>
        <v>0</v>
      </c>
      <c r="BG265" s="208"/>
      <c r="BH265" s="208"/>
      <c r="BI265" s="208"/>
      <c r="BJ265" s="208"/>
      <c r="BK265" s="208"/>
      <c r="BL265" s="208">
        <f t="shared" si="328"/>
        <v>0</v>
      </c>
      <c r="BM265" s="208">
        <f t="shared" si="329"/>
        <v>0</v>
      </c>
      <c r="BN265" s="208"/>
      <c r="BO265" s="208"/>
      <c r="BP265" s="208"/>
      <c r="BQ265" s="208"/>
      <c r="BR265" s="208"/>
      <c r="BS265" s="208"/>
      <c r="BT265" s="208"/>
      <c r="BU265" s="208"/>
      <c r="BV265" s="208"/>
      <c r="BW265" s="259"/>
      <c r="BX265" s="54"/>
      <c r="BY265" s="57"/>
      <c r="CE265" s="10" t="e">
        <f>D265-#REF!-AD265</f>
        <v>#REF!</v>
      </c>
      <c r="CF265" s="10" t="e">
        <f>D265-#REF!</f>
        <v>#REF!</v>
      </c>
      <c r="CG265" s="127" t="e">
        <f>F265-#REF!</f>
        <v>#REF!</v>
      </c>
    </row>
    <row r="266" spans="1:85" s="127" customFormat="1" hidden="1" outlineLevel="1" x14ac:dyDescent="0.2">
      <c r="A266" s="98"/>
      <c r="B266" s="412" t="s">
        <v>548</v>
      </c>
      <c r="C266" s="413"/>
      <c r="D266" s="220">
        <f t="shared" si="342"/>
        <v>0</v>
      </c>
      <c r="E266" s="208">
        <f t="shared" si="330"/>
        <v>24195</v>
      </c>
      <c r="F266" s="208"/>
      <c r="G266" s="208">
        <f t="shared" si="320"/>
        <v>0</v>
      </c>
      <c r="H266" s="208">
        <f t="shared" si="321"/>
        <v>0</v>
      </c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>
        <f t="shared" si="322"/>
        <v>24195</v>
      </c>
      <c r="AF266" s="208">
        <f t="shared" si="323"/>
        <v>24195</v>
      </c>
      <c r="AG266" s="208">
        <f>24195</f>
        <v>24195</v>
      </c>
      <c r="AH266" s="208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>
        <f t="shared" si="324"/>
        <v>0</v>
      </c>
      <c r="AS266" s="208">
        <f t="shared" si="325"/>
        <v>0</v>
      </c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>
        <f t="shared" si="326"/>
        <v>0</v>
      </c>
      <c r="BF266" s="208">
        <f t="shared" si="327"/>
        <v>0</v>
      </c>
      <c r="BG266" s="208"/>
      <c r="BH266" s="208"/>
      <c r="BI266" s="208"/>
      <c r="BJ266" s="208"/>
      <c r="BK266" s="208"/>
      <c r="BL266" s="208">
        <f t="shared" si="328"/>
        <v>0</v>
      </c>
      <c r="BM266" s="208">
        <f t="shared" si="329"/>
        <v>0</v>
      </c>
      <c r="BN266" s="208"/>
      <c r="BO266" s="208"/>
      <c r="BP266" s="208"/>
      <c r="BQ266" s="208"/>
      <c r="BR266" s="208"/>
      <c r="BS266" s="208"/>
      <c r="BT266" s="208"/>
      <c r="BU266" s="208"/>
      <c r="BV266" s="208"/>
      <c r="BW266" s="259"/>
      <c r="BX266" s="54"/>
      <c r="BY266" s="57"/>
      <c r="CE266" s="10" t="e">
        <f>D266-#REF!-AD266</f>
        <v>#REF!</v>
      </c>
      <c r="CF266" s="10" t="e">
        <f>D266-#REF!</f>
        <v>#REF!</v>
      </c>
      <c r="CG266" s="127" t="e">
        <f>F266-#REF!</f>
        <v>#REF!</v>
      </c>
    </row>
    <row r="267" spans="1:85" s="127" customFormat="1" hidden="1" outlineLevel="1" x14ac:dyDescent="0.2">
      <c r="A267" s="98"/>
      <c r="B267" s="412" t="s">
        <v>549</v>
      </c>
      <c r="C267" s="413"/>
      <c r="D267" s="220">
        <f t="shared" si="342"/>
        <v>0</v>
      </c>
      <c r="E267" s="208">
        <f t="shared" si="330"/>
        <v>0</v>
      </c>
      <c r="F267" s="208"/>
      <c r="G267" s="208">
        <f t="shared" si="320"/>
        <v>0</v>
      </c>
      <c r="H267" s="208">
        <f t="shared" si="321"/>
        <v>0</v>
      </c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  <c r="AA267" s="208"/>
      <c r="AB267" s="208"/>
      <c r="AC267" s="208"/>
      <c r="AD267" s="208"/>
      <c r="AE267" s="208">
        <f t="shared" si="322"/>
        <v>0</v>
      </c>
      <c r="AF267" s="208">
        <f t="shared" si="323"/>
        <v>0</v>
      </c>
      <c r="AG267" s="208"/>
      <c r="AH267" s="208"/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>
        <f t="shared" si="324"/>
        <v>0</v>
      </c>
      <c r="AS267" s="208">
        <f t="shared" si="325"/>
        <v>0</v>
      </c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>
        <f t="shared" si="326"/>
        <v>0</v>
      </c>
      <c r="BF267" s="208">
        <f t="shared" si="327"/>
        <v>0</v>
      </c>
      <c r="BG267" s="208"/>
      <c r="BH267" s="208"/>
      <c r="BI267" s="208"/>
      <c r="BJ267" s="208"/>
      <c r="BK267" s="208"/>
      <c r="BL267" s="208">
        <f t="shared" si="328"/>
        <v>0</v>
      </c>
      <c r="BM267" s="208">
        <f t="shared" si="329"/>
        <v>0</v>
      </c>
      <c r="BN267" s="208"/>
      <c r="BO267" s="208"/>
      <c r="BP267" s="208"/>
      <c r="BQ267" s="208"/>
      <c r="BR267" s="208"/>
      <c r="BS267" s="208"/>
      <c r="BT267" s="208"/>
      <c r="BU267" s="208"/>
      <c r="BV267" s="208"/>
      <c r="BW267" s="259"/>
      <c r="BX267" s="54"/>
      <c r="BY267" s="57"/>
      <c r="CE267" s="10" t="e">
        <f>D267-#REF!-AD267</f>
        <v>#REF!</v>
      </c>
      <c r="CF267" s="10" t="e">
        <f>D267-#REF!</f>
        <v>#REF!</v>
      </c>
      <c r="CG267" s="127" t="e">
        <f>F267-#REF!</f>
        <v>#REF!</v>
      </c>
    </row>
    <row r="268" spans="1:85" s="127" customFormat="1" hidden="1" outlineLevel="1" x14ac:dyDescent="0.2">
      <c r="A268" s="98"/>
      <c r="B268" s="412" t="s">
        <v>550</v>
      </c>
      <c r="C268" s="413"/>
      <c r="D268" s="220">
        <f t="shared" si="342"/>
        <v>0</v>
      </c>
      <c r="E268" s="208">
        <f t="shared" si="330"/>
        <v>0</v>
      </c>
      <c r="F268" s="208"/>
      <c r="G268" s="208">
        <f t="shared" si="320"/>
        <v>0</v>
      </c>
      <c r="H268" s="208">
        <f t="shared" si="321"/>
        <v>0</v>
      </c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>
        <f t="shared" si="322"/>
        <v>0</v>
      </c>
      <c r="AF268" s="208">
        <f t="shared" si="323"/>
        <v>0</v>
      </c>
      <c r="AG268" s="208"/>
      <c r="AH268" s="208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>
        <f t="shared" si="324"/>
        <v>0</v>
      </c>
      <c r="AS268" s="208">
        <f t="shared" si="325"/>
        <v>0</v>
      </c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>
        <f t="shared" si="326"/>
        <v>0</v>
      </c>
      <c r="BF268" s="208">
        <f t="shared" si="327"/>
        <v>0</v>
      </c>
      <c r="BG268" s="208"/>
      <c r="BH268" s="208"/>
      <c r="BI268" s="208"/>
      <c r="BJ268" s="208"/>
      <c r="BK268" s="208"/>
      <c r="BL268" s="208">
        <f t="shared" si="328"/>
        <v>0</v>
      </c>
      <c r="BM268" s="208">
        <f t="shared" si="329"/>
        <v>0</v>
      </c>
      <c r="BN268" s="208"/>
      <c r="BO268" s="208"/>
      <c r="BP268" s="208"/>
      <c r="BQ268" s="208"/>
      <c r="BR268" s="208"/>
      <c r="BS268" s="208"/>
      <c r="BT268" s="208"/>
      <c r="BU268" s="208"/>
      <c r="BV268" s="208"/>
      <c r="BW268" s="259"/>
      <c r="BX268" s="54"/>
      <c r="BY268" s="57"/>
      <c r="CE268" s="10" t="e">
        <f>D268-#REF!-AD268</f>
        <v>#REF!</v>
      </c>
      <c r="CF268" s="10" t="e">
        <f>D268-#REF!</f>
        <v>#REF!</v>
      </c>
      <c r="CG268" s="127" t="e">
        <f>F268-#REF!</f>
        <v>#REF!</v>
      </c>
    </row>
    <row r="269" spans="1:85" s="127" customFormat="1" hidden="1" outlineLevel="1" x14ac:dyDescent="0.2">
      <c r="A269" s="98"/>
      <c r="B269" s="412" t="s">
        <v>551</v>
      </c>
      <c r="C269" s="413"/>
      <c r="D269" s="220">
        <f t="shared" si="342"/>
        <v>0</v>
      </c>
      <c r="E269" s="208">
        <f t="shared" si="330"/>
        <v>0</v>
      </c>
      <c r="F269" s="208"/>
      <c r="G269" s="208">
        <f t="shared" si="320"/>
        <v>0</v>
      </c>
      <c r="H269" s="208">
        <f t="shared" si="321"/>
        <v>0</v>
      </c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  <c r="AA269" s="208"/>
      <c r="AB269" s="208"/>
      <c r="AC269" s="208"/>
      <c r="AD269" s="208"/>
      <c r="AE269" s="208">
        <f t="shared" si="322"/>
        <v>0</v>
      </c>
      <c r="AF269" s="208">
        <f t="shared" si="323"/>
        <v>0</v>
      </c>
      <c r="AG269" s="208"/>
      <c r="AH269" s="208"/>
      <c r="AI269" s="208"/>
      <c r="AJ269" s="208"/>
      <c r="AK269" s="208"/>
      <c r="AL269" s="208"/>
      <c r="AM269" s="208"/>
      <c r="AN269" s="208"/>
      <c r="AO269" s="208"/>
      <c r="AP269" s="208"/>
      <c r="AQ269" s="208"/>
      <c r="AR269" s="208">
        <f t="shared" si="324"/>
        <v>0</v>
      </c>
      <c r="AS269" s="208">
        <f t="shared" si="325"/>
        <v>0</v>
      </c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>
        <f t="shared" si="326"/>
        <v>0</v>
      </c>
      <c r="BF269" s="208">
        <f t="shared" si="327"/>
        <v>0</v>
      </c>
      <c r="BG269" s="208"/>
      <c r="BH269" s="208"/>
      <c r="BI269" s="208"/>
      <c r="BJ269" s="208"/>
      <c r="BK269" s="208"/>
      <c r="BL269" s="208">
        <f t="shared" si="328"/>
        <v>0</v>
      </c>
      <c r="BM269" s="208">
        <f t="shared" si="329"/>
        <v>0</v>
      </c>
      <c r="BN269" s="208"/>
      <c r="BO269" s="208"/>
      <c r="BP269" s="208"/>
      <c r="BQ269" s="208"/>
      <c r="BR269" s="208"/>
      <c r="BS269" s="208"/>
      <c r="BT269" s="208"/>
      <c r="BU269" s="208"/>
      <c r="BV269" s="208"/>
      <c r="BW269" s="259"/>
      <c r="BX269" s="54"/>
      <c r="BY269" s="57"/>
      <c r="CE269" s="10" t="e">
        <f>D269-#REF!-AD269</f>
        <v>#REF!</v>
      </c>
      <c r="CF269" s="10" t="e">
        <f>D269-#REF!</f>
        <v>#REF!</v>
      </c>
      <c r="CG269" s="127" t="e">
        <f>F269-#REF!</f>
        <v>#REF!</v>
      </c>
    </row>
    <row r="270" spans="1:85" s="127" customFormat="1" hidden="1" outlineLevel="1" x14ac:dyDescent="0.2">
      <c r="A270" s="98"/>
      <c r="B270" s="412" t="s">
        <v>552</v>
      </c>
      <c r="C270" s="413"/>
      <c r="D270" s="220">
        <f t="shared" si="342"/>
        <v>0</v>
      </c>
      <c r="E270" s="208">
        <f t="shared" si="330"/>
        <v>21856</v>
      </c>
      <c r="F270" s="208"/>
      <c r="G270" s="208">
        <f t="shared" si="320"/>
        <v>21856</v>
      </c>
      <c r="H270" s="208">
        <f t="shared" si="321"/>
        <v>21856</v>
      </c>
      <c r="I270" s="208"/>
      <c r="J270" s="208"/>
      <c r="K270" s="208"/>
      <c r="L270" s="208"/>
      <c r="M270" s="208">
        <f>22890</f>
        <v>22890</v>
      </c>
      <c r="N270" s="208"/>
      <c r="O270" s="208"/>
      <c r="P270" s="208"/>
      <c r="Q270" s="208"/>
      <c r="R270" s="208">
        <f>-1034</f>
        <v>-1034</v>
      </c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>
        <f t="shared" si="322"/>
        <v>0</v>
      </c>
      <c r="AF270" s="208">
        <f t="shared" si="323"/>
        <v>0</v>
      </c>
      <c r="AG270" s="208"/>
      <c r="AH270" s="208"/>
      <c r="AI270" s="208"/>
      <c r="AJ270" s="208"/>
      <c r="AK270" s="208"/>
      <c r="AL270" s="208"/>
      <c r="AM270" s="208"/>
      <c r="AN270" s="208"/>
      <c r="AO270" s="208"/>
      <c r="AP270" s="208"/>
      <c r="AQ270" s="208"/>
      <c r="AR270" s="208">
        <f t="shared" si="324"/>
        <v>0</v>
      </c>
      <c r="AS270" s="208">
        <f t="shared" si="325"/>
        <v>0</v>
      </c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>
        <f t="shared" si="326"/>
        <v>0</v>
      </c>
      <c r="BF270" s="208">
        <f t="shared" si="327"/>
        <v>0</v>
      </c>
      <c r="BG270" s="208"/>
      <c r="BH270" s="208"/>
      <c r="BI270" s="208"/>
      <c r="BJ270" s="208"/>
      <c r="BK270" s="208"/>
      <c r="BL270" s="208">
        <f t="shared" si="328"/>
        <v>0</v>
      </c>
      <c r="BM270" s="208">
        <f t="shared" si="329"/>
        <v>0</v>
      </c>
      <c r="BN270" s="208"/>
      <c r="BO270" s="208"/>
      <c r="BP270" s="208"/>
      <c r="BQ270" s="208"/>
      <c r="BR270" s="208"/>
      <c r="BS270" s="208"/>
      <c r="BT270" s="208"/>
      <c r="BU270" s="208"/>
      <c r="BV270" s="208"/>
      <c r="BW270" s="259"/>
      <c r="BX270" s="54"/>
      <c r="BY270" s="57"/>
      <c r="CE270" s="10" t="e">
        <f>D270-#REF!-AD270</f>
        <v>#REF!</v>
      </c>
      <c r="CF270" s="10" t="e">
        <f>D270-#REF!</f>
        <v>#REF!</v>
      </c>
      <c r="CG270" s="127" t="e">
        <f>F270-#REF!</f>
        <v>#REF!</v>
      </c>
    </row>
    <row r="271" spans="1:85" s="130" customFormat="1" ht="12.75" hidden="1" customHeight="1" outlineLevel="1" x14ac:dyDescent="0.2">
      <c r="A271" s="98"/>
      <c r="B271" s="414" t="s">
        <v>664</v>
      </c>
      <c r="C271" s="413"/>
      <c r="D271" s="220">
        <f t="shared" si="342"/>
        <v>0</v>
      </c>
      <c r="E271" s="208">
        <f t="shared" si="330"/>
        <v>87770</v>
      </c>
      <c r="F271" s="208"/>
      <c r="G271" s="208">
        <f t="shared" si="320"/>
        <v>87770</v>
      </c>
      <c r="H271" s="208">
        <f t="shared" si="321"/>
        <v>87770</v>
      </c>
      <c r="I271" s="208"/>
      <c r="J271" s="208"/>
      <c r="K271" s="208"/>
      <c r="L271" s="208"/>
      <c r="M271" s="208">
        <f>159028-71258</f>
        <v>87770</v>
      </c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  <c r="AA271" s="208"/>
      <c r="AB271" s="208"/>
      <c r="AC271" s="208"/>
      <c r="AD271" s="208"/>
      <c r="AE271" s="208">
        <f t="shared" si="322"/>
        <v>0</v>
      </c>
      <c r="AF271" s="208">
        <f t="shared" si="323"/>
        <v>0</v>
      </c>
      <c r="AG271" s="208"/>
      <c r="AH271" s="208"/>
      <c r="AI271" s="208"/>
      <c r="AJ271" s="208"/>
      <c r="AK271" s="208"/>
      <c r="AL271" s="208"/>
      <c r="AM271" s="208"/>
      <c r="AN271" s="208"/>
      <c r="AO271" s="208"/>
      <c r="AP271" s="208"/>
      <c r="AQ271" s="208"/>
      <c r="AR271" s="208">
        <f t="shared" si="324"/>
        <v>0</v>
      </c>
      <c r="AS271" s="208">
        <f t="shared" si="325"/>
        <v>0</v>
      </c>
      <c r="AT271" s="208"/>
      <c r="AU271" s="208"/>
      <c r="AV271" s="208"/>
      <c r="AW271" s="208"/>
      <c r="AX271" s="208"/>
      <c r="AY271" s="208"/>
      <c r="AZ271" s="208"/>
      <c r="BA271" s="208"/>
      <c r="BB271" s="208"/>
      <c r="BC271" s="208"/>
      <c r="BD271" s="208"/>
      <c r="BE271" s="208">
        <f t="shared" si="326"/>
        <v>0</v>
      </c>
      <c r="BF271" s="208">
        <f t="shared" si="327"/>
        <v>0</v>
      </c>
      <c r="BG271" s="208"/>
      <c r="BH271" s="208"/>
      <c r="BI271" s="208"/>
      <c r="BJ271" s="208"/>
      <c r="BK271" s="208"/>
      <c r="BL271" s="208">
        <f t="shared" si="328"/>
        <v>0</v>
      </c>
      <c r="BM271" s="208">
        <f t="shared" si="329"/>
        <v>0</v>
      </c>
      <c r="BN271" s="208"/>
      <c r="BO271" s="208"/>
      <c r="BP271" s="208"/>
      <c r="BQ271" s="208"/>
      <c r="BR271" s="208"/>
      <c r="BS271" s="208"/>
      <c r="BT271" s="208"/>
      <c r="BU271" s="208"/>
      <c r="BV271" s="208"/>
      <c r="BW271" s="259"/>
      <c r="BX271" s="54"/>
      <c r="BY271" s="57"/>
      <c r="CE271" s="10" t="e">
        <f>D271-#REF!-AD271</f>
        <v>#REF!</v>
      </c>
      <c r="CF271" s="10" t="e">
        <f>D271-#REF!</f>
        <v>#REF!</v>
      </c>
      <c r="CG271" s="130" t="e">
        <f>F271-#REF!</f>
        <v>#REF!</v>
      </c>
    </row>
    <row r="272" spans="1:85" s="127" customFormat="1" hidden="1" outlineLevel="1" x14ac:dyDescent="0.2">
      <c r="A272" s="98"/>
      <c r="B272" s="412" t="s">
        <v>553</v>
      </c>
      <c r="C272" s="413"/>
      <c r="D272" s="220">
        <f t="shared" si="342"/>
        <v>0</v>
      </c>
      <c r="E272" s="208">
        <f t="shared" si="330"/>
        <v>0</v>
      </c>
      <c r="F272" s="208"/>
      <c r="G272" s="208">
        <f t="shared" si="320"/>
        <v>0</v>
      </c>
      <c r="H272" s="208">
        <f t="shared" si="321"/>
        <v>0</v>
      </c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  <c r="AA272" s="208"/>
      <c r="AB272" s="208"/>
      <c r="AC272" s="208"/>
      <c r="AD272" s="208"/>
      <c r="AE272" s="208">
        <f t="shared" si="322"/>
        <v>0</v>
      </c>
      <c r="AF272" s="208">
        <f t="shared" si="323"/>
        <v>0</v>
      </c>
      <c r="AG272" s="208"/>
      <c r="AH272" s="208"/>
      <c r="AI272" s="208"/>
      <c r="AJ272" s="208"/>
      <c r="AK272" s="208"/>
      <c r="AL272" s="208"/>
      <c r="AM272" s="208"/>
      <c r="AN272" s="208"/>
      <c r="AO272" s="208"/>
      <c r="AP272" s="208"/>
      <c r="AQ272" s="208"/>
      <c r="AR272" s="208">
        <f t="shared" si="324"/>
        <v>0</v>
      </c>
      <c r="AS272" s="208">
        <f t="shared" si="325"/>
        <v>0</v>
      </c>
      <c r="AT272" s="208"/>
      <c r="AU272" s="208"/>
      <c r="AV272" s="208"/>
      <c r="AW272" s="208"/>
      <c r="AX272" s="208"/>
      <c r="AY272" s="208"/>
      <c r="AZ272" s="208"/>
      <c r="BA272" s="208"/>
      <c r="BB272" s="208"/>
      <c r="BC272" s="208"/>
      <c r="BD272" s="208"/>
      <c r="BE272" s="208">
        <f t="shared" si="326"/>
        <v>0</v>
      </c>
      <c r="BF272" s="208">
        <f t="shared" si="327"/>
        <v>0</v>
      </c>
      <c r="BG272" s="208"/>
      <c r="BH272" s="208"/>
      <c r="BI272" s="208"/>
      <c r="BJ272" s="208"/>
      <c r="BK272" s="208"/>
      <c r="BL272" s="208">
        <f t="shared" si="328"/>
        <v>0</v>
      </c>
      <c r="BM272" s="208">
        <f t="shared" si="329"/>
        <v>0</v>
      </c>
      <c r="BN272" s="208"/>
      <c r="BO272" s="208"/>
      <c r="BP272" s="208"/>
      <c r="BQ272" s="208"/>
      <c r="BR272" s="208"/>
      <c r="BS272" s="208"/>
      <c r="BT272" s="208"/>
      <c r="BU272" s="208"/>
      <c r="BV272" s="208"/>
      <c r="BW272" s="259"/>
      <c r="BX272" s="54"/>
      <c r="BY272" s="57"/>
      <c r="CE272" s="10" t="e">
        <f>D272-#REF!-AD272</f>
        <v>#REF!</v>
      </c>
      <c r="CF272" s="10" t="e">
        <f>D272-#REF!</f>
        <v>#REF!</v>
      </c>
      <c r="CG272" s="127" t="e">
        <f>F272-#REF!</f>
        <v>#REF!</v>
      </c>
    </row>
    <row r="273" spans="1:85" s="127" customFormat="1" hidden="1" outlineLevel="1" x14ac:dyDescent="0.2">
      <c r="A273" s="98"/>
      <c r="B273" s="412" t="s">
        <v>468</v>
      </c>
      <c r="C273" s="413"/>
      <c r="D273" s="220">
        <f t="shared" si="342"/>
        <v>0</v>
      </c>
      <c r="E273" s="208">
        <f t="shared" si="330"/>
        <v>0</v>
      </c>
      <c r="F273" s="208"/>
      <c r="G273" s="208">
        <f t="shared" si="320"/>
        <v>0</v>
      </c>
      <c r="H273" s="208">
        <f t="shared" si="321"/>
        <v>0</v>
      </c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  <c r="AA273" s="208"/>
      <c r="AB273" s="208"/>
      <c r="AC273" s="208"/>
      <c r="AD273" s="208"/>
      <c r="AE273" s="208">
        <f t="shared" si="322"/>
        <v>0</v>
      </c>
      <c r="AF273" s="208">
        <f t="shared" si="323"/>
        <v>0</v>
      </c>
      <c r="AG273" s="208"/>
      <c r="AH273" s="208"/>
      <c r="AI273" s="208"/>
      <c r="AJ273" s="208"/>
      <c r="AK273" s="208"/>
      <c r="AL273" s="208"/>
      <c r="AM273" s="208"/>
      <c r="AN273" s="208"/>
      <c r="AO273" s="208"/>
      <c r="AP273" s="208"/>
      <c r="AQ273" s="208"/>
      <c r="AR273" s="208">
        <f t="shared" si="324"/>
        <v>0</v>
      </c>
      <c r="AS273" s="208">
        <f t="shared" si="325"/>
        <v>0</v>
      </c>
      <c r="AT273" s="208"/>
      <c r="AU273" s="208"/>
      <c r="AV273" s="208"/>
      <c r="AW273" s="208"/>
      <c r="AX273" s="208"/>
      <c r="AY273" s="208"/>
      <c r="AZ273" s="208"/>
      <c r="BA273" s="208"/>
      <c r="BB273" s="208"/>
      <c r="BC273" s="208"/>
      <c r="BD273" s="208"/>
      <c r="BE273" s="208">
        <f t="shared" si="326"/>
        <v>0</v>
      </c>
      <c r="BF273" s="208">
        <f t="shared" si="327"/>
        <v>0</v>
      </c>
      <c r="BG273" s="208"/>
      <c r="BH273" s="208"/>
      <c r="BI273" s="208"/>
      <c r="BJ273" s="208"/>
      <c r="BK273" s="208"/>
      <c r="BL273" s="208">
        <f t="shared" si="328"/>
        <v>0</v>
      </c>
      <c r="BM273" s="208">
        <f t="shared" si="329"/>
        <v>0</v>
      </c>
      <c r="BN273" s="208"/>
      <c r="BO273" s="208"/>
      <c r="BP273" s="208"/>
      <c r="BQ273" s="208"/>
      <c r="BR273" s="208"/>
      <c r="BS273" s="208"/>
      <c r="BT273" s="208"/>
      <c r="BU273" s="208"/>
      <c r="BV273" s="208"/>
      <c r="BW273" s="259"/>
      <c r="BX273" s="54"/>
      <c r="BY273" s="57"/>
      <c r="CE273" s="10" t="e">
        <f>D273-#REF!-AD273</f>
        <v>#REF!</v>
      </c>
      <c r="CF273" s="10" t="e">
        <f>D273-#REF!</f>
        <v>#REF!</v>
      </c>
      <c r="CG273" s="127" t="e">
        <f>F273-#REF!</f>
        <v>#REF!</v>
      </c>
    </row>
    <row r="274" spans="1:85" s="127" customFormat="1" hidden="1" outlineLevel="1" x14ac:dyDescent="0.2">
      <c r="A274" s="98"/>
      <c r="B274" s="412" t="s">
        <v>554</v>
      </c>
      <c r="C274" s="413"/>
      <c r="D274" s="220">
        <f t="shared" si="342"/>
        <v>0</v>
      </c>
      <c r="E274" s="208">
        <f t="shared" si="330"/>
        <v>0</v>
      </c>
      <c r="F274" s="208"/>
      <c r="G274" s="208">
        <f t="shared" si="320"/>
        <v>0</v>
      </c>
      <c r="H274" s="208">
        <f t="shared" si="321"/>
        <v>0</v>
      </c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>
        <f t="shared" si="322"/>
        <v>0</v>
      </c>
      <c r="AF274" s="208">
        <f t="shared" si="323"/>
        <v>0</v>
      </c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>
        <f t="shared" si="324"/>
        <v>0</v>
      </c>
      <c r="AS274" s="208">
        <f t="shared" si="325"/>
        <v>0</v>
      </c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>
        <f t="shared" si="326"/>
        <v>0</v>
      </c>
      <c r="BF274" s="208">
        <f t="shared" si="327"/>
        <v>0</v>
      </c>
      <c r="BG274" s="208"/>
      <c r="BH274" s="208"/>
      <c r="BI274" s="208"/>
      <c r="BJ274" s="208"/>
      <c r="BK274" s="208"/>
      <c r="BL274" s="208">
        <f t="shared" si="328"/>
        <v>0</v>
      </c>
      <c r="BM274" s="208">
        <f t="shared" si="329"/>
        <v>0</v>
      </c>
      <c r="BN274" s="208"/>
      <c r="BO274" s="208"/>
      <c r="BP274" s="208"/>
      <c r="BQ274" s="208"/>
      <c r="BR274" s="208"/>
      <c r="BS274" s="208"/>
      <c r="BT274" s="208"/>
      <c r="BU274" s="208"/>
      <c r="BV274" s="208"/>
      <c r="BW274" s="259"/>
      <c r="BX274" s="54"/>
      <c r="BY274" s="57"/>
      <c r="CE274" s="10" t="e">
        <f>D274-#REF!-AD274</f>
        <v>#REF!</v>
      </c>
      <c r="CF274" s="10" t="e">
        <f>D274-#REF!</f>
        <v>#REF!</v>
      </c>
      <c r="CG274" s="127" t="e">
        <f>F274-#REF!</f>
        <v>#REF!</v>
      </c>
    </row>
    <row r="275" spans="1:85" s="127" customFormat="1" hidden="1" outlineLevel="1" x14ac:dyDescent="0.2">
      <c r="A275" s="98"/>
      <c r="B275" s="412" t="s">
        <v>144</v>
      </c>
      <c r="C275" s="413"/>
      <c r="D275" s="220">
        <f t="shared" si="342"/>
        <v>0</v>
      </c>
      <c r="E275" s="208">
        <f t="shared" si="330"/>
        <v>0</v>
      </c>
      <c r="F275" s="208"/>
      <c r="G275" s="208">
        <f t="shared" si="320"/>
        <v>0</v>
      </c>
      <c r="H275" s="208">
        <f t="shared" si="321"/>
        <v>0</v>
      </c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>
        <f t="shared" si="322"/>
        <v>0</v>
      </c>
      <c r="AF275" s="208">
        <f t="shared" si="323"/>
        <v>0</v>
      </c>
      <c r="AG275" s="208"/>
      <c r="AH275" s="208"/>
      <c r="AI275" s="208"/>
      <c r="AJ275" s="208"/>
      <c r="AK275" s="208"/>
      <c r="AL275" s="208"/>
      <c r="AM275" s="208"/>
      <c r="AN275" s="208"/>
      <c r="AO275" s="208"/>
      <c r="AP275" s="208"/>
      <c r="AQ275" s="208"/>
      <c r="AR275" s="208">
        <f t="shared" si="324"/>
        <v>0</v>
      </c>
      <c r="AS275" s="208">
        <f t="shared" si="325"/>
        <v>0</v>
      </c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8"/>
      <c r="BD275" s="208"/>
      <c r="BE275" s="208">
        <f t="shared" si="326"/>
        <v>0</v>
      </c>
      <c r="BF275" s="208">
        <f t="shared" si="327"/>
        <v>0</v>
      </c>
      <c r="BG275" s="208"/>
      <c r="BH275" s="208"/>
      <c r="BI275" s="208"/>
      <c r="BJ275" s="208"/>
      <c r="BK275" s="208"/>
      <c r="BL275" s="208">
        <f t="shared" si="328"/>
        <v>0</v>
      </c>
      <c r="BM275" s="208">
        <f t="shared" si="329"/>
        <v>0</v>
      </c>
      <c r="BN275" s="208"/>
      <c r="BO275" s="208"/>
      <c r="BP275" s="208"/>
      <c r="BQ275" s="208"/>
      <c r="BR275" s="208"/>
      <c r="BS275" s="208"/>
      <c r="BT275" s="208"/>
      <c r="BU275" s="208"/>
      <c r="BV275" s="208"/>
      <c r="BW275" s="259"/>
      <c r="BX275" s="54"/>
      <c r="BY275" s="57"/>
      <c r="CE275" s="10" t="e">
        <f>D275-#REF!-AD275</f>
        <v>#REF!</v>
      </c>
      <c r="CF275" s="10" t="e">
        <f>D275-#REF!</f>
        <v>#REF!</v>
      </c>
      <c r="CG275" s="127" t="e">
        <f>F275-#REF!</f>
        <v>#REF!</v>
      </c>
    </row>
    <row r="276" spans="1:85" s="127" customFormat="1" hidden="1" outlineLevel="1" x14ac:dyDescent="0.2">
      <c r="A276" s="98"/>
      <c r="B276" s="412" t="s">
        <v>140</v>
      </c>
      <c r="C276" s="413"/>
      <c r="D276" s="220">
        <f t="shared" si="342"/>
        <v>0</v>
      </c>
      <c r="E276" s="208">
        <f t="shared" si="330"/>
        <v>0</v>
      </c>
      <c r="F276" s="208"/>
      <c r="G276" s="208">
        <f t="shared" si="320"/>
        <v>0</v>
      </c>
      <c r="H276" s="208">
        <f t="shared" si="321"/>
        <v>0</v>
      </c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  <c r="AA276" s="208"/>
      <c r="AB276" s="208"/>
      <c r="AC276" s="208"/>
      <c r="AD276" s="208"/>
      <c r="AE276" s="208">
        <f t="shared" si="322"/>
        <v>0</v>
      </c>
      <c r="AF276" s="208">
        <f t="shared" si="323"/>
        <v>0</v>
      </c>
      <c r="AG276" s="208"/>
      <c r="AH276" s="208"/>
      <c r="AI276" s="208"/>
      <c r="AJ276" s="208"/>
      <c r="AK276" s="208"/>
      <c r="AL276" s="208"/>
      <c r="AM276" s="208"/>
      <c r="AN276" s="208"/>
      <c r="AO276" s="208"/>
      <c r="AP276" s="208"/>
      <c r="AQ276" s="208"/>
      <c r="AR276" s="208">
        <f t="shared" si="324"/>
        <v>0</v>
      </c>
      <c r="AS276" s="208">
        <f t="shared" si="325"/>
        <v>0</v>
      </c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8"/>
      <c r="BD276" s="208"/>
      <c r="BE276" s="208">
        <f t="shared" si="326"/>
        <v>0</v>
      </c>
      <c r="BF276" s="208">
        <f t="shared" si="327"/>
        <v>0</v>
      </c>
      <c r="BG276" s="208"/>
      <c r="BH276" s="208"/>
      <c r="BI276" s="208"/>
      <c r="BJ276" s="208"/>
      <c r="BK276" s="208"/>
      <c r="BL276" s="208">
        <f t="shared" si="328"/>
        <v>0</v>
      </c>
      <c r="BM276" s="208">
        <f t="shared" si="329"/>
        <v>0</v>
      </c>
      <c r="BN276" s="208"/>
      <c r="BO276" s="208"/>
      <c r="BP276" s="208"/>
      <c r="BQ276" s="208"/>
      <c r="BR276" s="208"/>
      <c r="BS276" s="208"/>
      <c r="BT276" s="208"/>
      <c r="BU276" s="208"/>
      <c r="BV276" s="208"/>
      <c r="BW276" s="259"/>
      <c r="BX276" s="54"/>
      <c r="BY276" s="57"/>
      <c r="CE276" s="10" t="e">
        <f>D276-#REF!-AD276</f>
        <v>#REF!</v>
      </c>
      <c r="CF276" s="10" t="e">
        <f>D276-#REF!</f>
        <v>#REF!</v>
      </c>
      <c r="CG276" s="127" t="e">
        <f>F276-#REF!</f>
        <v>#REF!</v>
      </c>
    </row>
    <row r="277" spans="1:85" s="127" customFormat="1" hidden="1" outlineLevel="1" x14ac:dyDescent="0.2">
      <c r="A277" s="98"/>
      <c r="B277" s="412" t="s">
        <v>164</v>
      </c>
      <c r="C277" s="413"/>
      <c r="D277" s="220">
        <f t="shared" si="342"/>
        <v>0</v>
      </c>
      <c r="E277" s="208">
        <f t="shared" si="330"/>
        <v>9512</v>
      </c>
      <c r="F277" s="208"/>
      <c r="G277" s="208">
        <f t="shared" si="320"/>
        <v>9512</v>
      </c>
      <c r="H277" s="208">
        <f t="shared" si="321"/>
        <v>9512</v>
      </c>
      <c r="I277" s="208"/>
      <c r="J277" s="208"/>
      <c r="K277" s="208"/>
      <c r="L277" s="208"/>
      <c r="M277" s="208">
        <v>9512</v>
      </c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  <c r="AA277" s="208"/>
      <c r="AB277" s="208"/>
      <c r="AC277" s="208"/>
      <c r="AD277" s="208"/>
      <c r="AE277" s="208">
        <f t="shared" si="322"/>
        <v>0</v>
      </c>
      <c r="AF277" s="208">
        <f t="shared" si="323"/>
        <v>0</v>
      </c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>
        <f t="shared" si="324"/>
        <v>0</v>
      </c>
      <c r="AS277" s="208">
        <f t="shared" si="325"/>
        <v>0</v>
      </c>
      <c r="AT277" s="208"/>
      <c r="AU277" s="208"/>
      <c r="AV277" s="208"/>
      <c r="AW277" s="208"/>
      <c r="AX277" s="208"/>
      <c r="AY277" s="208"/>
      <c r="AZ277" s="208"/>
      <c r="BA277" s="208"/>
      <c r="BB277" s="208"/>
      <c r="BC277" s="208"/>
      <c r="BD277" s="208"/>
      <c r="BE277" s="208">
        <f t="shared" si="326"/>
        <v>0</v>
      </c>
      <c r="BF277" s="208">
        <f t="shared" si="327"/>
        <v>0</v>
      </c>
      <c r="BG277" s="208"/>
      <c r="BH277" s="208"/>
      <c r="BI277" s="208"/>
      <c r="BJ277" s="208"/>
      <c r="BK277" s="208"/>
      <c r="BL277" s="208">
        <f t="shared" si="328"/>
        <v>0</v>
      </c>
      <c r="BM277" s="208">
        <f t="shared" si="329"/>
        <v>0</v>
      </c>
      <c r="BN277" s="208"/>
      <c r="BO277" s="208"/>
      <c r="BP277" s="208"/>
      <c r="BQ277" s="208"/>
      <c r="BR277" s="208"/>
      <c r="BS277" s="208"/>
      <c r="BT277" s="208"/>
      <c r="BU277" s="208"/>
      <c r="BV277" s="208"/>
      <c r="BW277" s="259"/>
      <c r="BX277" s="54"/>
      <c r="BY277" s="57"/>
      <c r="CE277" s="10" t="e">
        <f>D277-#REF!-AD277</f>
        <v>#REF!</v>
      </c>
      <c r="CF277" s="10" t="e">
        <f>D277-#REF!</f>
        <v>#REF!</v>
      </c>
      <c r="CG277" s="127" t="e">
        <f>F277-#REF!</f>
        <v>#REF!</v>
      </c>
    </row>
    <row r="278" spans="1:85" s="127" customFormat="1" ht="9.75" hidden="1" customHeight="1" outlineLevel="1" thickBot="1" x14ac:dyDescent="0.25">
      <c r="A278" s="98"/>
      <c r="B278" s="416"/>
      <c r="C278" s="417"/>
      <c r="D278" s="224">
        <f t="shared" si="342"/>
        <v>0</v>
      </c>
      <c r="E278" s="211">
        <f t="shared" si="330"/>
        <v>0</v>
      </c>
      <c r="F278" s="211"/>
      <c r="G278" s="211">
        <f t="shared" si="320"/>
        <v>0</v>
      </c>
      <c r="H278" s="211">
        <f t="shared" si="321"/>
        <v>0</v>
      </c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>
        <f>AD278+AF278</f>
        <v>0</v>
      </c>
      <c r="AF278" s="211">
        <f t="shared" si="323"/>
        <v>0</v>
      </c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>
        <f t="shared" si="324"/>
        <v>0</v>
      </c>
      <c r="AS278" s="211">
        <f t="shared" si="325"/>
        <v>0</v>
      </c>
      <c r="AT278" s="211"/>
      <c r="AU278" s="211"/>
      <c r="AV278" s="211"/>
      <c r="AW278" s="211"/>
      <c r="AX278" s="211"/>
      <c r="AY278" s="211"/>
      <c r="AZ278" s="211"/>
      <c r="BA278" s="211"/>
      <c r="BB278" s="211"/>
      <c r="BC278" s="211"/>
      <c r="BD278" s="211"/>
      <c r="BE278" s="211">
        <f t="shared" si="326"/>
        <v>0</v>
      </c>
      <c r="BF278" s="211">
        <f t="shared" si="327"/>
        <v>0</v>
      </c>
      <c r="BG278" s="211"/>
      <c r="BH278" s="211"/>
      <c r="BI278" s="211"/>
      <c r="BJ278" s="211"/>
      <c r="BK278" s="211"/>
      <c r="BL278" s="211">
        <f t="shared" si="328"/>
        <v>0</v>
      </c>
      <c r="BM278" s="211">
        <f t="shared" si="329"/>
        <v>0</v>
      </c>
      <c r="BN278" s="211"/>
      <c r="BO278" s="211"/>
      <c r="BP278" s="211"/>
      <c r="BQ278" s="211"/>
      <c r="BR278" s="211"/>
      <c r="BS278" s="211"/>
      <c r="BT278" s="211"/>
      <c r="BU278" s="211"/>
      <c r="BV278" s="211"/>
      <c r="BW278" s="278"/>
      <c r="BX278" s="134"/>
      <c r="BY278" s="60"/>
      <c r="CE278" s="10" t="e">
        <f>D278-#REF!-AD278</f>
        <v>#REF!</v>
      </c>
      <c r="CF278" s="10" t="e">
        <f>D278-#REF!</f>
        <v>#REF!</v>
      </c>
      <c r="CG278" s="127" t="e">
        <f>F278-#REF!</f>
        <v>#REF!</v>
      </c>
    </row>
    <row r="279" spans="1:85" s="127" customFormat="1" ht="13.5" customHeight="1" collapsed="1" thickTop="1" x14ac:dyDescent="0.2">
      <c r="A279" s="149" t="s">
        <v>568</v>
      </c>
      <c r="B279" s="150" t="s">
        <v>569</v>
      </c>
      <c r="C279" s="191"/>
      <c r="D279" s="228">
        <f t="shared" ref="D279:E279" si="343">D280+D282+D287+D291+D296</f>
        <v>5423833</v>
      </c>
      <c r="E279" s="217">
        <f t="shared" si="343"/>
        <v>5428907</v>
      </c>
      <c r="F279" s="217">
        <f t="shared" ref="F279" si="344">F280+F282+F287+F291+F296</f>
        <v>5180833</v>
      </c>
      <c r="G279" s="217">
        <f t="shared" ref="G279:BW279" si="345">G280+G282+G287+G291+G296</f>
        <v>5185907</v>
      </c>
      <c r="H279" s="217">
        <f t="shared" si="345"/>
        <v>5074</v>
      </c>
      <c r="I279" s="217">
        <f t="shared" si="345"/>
        <v>0</v>
      </c>
      <c r="J279" s="217">
        <f t="shared" si="345"/>
        <v>0</v>
      </c>
      <c r="K279" s="217">
        <f t="shared" si="345"/>
        <v>0</v>
      </c>
      <c r="L279" s="217">
        <f t="shared" si="345"/>
        <v>0</v>
      </c>
      <c r="M279" s="217">
        <f t="shared" si="345"/>
        <v>1</v>
      </c>
      <c r="N279" s="217">
        <f t="shared" si="345"/>
        <v>0</v>
      </c>
      <c r="O279" s="217">
        <f t="shared" si="345"/>
        <v>0</v>
      </c>
      <c r="P279" s="217">
        <f t="shared" si="345"/>
        <v>0</v>
      </c>
      <c r="Q279" s="217">
        <f t="shared" si="345"/>
        <v>0</v>
      </c>
      <c r="R279" s="217">
        <f t="shared" ref="R279:AB279" si="346">R280+R282+R287+R291+R296</f>
        <v>5073</v>
      </c>
      <c r="S279" s="217">
        <f t="shared" si="346"/>
        <v>0</v>
      </c>
      <c r="T279" s="217">
        <f t="shared" si="346"/>
        <v>0</v>
      </c>
      <c r="U279" s="217">
        <f t="shared" si="346"/>
        <v>0</v>
      </c>
      <c r="V279" s="217">
        <f t="shared" si="346"/>
        <v>0</v>
      </c>
      <c r="W279" s="217">
        <f t="shared" si="346"/>
        <v>0</v>
      </c>
      <c r="X279" s="217">
        <f t="shared" si="346"/>
        <v>0</v>
      </c>
      <c r="Y279" s="217">
        <f t="shared" si="346"/>
        <v>0</v>
      </c>
      <c r="Z279" s="217">
        <f t="shared" si="346"/>
        <v>0</v>
      </c>
      <c r="AA279" s="217">
        <f t="shared" si="346"/>
        <v>0</v>
      </c>
      <c r="AB279" s="217">
        <f t="shared" si="346"/>
        <v>0</v>
      </c>
      <c r="AC279" s="217">
        <f t="shared" si="345"/>
        <v>0</v>
      </c>
      <c r="AD279" s="217">
        <f t="shared" si="345"/>
        <v>243000</v>
      </c>
      <c r="AE279" s="217">
        <f t="shared" si="345"/>
        <v>243000</v>
      </c>
      <c r="AF279" s="217">
        <f t="shared" si="345"/>
        <v>0</v>
      </c>
      <c r="AG279" s="217">
        <f t="shared" si="345"/>
        <v>0</v>
      </c>
      <c r="AH279" s="217">
        <f t="shared" si="345"/>
        <v>0</v>
      </c>
      <c r="AI279" s="217">
        <f t="shared" si="345"/>
        <v>0</v>
      </c>
      <c r="AJ279" s="217">
        <f t="shared" si="345"/>
        <v>0</v>
      </c>
      <c r="AK279" s="217">
        <f t="shared" si="345"/>
        <v>0</v>
      </c>
      <c r="AL279" s="217">
        <f t="shared" si="345"/>
        <v>0</v>
      </c>
      <c r="AM279" s="217">
        <f t="shared" si="345"/>
        <v>0</v>
      </c>
      <c r="AN279" s="217">
        <f t="shared" si="345"/>
        <v>0</v>
      </c>
      <c r="AO279" s="217">
        <f t="shared" si="345"/>
        <v>0</v>
      </c>
      <c r="AP279" s="217">
        <f t="shared" si="345"/>
        <v>0</v>
      </c>
      <c r="AQ279" s="217">
        <f t="shared" si="345"/>
        <v>0</v>
      </c>
      <c r="AR279" s="217">
        <f t="shared" si="345"/>
        <v>0</v>
      </c>
      <c r="AS279" s="217">
        <f t="shared" si="345"/>
        <v>0</v>
      </c>
      <c r="AT279" s="217">
        <f t="shared" si="345"/>
        <v>0</v>
      </c>
      <c r="AU279" s="217">
        <f t="shared" si="345"/>
        <v>0</v>
      </c>
      <c r="AV279" s="217">
        <f t="shared" si="345"/>
        <v>0</v>
      </c>
      <c r="AW279" s="217">
        <f t="shared" si="345"/>
        <v>0</v>
      </c>
      <c r="AX279" s="217">
        <f t="shared" si="345"/>
        <v>0</v>
      </c>
      <c r="AY279" s="217">
        <f t="shared" si="345"/>
        <v>0</v>
      </c>
      <c r="AZ279" s="217">
        <f t="shared" si="345"/>
        <v>0</v>
      </c>
      <c r="BA279" s="217">
        <f t="shared" si="345"/>
        <v>0</v>
      </c>
      <c r="BB279" s="217">
        <f t="shared" si="345"/>
        <v>0</v>
      </c>
      <c r="BC279" s="217">
        <f t="shared" si="345"/>
        <v>0</v>
      </c>
      <c r="BD279" s="217">
        <f t="shared" si="345"/>
        <v>0</v>
      </c>
      <c r="BE279" s="217">
        <f t="shared" si="345"/>
        <v>0</v>
      </c>
      <c r="BF279" s="217">
        <f t="shared" si="345"/>
        <v>0</v>
      </c>
      <c r="BG279" s="217">
        <f t="shared" si="345"/>
        <v>0</v>
      </c>
      <c r="BH279" s="217">
        <f t="shared" si="345"/>
        <v>0</v>
      </c>
      <c r="BI279" s="217">
        <f t="shared" si="345"/>
        <v>0</v>
      </c>
      <c r="BJ279" s="217">
        <f t="shared" si="345"/>
        <v>0</v>
      </c>
      <c r="BK279" s="217">
        <f t="shared" si="345"/>
        <v>0</v>
      </c>
      <c r="BL279" s="217">
        <f t="shared" si="345"/>
        <v>0</v>
      </c>
      <c r="BM279" s="217">
        <f t="shared" si="345"/>
        <v>0</v>
      </c>
      <c r="BN279" s="217">
        <f t="shared" si="345"/>
        <v>0</v>
      </c>
      <c r="BO279" s="217">
        <f t="shared" si="345"/>
        <v>0</v>
      </c>
      <c r="BP279" s="217">
        <f t="shared" si="345"/>
        <v>0</v>
      </c>
      <c r="BQ279" s="217">
        <f t="shared" si="345"/>
        <v>0</v>
      </c>
      <c r="BR279" s="217">
        <f t="shared" si="345"/>
        <v>0</v>
      </c>
      <c r="BS279" s="217">
        <f t="shared" si="345"/>
        <v>0</v>
      </c>
      <c r="BT279" s="217">
        <f t="shared" si="345"/>
        <v>0</v>
      </c>
      <c r="BU279" s="217">
        <f t="shared" si="345"/>
        <v>0</v>
      </c>
      <c r="BV279" s="217">
        <f t="shared" si="345"/>
        <v>0</v>
      </c>
      <c r="BW279" s="276">
        <f t="shared" si="345"/>
        <v>0</v>
      </c>
      <c r="BX279" s="151"/>
      <c r="BY279" s="152"/>
      <c r="CE279" s="10" t="e">
        <f>D279-#REF!-AD279</f>
        <v>#REF!</v>
      </c>
      <c r="CF279" s="10" t="e">
        <f>D279-#REF!</f>
        <v>#REF!</v>
      </c>
      <c r="CG279" s="127" t="e">
        <f>F279-#REF!</f>
        <v>#REF!</v>
      </c>
    </row>
    <row r="280" spans="1:85" s="130" customFormat="1" ht="13.5" customHeight="1" x14ac:dyDescent="0.2">
      <c r="A280" s="156" t="s">
        <v>7</v>
      </c>
      <c r="B280" s="153" t="s">
        <v>8</v>
      </c>
      <c r="C280" s="192"/>
      <c r="D280" s="229">
        <f t="shared" ref="D280:BW280" si="347">SUM(D281:D281)</f>
        <v>770234</v>
      </c>
      <c r="E280" s="218">
        <f t="shared" si="347"/>
        <v>770234</v>
      </c>
      <c r="F280" s="218">
        <f t="shared" si="347"/>
        <v>527234</v>
      </c>
      <c r="G280" s="218">
        <f t="shared" si="347"/>
        <v>527234</v>
      </c>
      <c r="H280" s="218">
        <f t="shared" si="347"/>
        <v>0</v>
      </c>
      <c r="I280" s="218">
        <f t="shared" si="347"/>
        <v>0</v>
      </c>
      <c r="J280" s="218">
        <f t="shared" si="347"/>
        <v>0</v>
      </c>
      <c r="K280" s="218">
        <f t="shared" si="347"/>
        <v>0</v>
      </c>
      <c r="L280" s="218">
        <f t="shared" si="347"/>
        <v>0</v>
      </c>
      <c r="M280" s="218">
        <f t="shared" si="347"/>
        <v>0</v>
      </c>
      <c r="N280" s="218">
        <f t="shared" si="347"/>
        <v>0</v>
      </c>
      <c r="O280" s="218">
        <f t="shared" si="347"/>
        <v>0</v>
      </c>
      <c r="P280" s="218">
        <f t="shared" si="347"/>
        <v>0</v>
      </c>
      <c r="Q280" s="218">
        <f t="shared" si="347"/>
        <v>0</v>
      </c>
      <c r="R280" s="218">
        <f t="shared" si="347"/>
        <v>0</v>
      </c>
      <c r="S280" s="218">
        <f t="shared" si="347"/>
        <v>0</v>
      </c>
      <c r="T280" s="218">
        <f t="shared" si="347"/>
        <v>0</v>
      </c>
      <c r="U280" s="218">
        <f t="shared" si="347"/>
        <v>0</v>
      </c>
      <c r="V280" s="218">
        <f t="shared" si="347"/>
        <v>0</v>
      </c>
      <c r="W280" s="218">
        <f t="shared" si="347"/>
        <v>0</v>
      </c>
      <c r="X280" s="218">
        <f t="shared" si="347"/>
        <v>0</v>
      </c>
      <c r="Y280" s="218">
        <f t="shared" si="347"/>
        <v>0</v>
      </c>
      <c r="Z280" s="218">
        <f t="shared" si="347"/>
        <v>0</v>
      </c>
      <c r="AA280" s="218">
        <f t="shared" si="347"/>
        <v>0</v>
      </c>
      <c r="AB280" s="218">
        <f t="shared" si="347"/>
        <v>0</v>
      </c>
      <c r="AC280" s="218">
        <f t="shared" si="347"/>
        <v>0</v>
      </c>
      <c r="AD280" s="218">
        <f t="shared" si="347"/>
        <v>243000</v>
      </c>
      <c r="AE280" s="218">
        <f t="shared" si="347"/>
        <v>243000</v>
      </c>
      <c r="AF280" s="218">
        <f t="shared" si="347"/>
        <v>0</v>
      </c>
      <c r="AG280" s="218">
        <f t="shared" si="347"/>
        <v>0</v>
      </c>
      <c r="AH280" s="218">
        <f t="shared" si="347"/>
        <v>0</v>
      </c>
      <c r="AI280" s="218">
        <f t="shared" si="347"/>
        <v>0</v>
      </c>
      <c r="AJ280" s="218">
        <f t="shared" si="347"/>
        <v>0</v>
      </c>
      <c r="AK280" s="218">
        <f t="shared" si="347"/>
        <v>0</v>
      </c>
      <c r="AL280" s="218">
        <f t="shared" si="347"/>
        <v>0</v>
      </c>
      <c r="AM280" s="218">
        <f t="shared" si="347"/>
        <v>0</v>
      </c>
      <c r="AN280" s="218">
        <f t="shared" si="347"/>
        <v>0</v>
      </c>
      <c r="AO280" s="218">
        <f t="shared" si="347"/>
        <v>0</v>
      </c>
      <c r="AP280" s="218">
        <f t="shared" si="347"/>
        <v>0</v>
      </c>
      <c r="AQ280" s="218">
        <f t="shared" si="347"/>
        <v>0</v>
      </c>
      <c r="AR280" s="218">
        <f t="shared" si="347"/>
        <v>0</v>
      </c>
      <c r="AS280" s="218">
        <f t="shared" si="347"/>
        <v>0</v>
      </c>
      <c r="AT280" s="218">
        <f t="shared" si="347"/>
        <v>0</v>
      </c>
      <c r="AU280" s="218">
        <f t="shared" si="347"/>
        <v>0</v>
      </c>
      <c r="AV280" s="218">
        <f t="shared" si="347"/>
        <v>0</v>
      </c>
      <c r="AW280" s="218">
        <f t="shared" si="347"/>
        <v>0</v>
      </c>
      <c r="AX280" s="218">
        <f t="shared" si="347"/>
        <v>0</v>
      </c>
      <c r="AY280" s="218">
        <f t="shared" si="347"/>
        <v>0</v>
      </c>
      <c r="AZ280" s="218">
        <f t="shared" si="347"/>
        <v>0</v>
      </c>
      <c r="BA280" s="218">
        <f t="shared" si="347"/>
        <v>0</v>
      </c>
      <c r="BB280" s="218">
        <f t="shared" si="347"/>
        <v>0</v>
      </c>
      <c r="BC280" s="218">
        <f t="shared" si="347"/>
        <v>0</v>
      </c>
      <c r="BD280" s="218">
        <f t="shared" si="347"/>
        <v>0</v>
      </c>
      <c r="BE280" s="218">
        <f t="shared" si="347"/>
        <v>0</v>
      </c>
      <c r="BF280" s="218">
        <f t="shared" si="347"/>
        <v>0</v>
      </c>
      <c r="BG280" s="218">
        <f t="shared" si="347"/>
        <v>0</v>
      </c>
      <c r="BH280" s="218">
        <f t="shared" si="347"/>
        <v>0</v>
      </c>
      <c r="BI280" s="218">
        <f t="shared" si="347"/>
        <v>0</v>
      </c>
      <c r="BJ280" s="218">
        <f t="shared" si="347"/>
        <v>0</v>
      </c>
      <c r="BK280" s="218">
        <f t="shared" si="347"/>
        <v>0</v>
      </c>
      <c r="BL280" s="218">
        <f t="shared" si="347"/>
        <v>0</v>
      </c>
      <c r="BM280" s="218">
        <f t="shared" si="347"/>
        <v>0</v>
      </c>
      <c r="BN280" s="218">
        <f t="shared" si="347"/>
        <v>0</v>
      </c>
      <c r="BO280" s="218">
        <f t="shared" si="347"/>
        <v>0</v>
      </c>
      <c r="BP280" s="218">
        <f t="shared" si="347"/>
        <v>0</v>
      </c>
      <c r="BQ280" s="218">
        <f t="shared" si="347"/>
        <v>0</v>
      </c>
      <c r="BR280" s="218">
        <f t="shared" si="347"/>
        <v>0</v>
      </c>
      <c r="BS280" s="218">
        <f t="shared" si="347"/>
        <v>0</v>
      </c>
      <c r="BT280" s="218">
        <f t="shared" si="347"/>
        <v>0</v>
      </c>
      <c r="BU280" s="218">
        <f t="shared" si="347"/>
        <v>0</v>
      </c>
      <c r="BV280" s="218">
        <f t="shared" si="347"/>
        <v>0</v>
      </c>
      <c r="BW280" s="277">
        <f t="shared" si="347"/>
        <v>0</v>
      </c>
      <c r="BX280" s="154"/>
      <c r="BY280" s="155"/>
      <c r="CE280" s="10" t="e">
        <f>D280-#REF!-AD280</f>
        <v>#REF!</v>
      </c>
      <c r="CF280" s="10" t="e">
        <f>D280-#REF!</f>
        <v>#REF!</v>
      </c>
      <c r="CG280" s="130" t="e">
        <f>F280-#REF!</f>
        <v>#REF!</v>
      </c>
    </row>
    <row r="281" spans="1:85" s="127" customFormat="1" ht="13.5" customHeight="1" x14ac:dyDescent="0.2">
      <c r="A281" s="75"/>
      <c r="B281" s="415" t="s">
        <v>555</v>
      </c>
      <c r="C281" s="401"/>
      <c r="D281" s="220">
        <f>F281+AD281+AQ281+BD281+BK281</f>
        <v>770234</v>
      </c>
      <c r="E281" s="208">
        <f>G281+AE281+AR281+BE281+BL281</f>
        <v>770234</v>
      </c>
      <c r="F281" s="208">
        <f>770234-243000</f>
        <v>527234</v>
      </c>
      <c r="G281" s="208">
        <f>F281+H281</f>
        <v>527234</v>
      </c>
      <c r="H281" s="208">
        <f>SUM(I281:AC281)</f>
        <v>0</v>
      </c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  <c r="AA281" s="208"/>
      <c r="AB281" s="208"/>
      <c r="AC281" s="208"/>
      <c r="AD281" s="208">
        <v>243000</v>
      </c>
      <c r="AE281" s="208">
        <f>AD281+AF281</f>
        <v>243000</v>
      </c>
      <c r="AF281" s="208">
        <f>SUM(AG281:AP281)</f>
        <v>0</v>
      </c>
      <c r="AG281" s="208"/>
      <c r="AH281" s="208"/>
      <c r="AI281" s="208"/>
      <c r="AJ281" s="208"/>
      <c r="AK281" s="208"/>
      <c r="AL281" s="208"/>
      <c r="AM281" s="208"/>
      <c r="AN281" s="208"/>
      <c r="AO281" s="208"/>
      <c r="AP281" s="208"/>
      <c r="AQ281" s="208"/>
      <c r="AR281" s="208">
        <f>AQ281+AS281</f>
        <v>0</v>
      </c>
      <c r="AS281" s="208">
        <f>SUM(AT281:BC281)</f>
        <v>0</v>
      </c>
      <c r="AT281" s="208"/>
      <c r="AU281" s="208"/>
      <c r="AV281" s="208"/>
      <c r="AW281" s="208"/>
      <c r="AX281" s="208"/>
      <c r="AY281" s="208"/>
      <c r="AZ281" s="208"/>
      <c r="BA281" s="208"/>
      <c r="BB281" s="208"/>
      <c r="BC281" s="208"/>
      <c r="BD281" s="208"/>
      <c r="BE281" s="208">
        <f>BD281+BF281</f>
        <v>0</v>
      </c>
      <c r="BF281" s="208">
        <f>SUM(BG281:BJ281)</f>
        <v>0</v>
      </c>
      <c r="BG281" s="208"/>
      <c r="BH281" s="208"/>
      <c r="BI281" s="208"/>
      <c r="BJ281" s="208"/>
      <c r="BK281" s="208"/>
      <c r="BL281" s="208">
        <f>BK281+BM281</f>
        <v>0</v>
      </c>
      <c r="BM281" s="208">
        <f>SUM(BN281:BW281)</f>
        <v>0</v>
      </c>
      <c r="BN281" s="208"/>
      <c r="BO281" s="208"/>
      <c r="BP281" s="208"/>
      <c r="BQ281" s="208"/>
      <c r="BR281" s="208"/>
      <c r="BS281" s="208"/>
      <c r="BT281" s="208"/>
      <c r="BU281" s="208"/>
      <c r="BV281" s="208"/>
      <c r="BW281" s="259"/>
      <c r="BX281" s="54"/>
      <c r="BY281" s="57"/>
      <c r="CE281" s="10" t="e">
        <f>D281-#REF!-AD281</f>
        <v>#REF!</v>
      </c>
      <c r="CF281" s="10" t="e">
        <f>D281-#REF!</f>
        <v>#REF!</v>
      </c>
      <c r="CG281" s="127" t="e">
        <f>F281-#REF!</f>
        <v>#REF!</v>
      </c>
    </row>
    <row r="282" spans="1:85" s="130" customFormat="1" ht="11.25" customHeight="1" x14ac:dyDescent="0.2">
      <c r="A282" s="156" t="s">
        <v>11</v>
      </c>
      <c r="B282" s="153" t="s">
        <v>161</v>
      </c>
      <c r="C282" s="192"/>
      <c r="D282" s="229">
        <f t="shared" ref="D282:BW282" si="348">SUM(D283:D286)</f>
        <v>1759081</v>
      </c>
      <c r="E282" s="218">
        <f t="shared" si="348"/>
        <v>1759081</v>
      </c>
      <c r="F282" s="218">
        <f t="shared" si="348"/>
        <v>1759081</v>
      </c>
      <c r="G282" s="218">
        <f t="shared" si="348"/>
        <v>1759081</v>
      </c>
      <c r="H282" s="218">
        <f t="shared" si="348"/>
        <v>0</v>
      </c>
      <c r="I282" s="218">
        <f t="shared" si="348"/>
        <v>0</v>
      </c>
      <c r="J282" s="218">
        <f t="shared" si="348"/>
        <v>0</v>
      </c>
      <c r="K282" s="218">
        <f t="shared" si="348"/>
        <v>0</v>
      </c>
      <c r="L282" s="218">
        <f t="shared" si="348"/>
        <v>0</v>
      </c>
      <c r="M282" s="218">
        <f t="shared" si="348"/>
        <v>0</v>
      </c>
      <c r="N282" s="218">
        <f t="shared" si="348"/>
        <v>0</v>
      </c>
      <c r="O282" s="218">
        <f t="shared" si="348"/>
        <v>0</v>
      </c>
      <c r="P282" s="218">
        <f t="shared" si="348"/>
        <v>0</v>
      </c>
      <c r="Q282" s="218">
        <f t="shared" si="348"/>
        <v>0</v>
      </c>
      <c r="R282" s="218">
        <f t="shared" ref="R282:S282" si="349">SUM(R283:R286)</f>
        <v>0</v>
      </c>
      <c r="S282" s="218">
        <f t="shared" si="349"/>
        <v>0</v>
      </c>
      <c r="T282" s="218">
        <f t="shared" ref="T282:W282" si="350">SUM(T283:T286)</f>
        <v>0</v>
      </c>
      <c r="U282" s="218">
        <f t="shared" si="350"/>
        <v>0</v>
      </c>
      <c r="V282" s="218">
        <f t="shared" si="350"/>
        <v>0</v>
      </c>
      <c r="W282" s="218">
        <f t="shared" si="350"/>
        <v>0</v>
      </c>
      <c r="X282" s="218">
        <f t="shared" ref="X282:AB282" si="351">SUM(X283:X286)</f>
        <v>0</v>
      </c>
      <c r="Y282" s="218">
        <f t="shared" si="351"/>
        <v>0</v>
      </c>
      <c r="Z282" s="218">
        <f t="shared" si="351"/>
        <v>0</v>
      </c>
      <c r="AA282" s="218">
        <f t="shared" si="351"/>
        <v>0</v>
      </c>
      <c r="AB282" s="218">
        <f t="shared" si="351"/>
        <v>0</v>
      </c>
      <c r="AC282" s="218">
        <f t="shared" si="348"/>
        <v>0</v>
      </c>
      <c r="AD282" s="218">
        <f t="shared" si="348"/>
        <v>0</v>
      </c>
      <c r="AE282" s="218">
        <f t="shared" si="348"/>
        <v>0</v>
      </c>
      <c r="AF282" s="218">
        <f t="shared" si="348"/>
        <v>0</v>
      </c>
      <c r="AG282" s="218">
        <f t="shared" si="348"/>
        <v>0</v>
      </c>
      <c r="AH282" s="218">
        <f t="shared" si="348"/>
        <v>0</v>
      </c>
      <c r="AI282" s="218">
        <f t="shared" si="348"/>
        <v>0</v>
      </c>
      <c r="AJ282" s="218">
        <f t="shared" si="348"/>
        <v>0</v>
      </c>
      <c r="AK282" s="218">
        <f t="shared" si="348"/>
        <v>0</v>
      </c>
      <c r="AL282" s="218">
        <f t="shared" si="348"/>
        <v>0</v>
      </c>
      <c r="AM282" s="218">
        <f t="shared" si="348"/>
        <v>0</v>
      </c>
      <c r="AN282" s="218">
        <f t="shared" si="348"/>
        <v>0</v>
      </c>
      <c r="AO282" s="218">
        <f t="shared" si="348"/>
        <v>0</v>
      </c>
      <c r="AP282" s="218">
        <f t="shared" si="348"/>
        <v>0</v>
      </c>
      <c r="AQ282" s="218">
        <f t="shared" si="348"/>
        <v>0</v>
      </c>
      <c r="AR282" s="218">
        <f t="shared" si="348"/>
        <v>0</v>
      </c>
      <c r="AS282" s="218">
        <f t="shared" si="348"/>
        <v>0</v>
      </c>
      <c r="AT282" s="218">
        <f t="shared" si="348"/>
        <v>0</v>
      </c>
      <c r="AU282" s="218">
        <f t="shared" si="348"/>
        <v>0</v>
      </c>
      <c r="AV282" s="218">
        <f t="shared" si="348"/>
        <v>0</v>
      </c>
      <c r="AW282" s="218">
        <f t="shared" si="348"/>
        <v>0</v>
      </c>
      <c r="AX282" s="218">
        <f t="shared" si="348"/>
        <v>0</v>
      </c>
      <c r="AY282" s="218">
        <f t="shared" si="348"/>
        <v>0</v>
      </c>
      <c r="AZ282" s="218">
        <f t="shared" si="348"/>
        <v>0</v>
      </c>
      <c r="BA282" s="218">
        <f t="shared" si="348"/>
        <v>0</v>
      </c>
      <c r="BB282" s="218">
        <f t="shared" si="348"/>
        <v>0</v>
      </c>
      <c r="BC282" s="218">
        <f t="shared" si="348"/>
        <v>0</v>
      </c>
      <c r="BD282" s="218">
        <f t="shared" si="348"/>
        <v>0</v>
      </c>
      <c r="BE282" s="218">
        <f t="shared" si="348"/>
        <v>0</v>
      </c>
      <c r="BF282" s="218">
        <f t="shared" si="348"/>
        <v>0</v>
      </c>
      <c r="BG282" s="218">
        <f t="shared" si="348"/>
        <v>0</v>
      </c>
      <c r="BH282" s="218">
        <f t="shared" si="348"/>
        <v>0</v>
      </c>
      <c r="BI282" s="218">
        <f t="shared" si="348"/>
        <v>0</v>
      </c>
      <c r="BJ282" s="218">
        <f t="shared" si="348"/>
        <v>0</v>
      </c>
      <c r="BK282" s="218">
        <f t="shared" si="348"/>
        <v>0</v>
      </c>
      <c r="BL282" s="218">
        <f t="shared" si="348"/>
        <v>0</v>
      </c>
      <c r="BM282" s="218">
        <f t="shared" si="348"/>
        <v>0</v>
      </c>
      <c r="BN282" s="218">
        <f t="shared" si="348"/>
        <v>0</v>
      </c>
      <c r="BO282" s="218">
        <f t="shared" si="348"/>
        <v>0</v>
      </c>
      <c r="BP282" s="218">
        <f t="shared" si="348"/>
        <v>0</v>
      </c>
      <c r="BQ282" s="218">
        <f t="shared" si="348"/>
        <v>0</v>
      </c>
      <c r="BR282" s="218">
        <f t="shared" si="348"/>
        <v>0</v>
      </c>
      <c r="BS282" s="218">
        <f t="shared" si="348"/>
        <v>0</v>
      </c>
      <c r="BT282" s="218">
        <f t="shared" si="348"/>
        <v>0</v>
      </c>
      <c r="BU282" s="218">
        <f t="shared" si="348"/>
        <v>0</v>
      </c>
      <c r="BV282" s="218">
        <f t="shared" si="348"/>
        <v>0</v>
      </c>
      <c r="BW282" s="277">
        <f t="shared" si="348"/>
        <v>0</v>
      </c>
      <c r="BX282" s="154"/>
      <c r="BY282" s="155"/>
      <c r="CE282" s="10" t="e">
        <f>D282-#REF!-AD282</f>
        <v>#REF!</v>
      </c>
      <c r="CF282" s="10" t="e">
        <f>D282-#REF!</f>
        <v>#REF!</v>
      </c>
      <c r="CG282" s="130" t="e">
        <f>F282-#REF!</f>
        <v>#REF!</v>
      </c>
    </row>
    <row r="283" spans="1:85" s="127" customFormat="1" ht="27.75" customHeight="1" x14ac:dyDescent="0.2">
      <c r="A283" s="75"/>
      <c r="B283" s="415" t="s">
        <v>556</v>
      </c>
      <c r="C283" s="401"/>
      <c r="D283" s="220">
        <f t="shared" ref="D283:E286" si="352">F283+AD283+AQ283+BD283+BK283</f>
        <v>650000</v>
      </c>
      <c r="E283" s="208">
        <f t="shared" si="352"/>
        <v>650000</v>
      </c>
      <c r="F283" s="208">
        <v>650000</v>
      </c>
      <c r="G283" s="208">
        <f t="shared" ref="G283:G286" si="353">F283+H283</f>
        <v>650000</v>
      </c>
      <c r="H283" s="208">
        <f>SUM(I283:AC283)</f>
        <v>0</v>
      </c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>
        <f t="shared" ref="AE283:AE286" si="354">AD283+AF283</f>
        <v>0</v>
      </c>
      <c r="AF283" s="208">
        <f t="shared" ref="AF283:AF286" si="355">SUM(AG283:AP283)</f>
        <v>0</v>
      </c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08"/>
      <c r="AQ283" s="208"/>
      <c r="AR283" s="208">
        <f t="shared" ref="AR283:AR286" si="356">AQ283+AS283</f>
        <v>0</v>
      </c>
      <c r="AS283" s="208">
        <f t="shared" ref="AS283:AS286" si="357">SUM(AT283:BC283)</f>
        <v>0</v>
      </c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8"/>
      <c r="BD283" s="208"/>
      <c r="BE283" s="208">
        <f t="shared" ref="BE283:BE286" si="358">BD283+BF283</f>
        <v>0</v>
      </c>
      <c r="BF283" s="208">
        <f t="shared" ref="BF283:BF286" si="359">SUM(BG283:BJ283)</f>
        <v>0</v>
      </c>
      <c r="BG283" s="208"/>
      <c r="BH283" s="208"/>
      <c r="BI283" s="208"/>
      <c r="BJ283" s="208"/>
      <c r="BK283" s="208"/>
      <c r="BL283" s="208">
        <f t="shared" ref="BL283:BL286" si="360">BK283+BM283</f>
        <v>0</v>
      </c>
      <c r="BM283" s="208">
        <f t="shared" ref="BM283:BM286" si="361">SUM(BN283:BW283)</f>
        <v>0</v>
      </c>
      <c r="BN283" s="208"/>
      <c r="BO283" s="208"/>
      <c r="BP283" s="208"/>
      <c r="BQ283" s="208"/>
      <c r="BR283" s="208"/>
      <c r="BS283" s="208"/>
      <c r="BT283" s="208"/>
      <c r="BU283" s="208"/>
      <c r="BV283" s="208"/>
      <c r="BW283" s="259"/>
      <c r="BX283" s="54"/>
      <c r="BY283" s="57"/>
      <c r="CE283" s="10" t="e">
        <f>D283-#REF!-AD283</f>
        <v>#REF!</v>
      </c>
      <c r="CF283" s="10" t="e">
        <f>D283-#REF!</f>
        <v>#REF!</v>
      </c>
      <c r="CG283" s="127" t="e">
        <f>F283-#REF!</f>
        <v>#REF!</v>
      </c>
    </row>
    <row r="284" spans="1:85" s="127" customFormat="1" ht="27.75" customHeight="1" x14ac:dyDescent="0.2">
      <c r="A284" s="75"/>
      <c r="B284" s="415" t="s">
        <v>557</v>
      </c>
      <c r="C284" s="401"/>
      <c r="D284" s="220">
        <f t="shared" si="352"/>
        <v>320500</v>
      </c>
      <c r="E284" s="208">
        <f t="shared" si="352"/>
        <v>320500</v>
      </c>
      <c r="F284" s="208">
        <v>320500</v>
      </c>
      <c r="G284" s="208">
        <f t="shared" si="353"/>
        <v>320500</v>
      </c>
      <c r="H284" s="208">
        <f>SUM(I284:AC284)</f>
        <v>0</v>
      </c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  <c r="AA284" s="208"/>
      <c r="AB284" s="208"/>
      <c r="AC284" s="208"/>
      <c r="AD284" s="208"/>
      <c r="AE284" s="208">
        <f t="shared" si="354"/>
        <v>0</v>
      </c>
      <c r="AF284" s="208">
        <f t="shared" si="355"/>
        <v>0</v>
      </c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>
        <f t="shared" si="356"/>
        <v>0</v>
      </c>
      <c r="AS284" s="208">
        <f t="shared" si="357"/>
        <v>0</v>
      </c>
      <c r="AT284" s="208"/>
      <c r="AU284" s="208"/>
      <c r="AV284" s="208"/>
      <c r="AW284" s="208"/>
      <c r="AX284" s="208"/>
      <c r="AY284" s="208"/>
      <c r="AZ284" s="208"/>
      <c r="BA284" s="208"/>
      <c r="BB284" s="208"/>
      <c r="BC284" s="208"/>
      <c r="BD284" s="208"/>
      <c r="BE284" s="208">
        <f t="shared" si="358"/>
        <v>0</v>
      </c>
      <c r="BF284" s="208">
        <f t="shared" si="359"/>
        <v>0</v>
      </c>
      <c r="BG284" s="208"/>
      <c r="BH284" s="208"/>
      <c r="BI284" s="208"/>
      <c r="BJ284" s="208"/>
      <c r="BK284" s="208"/>
      <c r="BL284" s="208">
        <f t="shared" si="360"/>
        <v>0</v>
      </c>
      <c r="BM284" s="208">
        <f t="shared" si="361"/>
        <v>0</v>
      </c>
      <c r="BN284" s="208"/>
      <c r="BO284" s="208"/>
      <c r="BP284" s="208"/>
      <c r="BQ284" s="208"/>
      <c r="BR284" s="208"/>
      <c r="BS284" s="208"/>
      <c r="BT284" s="208"/>
      <c r="BU284" s="208"/>
      <c r="BV284" s="208"/>
      <c r="BW284" s="259"/>
      <c r="BX284" s="54"/>
      <c r="BY284" s="57"/>
      <c r="CE284" s="10" t="e">
        <f>D284-#REF!-AD284</f>
        <v>#REF!</v>
      </c>
      <c r="CF284" s="10" t="e">
        <f>D284-#REF!</f>
        <v>#REF!</v>
      </c>
      <c r="CG284" s="127" t="e">
        <f>F284-#REF!</f>
        <v>#REF!</v>
      </c>
    </row>
    <row r="285" spans="1:85" s="127" customFormat="1" ht="37.5" customHeight="1" x14ac:dyDescent="0.2">
      <c r="A285" s="75"/>
      <c r="B285" s="415" t="s">
        <v>558</v>
      </c>
      <c r="C285" s="401"/>
      <c r="D285" s="220">
        <f t="shared" si="352"/>
        <v>242540</v>
      </c>
      <c r="E285" s="208">
        <f t="shared" si="352"/>
        <v>242540</v>
      </c>
      <c r="F285" s="208">
        <v>242540</v>
      </c>
      <c r="G285" s="208">
        <f t="shared" si="353"/>
        <v>242540</v>
      </c>
      <c r="H285" s="208">
        <f>SUM(I285:AC285)</f>
        <v>0</v>
      </c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>
        <f t="shared" si="354"/>
        <v>0</v>
      </c>
      <c r="AF285" s="208">
        <f t="shared" si="355"/>
        <v>0</v>
      </c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>
        <f t="shared" si="356"/>
        <v>0</v>
      </c>
      <c r="AS285" s="208">
        <f t="shared" si="357"/>
        <v>0</v>
      </c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>
        <f t="shared" si="358"/>
        <v>0</v>
      </c>
      <c r="BF285" s="208">
        <f t="shared" si="359"/>
        <v>0</v>
      </c>
      <c r="BG285" s="208"/>
      <c r="BH285" s="208"/>
      <c r="BI285" s="208"/>
      <c r="BJ285" s="208"/>
      <c r="BK285" s="208"/>
      <c r="BL285" s="208">
        <f t="shared" si="360"/>
        <v>0</v>
      </c>
      <c r="BM285" s="208">
        <f t="shared" si="361"/>
        <v>0</v>
      </c>
      <c r="BN285" s="208"/>
      <c r="BO285" s="208"/>
      <c r="BP285" s="208"/>
      <c r="BQ285" s="208"/>
      <c r="BR285" s="208"/>
      <c r="BS285" s="208"/>
      <c r="BT285" s="208"/>
      <c r="BU285" s="208"/>
      <c r="BV285" s="208"/>
      <c r="BW285" s="259"/>
      <c r="BX285" s="54"/>
      <c r="BY285" s="57"/>
      <c r="CE285" s="10" t="e">
        <f>D285-#REF!-AD285</f>
        <v>#REF!</v>
      </c>
      <c r="CF285" s="10" t="e">
        <f>D285-#REF!</f>
        <v>#REF!</v>
      </c>
      <c r="CG285" s="127" t="e">
        <f>F285-#REF!</f>
        <v>#REF!</v>
      </c>
    </row>
    <row r="286" spans="1:85" s="127" customFormat="1" ht="37.5" customHeight="1" x14ac:dyDescent="0.2">
      <c r="A286" s="75"/>
      <c r="B286" s="415" t="s">
        <v>455</v>
      </c>
      <c r="C286" s="401"/>
      <c r="D286" s="220">
        <f t="shared" si="352"/>
        <v>546041</v>
      </c>
      <c r="E286" s="208">
        <f t="shared" si="352"/>
        <v>546041</v>
      </c>
      <c r="F286" s="208">
        <v>546041</v>
      </c>
      <c r="G286" s="208">
        <f t="shared" si="353"/>
        <v>546041</v>
      </c>
      <c r="H286" s="208">
        <f>SUM(I286:AC286)</f>
        <v>0</v>
      </c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>
        <f t="shared" si="354"/>
        <v>0</v>
      </c>
      <c r="AF286" s="208">
        <f t="shared" si="355"/>
        <v>0</v>
      </c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>
        <f t="shared" si="356"/>
        <v>0</v>
      </c>
      <c r="AS286" s="208">
        <f t="shared" si="357"/>
        <v>0</v>
      </c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>
        <f t="shared" si="358"/>
        <v>0</v>
      </c>
      <c r="BF286" s="208">
        <f t="shared" si="359"/>
        <v>0</v>
      </c>
      <c r="BG286" s="208"/>
      <c r="BH286" s="208"/>
      <c r="BI286" s="208"/>
      <c r="BJ286" s="208"/>
      <c r="BK286" s="208"/>
      <c r="BL286" s="208">
        <f t="shared" si="360"/>
        <v>0</v>
      </c>
      <c r="BM286" s="208">
        <f t="shared" si="361"/>
        <v>0</v>
      </c>
      <c r="BN286" s="208"/>
      <c r="BO286" s="208"/>
      <c r="BP286" s="208"/>
      <c r="BQ286" s="208"/>
      <c r="BR286" s="208"/>
      <c r="BS286" s="208"/>
      <c r="BT286" s="208"/>
      <c r="BU286" s="208"/>
      <c r="BV286" s="208"/>
      <c r="BW286" s="259"/>
      <c r="BX286" s="54"/>
      <c r="BY286" s="57"/>
      <c r="CE286" s="10" t="e">
        <f>D286-#REF!-AD286</f>
        <v>#REF!</v>
      </c>
      <c r="CF286" s="10" t="e">
        <f>D286-#REF!</f>
        <v>#REF!</v>
      </c>
      <c r="CG286" s="127" t="e">
        <f>F286-#REF!</f>
        <v>#REF!</v>
      </c>
    </row>
    <row r="287" spans="1:85" s="130" customFormat="1" x14ac:dyDescent="0.2">
      <c r="A287" s="156" t="s">
        <v>14</v>
      </c>
      <c r="B287" s="153" t="s">
        <v>15</v>
      </c>
      <c r="C287" s="192"/>
      <c r="D287" s="229">
        <f t="shared" ref="D287:BW287" si="362">SUM(D288:D290)</f>
        <v>1609646</v>
      </c>
      <c r="E287" s="218">
        <f t="shared" si="362"/>
        <v>1609646</v>
      </c>
      <c r="F287" s="218">
        <f t="shared" si="362"/>
        <v>1609646</v>
      </c>
      <c r="G287" s="218">
        <f t="shared" si="362"/>
        <v>1609646</v>
      </c>
      <c r="H287" s="218">
        <f t="shared" si="362"/>
        <v>0</v>
      </c>
      <c r="I287" s="218">
        <f t="shared" si="362"/>
        <v>0</v>
      </c>
      <c r="J287" s="218">
        <f t="shared" si="362"/>
        <v>0</v>
      </c>
      <c r="K287" s="218">
        <f t="shared" si="362"/>
        <v>0</v>
      </c>
      <c r="L287" s="218">
        <f t="shared" si="362"/>
        <v>0</v>
      </c>
      <c r="M287" s="218">
        <f t="shared" si="362"/>
        <v>0</v>
      </c>
      <c r="N287" s="218">
        <f t="shared" si="362"/>
        <v>0</v>
      </c>
      <c r="O287" s="218">
        <f t="shared" si="362"/>
        <v>0</v>
      </c>
      <c r="P287" s="218">
        <f t="shared" si="362"/>
        <v>0</v>
      </c>
      <c r="Q287" s="218">
        <f t="shared" si="362"/>
        <v>0</v>
      </c>
      <c r="R287" s="218">
        <f t="shared" ref="R287:S287" si="363">SUM(R288:R290)</f>
        <v>0</v>
      </c>
      <c r="S287" s="218">
        <f t="shared" si="363"/>
        <v>0</v>
      </c>
      <c r="T287" s="218">
        <f t="shared" ref="T287:W287" si="364">SUM(T288:T290)</f>
        <v>0</v>
      </c>
      <c r="U287" s="218">
        <f t="shared" si="364"/>
        <v>0</v>
      </c>
      <c r="V287" s="218">
        <f t="shared" si="364"/>
        <v>0</v>
      </c>
      <c r="W287" s="218">
        <f t="shared" si="364"/>
        <v>0</v>
      </c>
      <c r="X287" s="218">
        <f t="shared" ref="X287:AB287" si="365">SUM(X288:X290)</f>
        <v>0</v>
      </c>
      <c r="Y287" s="218">
        <f t="shared" si="365"/>
        <v>0</v>
      </c>
      <c r="Z287" s="218">
        <f t="shared" si="365"/>
        <v>0</v>
      </c>
      <c r="AA287" s="218">
        <f t="shared" si="365"/>
        <v>0</v>
      </c>
      <c r="AB287" s="218">
        <f t="shared" si="365"/>
        <v>0</v>
      </c>
      <c r="AC287" s="218">
        <f t="shared" si="362"/>
        <v>0</v>
      </c>
      <c r="AD287" s="218">
        <f t="shared" si="362"/>
        <v>0</v>
      </c>
      <c r="AE287" s="218">
        <f t="shared" si="362"/>
        <v>0</v>
      </c>
      <c r="AF287" s="218">
        <f t="shared" si="362"/>
        <v>0</v>
      </c>
      <c r="AG287" s="218">
        <f t="shared" si="362"/>
        <v>0</v>
      </c>
      <c r="AH287" s="218">
        <f t="shared" si="362"/>
        <v>0</v>
      </c>
      <c r="AI287" s="218">
        <f t="shared" si="362"/>
        <v>0</v>
      </c>
      <c r="AJ287" s="218">
        <f t="shared" si="362"/>
        <v>0</v>
      </c>
      <c r="AK287" s="218">
        <f t="shared" si="362"/>
        <v>0</v>
      </c>
      <c r="AL287" s="218">
        <f t="shared" si="362"/>
        <v>0</v>
      </c>
      <c r="AM287" s="218">
        <f t="shared" si="362"/>
        <v>0</v>
      </c>
      <c r="AN287" s="218">
        <f t="shared" si="362"/>
        <v>0</v>
      </c>
      <c r="AO287" s="218">
        <f t="shared" si="362"/>
        <v>0</v>
      </c>
      <c r="AP287" s="218">
        <f t="shared" si="362"/>
        <v>0</v>
      </c>
      <c r="AQ287" s="218">
        <f t="shared" si="362"/>
        <v>0</v>
      </c>
      <c r="AR287" s="218">
        <f t="shared" si="362"/>
        <v>0</v>
      </c>
      <c r="AS287" s="218">
        <f t="shared" si="362"/>
        <v>0</v>
      </c>
      <c r="AT287" s="218">
        <f t="shared" si="362"/>
        <v>0</v>
      </c>
      <c r="AU287" s="218">
        <f t="shared" si="362"/>
        <v>0</v>
      </c>
      <c r="AV287" s="218">
        <f t="shared" si="362"/>
        <v>0</v>
      </c>
      <c r="AW287" s="218">
        <f t="shared" si="362"/>
        <v>0</v>
      </c>
      <c r="AX287" s="218">
        <f t="shared" si="362"/>
        <v>0</v>
      </c>
      <c r="AY287" s="218">
        <f t="shared" si="362"/>
        <v>0</v>
      </c>
      <c r="AZ287" s="218">
        <f t="shared" si="362"/>
        <v>0</v>
      </c>
      <c r="BA287" s="218">
        <f t="shared" si="362"/>
        <v>0</v>
      </c>
      <c r="BB287" s="218">
        <f t="shared" si="362"/>
        <v>0</v>
      </c>
      <c r="BC287" s="218">
        <f t="shared" si="362"/>
        <v>0</v>
      </c>
      <c r="BD287" s="218">
        <f t="shared" si="362"/>
        <v>0</v>
      </c>
      <c r="BE287" s="218">
        <f t="shared" si="362"/>
        <v>0</v>
      </c>
      <c r="BF287" s="218">
        <f t="shared" si="362"/>
        <v>0</v>
      </c>
      <c r="BG287" s="218">
        <f t="shared" si="362"/>
        <v>0</v>
      </c>
      <c r="BH287" s="218">
        <f t="shared" si="362"/>
        <v>0</v>
      </c>
      <c r="BI287" s="218">
        <f t="shared" si="362"/>
        <v>0</v>
      </c>
      <c r="BJ287" s="218">
        <f t="shared" si="362"/>
        <v>0</v>
      </c>
      <c r="BK287" s="218">
        <f t="shared" si="362"/>
        <v>0</v>
      </c>
      <c r="BL287" s="218">
        <f t="shared" si="362"/>
        <v>0</v>
      </c>
      <c r="BM287" s="218">
        <f t="shared" si="362"/>
        <v>0</v>
      </c>
      <c r="BN287" s="218">
        <f t="shared" si="362"/>
        <v>0</v>
      </c>
      <c r="BO287" s="218">
        <f t="shared" si="362"/>
        <v>0</v>
      </c>
      <c r="BP287" s="218">
        <f t="shared" si="362"/>
        <v>0</v>
      </c>
      <c r="BQ287" s="218">
        <f t="shared" si="362"/>
        <v>0</v>
      </c>
      <c r="BR287" s="218">
        <f t="shared" si="362"/>
        <v>0</v>
      </c>
      <c r="BS287" s="218">
        <f t="shared" si="362"/>
        <v>0</v>
      </c>
      <c r="BT287" s="218">
        <f t="shared" si="362"/>
        <v>0</v>
      </c>
      <c r="BU287" s="218">
        <f t="shared" si="362"/>
        <v>0</v>
      </c>
      <c r="BV287" s="218">
        <f t="shared" si="362"/>
        <v>0</v>
      </c>
      <c r="BW287" s="277">
        <f t="shared" si="362"/>
        <v>0</v>
      </c>
      <c r="BX287" s="154"/>
      <c r="BY287" s="155"/>
      <c r="CE287" s="10" t="e">
        <f>D287-#REF!-AD287</f>
        <v>#REF!</v>
      </c>
      <c r="CF287" s="10" t="e">
        <f>D287-#REF!</f>
        <v>#REF!</v>
      </c>
      <c r="CG287" s="130" t="e">
        <f>F287-#REF!</f>
        <v>#REF!</v>
      </c>
    </row>
    <row r="288" spans="1:85" s="127" customFormat="1" ht="26.25" customHeight="1" x14ac:dyDescent="0.2">
      <c r="A288" s="75"/>
      <c r="B288" s="415" t="s">
        <v>559</v>
      </c>
      <c r="C288" s="401"/>
      <c r="D288" s="220">
        <f t="shared" ref="D288:E290" si="366">F288+AD288+AQ288+BD288+BK288</f>
        <v>100668</v>
      </c>
      <c r="E288" s="208">
        <f t="shared" si="366"/>
        <v>100668</v>
      </c>
      <c r="F288" s="208">
        <v>100668</v>
      </c>
      <c r="G288" s="208">
        <f t="shared" ref="G288:G290" si="367">F288+H288</f>
        <v>100668</v>
      </c>
      <c r="H288" s="208">
        <f>SUM(I288:AC288)</f>
        <v>0</v>
      </c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>
        <f t="shared" ref="AE288:AE290" si="368">AD288+AF288</f>
        <v>0</v>
      </c>
      <c r="AF288" s="208">
        <f t="shared" ref="AF288:AF290" si="369">SUM(AG288:AP288)</f>
        <v>0</v>
      </c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>
        <f t="shared" ref="AR288:AR290" si="370">AQ288+AS288</f>
        <v>0</v>
      </c>
      <c r="AS288" s="208">
        <f t="shared" ref="AS288:AS290" si="371">SUM(AT288:BC288)</f>
        <v>0</v>
      </c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>
        <f t="shared" ref="BE288:BE290" si="372">BD288+BF288</f>
        <v>0</v>
      </c>
      <c r="BF288" s="208">
        <f t="shared" ref="BF288:BF290" si="373">SUM(BG288:BJ288)</f>
        <v>0</v>
      </c>
      <c r="BG288" s="208"/>
      <c r="BH288" s="208"/>
      <c r="BI288" s="208"/>
      <c r="BJ288" s="208"/>
      <c r="BK288" s="208"/>
      <c r="BL288" s="208">
        <f t="shared" ref="BL288:BL290" si="374">BK288+BM288</f>
        <v>0</v>
      </c>
      <c r="BM288" s="208">
        <f t="shared" ref="BM288:BM290" si="375">SUM(BN288:BW288)</f>
        <v>0</v>
      </c>
      <c r="BN288" s="208"/>
      <c r="BO288" s="208"/>
      <c r="BP288" s="208"/>
      <c r="BQ288" s="208"/>
      <c r="BR288" s="208"/>
      <c r="BS288" s="208"/>
      <c r="BT288" s="208"/>
      <c r="BU288" s="208"/>
      <c r="BV288" s="208"/>
      <c r="BW288" s="259"/>
      <c r="BX288" s="54"/>
      <c r="BY288" s="57"/>
      <c r="CE288" s="10" t="e">
        <f>D288-#REF!-AD288</f>
        <v>#REF!</v>
      </c>
      <c r="CF288" s="10" t="e">
        <f>D288-#REF!</f>
        <v>#REF!</v>
      </c>
      <c r="CG288" s="127" t="e">
        <f>F288-#REF!</f>
        <v>#REF!</v>
      </c>
    </row>
    <row r="289" spans="1:85" s="130" customFormat="1" ht="51" customHeight="1" x14ac:dyDescent="0.2">
      <c r="A289" s="75"/>
      <c r="B289" s="400" t="s">
        <v>592</v>
      </c>
      <c r="C289" s="401"/>
      <c r="D289" s="220">
        <f t="shared" si="366"/>
        <v>839590</v>
      </c>
      <c r="E289" s="208">
        <f t="shared" si="366"/>
        <v>839590</v>
      </c>
      <c r="F289" s="208">
        <v>839590</v>
      </c>
      <c r="G289" s="208">
        <f t="shared" si="367"/>
        <v>839590</v>
      </c>
      <c r="H289" s="208">
        <f>SUM(I289:AC289)</f>
        <v>0</v>
      </c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>
        <f t="shared" si="368"/>
        <v>0</v>
      </c>
      <c r="AF289" s="208">
        <f t="shared" si="369"/>
        <v>0</v>
      </c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>
        <f t="shared" si="370"/>
        <v>0</v>
      </c>
      <c r="AS289" s="208">
        <f t="shared" si="371"/>
        <v>0</v>
      </c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>
        <f t="shared" si="372"/>
        <v>0</v>
      </c>
      <c r="BF289" s="208">
        <f t="shared" si="373"/>
        <v>0</v>
      </c>
      <c r="BG289" s="208"/>
      <c r="BH289" s="208"/>
      <c r="BI289" s="208"/>
      <c r="BJ289" s="208"/>
      <c r="BK289" s="208"/>
      <c r="BL289" s="208">
        <f t="shared" si="374"/>
        <v>0</v>
      </c>
      <c r="BM289" s="208">
        <f t="shared" si="375"/>
        <v>0</v>
      </c>
      <c r="BN289" s="208"/>
      <c r="BO289" s="208"/>
      <c r="BP289" s="208"/>
      <c r="BQ289" s="208"/>
      <c r="BR289" s="208"/>
      <c r="BS289" s="208"/>
      <c r="BT289" s="208"/>
      <c r="BU289" s="208"/>
      <c r="BV289" s="208"/>
      <c r="BW289" s="259"/>
      <c r="BX289" s="54"/>
      <c r="BY289" s="57"/>
      <c r="CE289" s="10" t="e">
        <f>D289-#REF!-AD289</f>
        <v>#REF!</v>
      </c>
      <c r="CF289" s="10" t="e">
        <f>D289-#REF!</f>
        <v>#REF!</v>
      </c>
      <c r="CG289" s="130" t="e">
        <f>F289-#REF!</f>
        <v>#REF!</v>
      </c>
    </row>
    <row r="290" spans="1:85" s="127" customFormat="1" ht="24" customHeight="1" x14ac:dyDescent="0.2">
      <c r="A290" s="75"/>
      <c r="B290" s="415" t="s">
        <v>560</v>
      </c>
      <c r="C290" s="401"/>
      <c r="D290" s="220">
        <f t="shared" si="366"/>
        <v>669388</v>
      </c>
      <c r="E290" s="208">
        <f t="shared" si="366"/>
        <v>669388</v>
      </c>
      <c r="F290" s="208">
        <v>669388</v>
      </c>
      <c r="G290" s="208">
        <f t="shared" si="367"/>
        <v>669388</v>
      </c>
      <c r="H290" s="208">
        <f>SUM(I290:AC290)</f>
        <v>0</v>
      </c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>
        <f t="shared" si="368"/>
        <v>0</v>
      </c>
      <c r="AF290" s="208">
        <f t="shared" si="369"/>
        <v>0</v>
      </c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>
        <f t="shared" si="370"/>
        <v>0</v>
      </c>
      <c r="AS290" s="208">
        <f t="shared" si="371"/>
        <v>0</v>
      </c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>
        <f t="shared" si="372"/>
        <v>0</v>
      </c>
      <c r="BF290" s="208">
        <f t="shared" si="373"/>
        <v>0</v>
      </c>
      <c r="BG290" s="208"/>
      <c r="BH290" s="208"/>
      <c r="BI290" s="208"/>
      <c r="BJ290" s="208"/>
      <c r="BK290" s="208"/>
      <c r="BL290" s="208">
        <f t="shared" si="374"/>
        <v>0</v>
      </c>
      <c r="BM290" s="208">
        <f t="shared" si="375"/>
        <v>0</v>
      </c>
      <c r="BN290" s="208"/>
      <c r="BO290" s="208"/>
      <c r="BP290" s="208"/>
      <c r="BQ290" s="208"/>
      <c r="BR290" s="208"/>
      <c r="BS290" s="208"/>
      <c r="BT290" s="208"/>
      <c r="BU290" s="208"/>
      <c r="BV290" s="208"/>
      <c r="BW290" s="259"/>
      <c r="BX290" s="54"/>
      <c r="BY290" s="57"/>
      <c r="CE290" s="10" t="e">
        <f>D290-#REF!-AD290</f>
        <v>#REF!</v>
      </c>
      <c r="CF290" s="10" t="e">
        <f>D290-#REF!</f>
        <v>#REF!</v>
      </c>
      <c r="CG290" s="127" t="e">
        <f>F290-#REF!</f>
        <v>#REF!</v>
      </c>
    </row>
    <row r="291" spans="1:85" s="130" customFormat="1" x14ac:dyDescent="0.2">
      <c r="A291" s="156" t="s">
        <v>17</v>
      </c>
      <c r="B291" s="153" t="s">
        <v>18</v>
      </c>
      <c r="C291" s="192"/>
      <c r="D291" s="229">
        <f t="shared" ref="D291:BW291" si="376">SUM(D292:D295)</f>
        <v>941527</v>
      </c>
      <c r="E291" s="218">
        <f t="shared" si="376"/>
        <v>946601</v>
      </c>
      <c r="F291" s="218">
        <f t="shared" si="376"/>
        <v>941527</v>
      </c>
      <c r="G291" s="218">
        <f t="shared" si="376"/>
        <v>946601</v>
      </c>
      <c r="H291" s="218">
        <f t="shared" si="376"/>
        <v>5074</v>
      </c>
      <c r="I291" s="218">
        <f t="shared" si="376"/>
        <v>0</v>
      </c>
      <c r="J291" s="218">
        <f t="shared" si="376"/>
        <v>0</v>
      </c>
      <c r="K291" s="218">
        <f t="shared" si="376"/>
        <v>0</v>
      </c>
      <c r="L291" s="218">
        <f t="shared" si="376"/>
        <v>0</v>
      </c>
      <c r="M291" s="218">
        <f t="shared" si="376"/>
        <v>1</v>
      </c>
      <c r="N291" s="218">
        <f t="shared" si="376"/>
        <v>0</v>
      </c>
      <c r="O291" s="218">
        <f t="shared" si="376"/>
        <v>0</v>
      </c>
      <c r="P291" s="218">
        <f t="shared" si="376"/>
        <v>0</v>
      </c>
      <c r="Q291" s="218">
        <f t="shared" si="376"/>
        <v>0</v>
      </c>
      <c r="R291" s="218">
        <f t="shared" ref="R291:S291" si="377">SUM(R292:R295)</f>
        <v>5073</v>
      </c>
      <c r="S291" s="218">
        <f t="shared" si="377"/>
        <v>0</v>
      </c>
      <c r="T291" s="218">
        <f t="shared" ref="T291:W291" si="378">SUM(T292:T295)</f>
        <v>0</v>
      </c>
      <c r="U291" s="218">
        <f t="shared" si="378"/>
        <v>0</v>
      </c>
      <c r="V291" s="218">
        <f t="shared" si="378"/>
        <v>0</v>
      </c>
      <c r="W291" s="218">
        <f t="shared" si="378"/>
        <v>0</v>
      </c>
      <c r="X291" s="218">
        <f t="shared" ref="X291:AB291" si="379">SUM(X292:X295)</f>
        <v>0</v>
      </c>
      <c r="Y291" s="218">
        <f t="shared" si="379"/>
        <v>0</v>
      </c>
      <c r="Z291" s="218">
        <f t="shared" si="379"/>
        <v>0</v>
      </c>
      <c r="AA291" s="218">
        <f t="shared" si="379"/>
        <v>0</v>
      </c>
      <c r="AB291" s="218">
        <f t="shared" si="379"/>
        <v>0</v>
      </c>
      <c r="AC291" s="218">
        <f t="shared" si="376"/>
        <v>0</v>
      </c>
      <c r="AD291" s="218">
        <f t="shared" si="376"/>
        <v>0</v>
      </c>
      <c r="AE291" s="218">
        <f t="shared" si="376"/>
        <v>0</v>
      </c>
      <c r="AF291" s="218">
        <f t="shared" si="376"/>
        <v>0</v>
      </c>
      <c r="AG291" s="218">
        <f t="shared" si="376"/>
        <v>0</v>
      </c>
      <c r="AH291" s="218">
        <f t="shared" si="376"/>
        <v>0</v>
      </c>
      <c r="AI291" s="218">
        <f t="shared" si="376"/>
        <v>0</v>
      </c>
      <c r="AJ291" s="218">
        <f t="shared" si="376"/>
        <v>0</v>
      </c>
      <c r="AK291" s="218">
        <f t="shared" si="376"/>
        <v>0</v>
      </c>
      <c r="AL291" s="218">
        <f t="shared" si="376"/>
        <v>0</v>
      </c>
      <c r="AM291" s="218">
        <f t="shared" si="376"/>
        <v>0</v>
      </c>
      <c r="AN291" s="218">
        <f t="shared" si="376"/>
        <v>0</v>
      </c>
      <c r="AO291" s="218">
        <f t="shared" si="376"/>
        <v>0</v>
      </c>
      <c r="AP291" s="218">
        <f t="shared" si="376"/>
        <v>0</v>
      </c>
      <c r="AQ291" s="218">
        <f t="shared" si="376"/>
        <v>0</v>
      </c>
      <c r="AR291" s="218">
        <f t="shared" si="376"/>
        <v>0</v>
      </c>
      <c r="AS291" s="218">
        <f t="shared" si="376"/>
        <v>0</v>
      </c>
      <c r="AT291" s="218">
        <f t="shared" si="376"/>
        <v>0</v>
      </c>
      <c r="AU291" s="218">
        <f t="shared" si="376"/>
        <v>0</v>
      </c>
      <c r="AV291" s="218">
        <f t="shared" si="376"/>
        <v>0</v>
      </c>
      <c r="AW291" s="218">
        <f t="shared" si="376"/>
        <v>0</v>
      </c>
      <c r="AX291" s="218">
        <f t="shared" si="376"/>
        <v>0</v>
      </c>
      <c r="AY291" s="218">
        <f t="shared" si="376"/>
        <v>0</v>
      </c>
      <c r="AZ291" s="218">
        <f t="shared" si="376"/>
        <v>0</v>
      </c>
      <c r="BA291" s="218">
        <f t="shared" si="376"/>
        <v>0</v>
      </c>
      <c r="BB291" s="218">
        <f t="shared" si="376"/>
        <v>0</v>
      </c>
      <c r="BC291" s="218">
        <f t="shared" si="376"/>
        <v>0</v>
      </c>
      <c r="BD291" s="218">
        <f t="shared" si="376"/>
        <v>0</v>
      </c>
      <c r="BE291" s="218">
        <f t="shared" si="376"/>
        <v>0</v>
      </c>
      <c r="BF291" s="218">
        <f t="shared" si="376"/>
        <v>0</v>
      </c>
      <c r="BG291" s="218">
        <f t="shared" si="376"/>
        <v>0</v>
      </c>
      <c r="BH291" s="218">
        <f t="shared" si="376"/>
        <v>0</v>
      </c>
      <c r="BI291" s="218">
        <f t="shared" si="376"/>
        <v>0</v>
      </c>
      <c r="BJ291" s="218">
        <f t="shared" si="376"/>
        <v>0</v>
      </c>
      <c r="BK291" s="218">
        <f t="shared" si="376"/>
        <v>0</v>
      </c>
      <c r="BL291" s="218">
        <f t="shared" si="376"/>
        <v>0</v>
      </c>
      <c r="BM291" s="218">
        <f t="shared" si="376"/>
        <v>0</v>
      </c>
      <c r="BN291" s="218">
        <f t="shared" si="376"/>
        <v>0</v>
      </c>
      <c r="BO291" s="218">
        <f t="shared" si="376"/>
        <v>0</v>
      </c>
      <c r="BP291" s="218">
        <f t="shared" si="376"/>
        <v>0</v>
      </c>
      <c r="BQ291" s="218">
        <f t="shared" si="376"/>
        <v>0</v>
      </c>
      <c r="BR291" s="218">
        <f t="shared" si="376"/>
        <v>0</v>
      </c>
      <c r="BS291" s="218">
        <f t="shared" si="376"/>
        <v>0</v>
      </c>
      <c r="BT291" s="218">
        <f t="shared" si="376"/>
        <v>0</v>
      </c>
      <c r="BU291" s="218">
        <f t="shared" si="376"/>
        <v>0</v>
      </c>
      <c r="BV291" s="218">
        <f t="shared" si="376"/>
        <v>0</v>
      </c>
      <c r="BW291" s="277">
        <f t="shared" si="376"/>
        <v>0</v>
      </c>
      <c r="BX291" s="154"/>
      <c r="BY291" s="155"/>
      <c r="CE291" s="10" t="e">
        <f>D291-#REF!-AD291</f>
        <v>#REF!</v>
      </c>
      <c r="CF291" s="10" t="e">
        <f>D291-#REF!</f>
        <v>#REF!</v>
      </c>
      <c r="CG291" s="130" t="e">
        <f>F291-#REF!</f>
        <v>#REF!</v>
      </c>
    </row>
    <row r="292" spans="1:85" s="127" customFormat="1" ht="27.75" customHeight="1" x14ac:dyDescent="0.2">
      <c r="A292" s="75"/>
      <c r="B292" s="415" t="s">
        <v>231</v>
      </c>
      <c r="C292" s="401"/>
      <c r="D292" s="220">
        <f t="shared" ref="D292:E295" si="380">F292+AD292+AQ292+BD292+BK292</f>
        <v>500500</v>
      </c>
      <c r="E292" s="208">
        <f t="shared" si="380"/>
        <v>500500</v>
      </c>
      <c r="F292" s="208">
        <v>500500</v>
      </c>
      <c r="G292" s="208">
        <f t="shared" ref="G292:G295" si="381">F292+H292</f>
        <v>500500</v>
      </c>
      <c r="H292" s="208">
        <f>SUM(I292:AC292)</f>
        <v>0</v>
      </c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>
        <f t="shared" ref="AE292:AE295" si="382">AD292+AF292</f>
        <v>0</v>
      </c>
      <c r="AF292" s="208">
        <f t="shared" ref="AF292:AF295" si="383">SUM(AG292:AP292)</f>
        <v>0</v>
      </c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>
        <f t="shared" ref="AR292:AR295" si="384">AQ292+AS292</f>
        <v>0</v>
      </c>
      <c r="AS292" s="208">
        <f t="shared" ref="AS292:AS295" si="385">SUM(AT292:BC292)</f>
        <v>0</v>
      </c>
      <c r="AT292" s="208"/>
      <c r="AU292" s="208"/>
      <c r="AV292" s="208"/>
      <c r="AW292" s="208"/>
      <c r="AX292" s="208"/>
      <c r="AY292" s="208"/>
      <c r="AZ292" s="208"/>
      <c r="BA292" s="208"/>
      <c r="BB292" s="208"/>
      <c r="BC292" s="208"/>
      <c r="BD292" s="208"/>
      <c r="BE292" s="208">
        <f t="shared" ref="BE292:BE295" si="386">BD292+BF292</f>
        <v>0</v>
      </c>
      <c r="BF292" s="208">
        <f t="shared" ref="BF292:BF295" si="387">SUM(BG292:BJ292)</f>
        <v>0</v>
      </c>
      <c r="BG292" s="208"/>
      <c r="BH292" s="208"/>
      <c r="BI292" s="208"/>
      <c r="BJ292" s="208"/>
      <c r="BK292" s="208"/>
      <c r="BL292" s="208">
        <f t="shared" ref="BL292:BL295" si="388">BK292+BM292</f>
        <v>0</v>
      </c>
      <c r="BM292" s="208">
        <f t="shared" ref="BM292:BM295" si="389">SUM(BN292:BW292)</f>
        <v>0</v>
      </c>
      <c r="BN292" s="208"/>
      <c r="BO292" s="208"/>
      <c r="BP292" s="208"/>
      <c r="BQ292" s="208"/>
      <c r="BR292" s="208"/>
      <c r="BS292" s="208"/>
      <c r="BT292" s="208"/>
      <c r="BU292" s="208"/>
      <c r="BV292" s="208"/>
      <c r="BW292" s="259"/>
      <c r="BX292" s="54"/>
      <c r="BY292" s="57"/>
      <c r="CE292" s="10" t="e">
        <f>D292-#REF!-AD292</f>
        <v>#REF!</v>
      </c>
      <c r="CF292" s="10" t="e">
        <f>D292-#REF!</f>
        <v>#REF!</v>
      </c>
      <c r="CG292" s="127" t="e">
        <f>F292-#REF!</f>
        <v>#REF!</v>
      </c>
    </row>
    <row r="293" spans="1:85" s="127" customFormat="1" x14ac:dyDescent="0.2">
      <c r="A293" s="75"/>
      <c r="B293" s="415" t="s">
        <v>561</v>
      </c>
      <c r="C293" s="401"/>
      <c r="D293" s="220">
        <f t="shared" si="380"/>
        <v>284577</v>
      </c>
      <c r="E293" s="208">
        <f t="shared" si="380"/>
        <v>284577</v>
      </c>
      <c r="F293" s="208">
        <v>284577</v>
      </c>
      <c r="G293" s="208">
        <f t="shared" si="381"/>
        <v>284577</v>
      </c>
      <c r="H293" s="208">
        <f>SUM(I293:AC293)</f>
        <v>0</v>
      </c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  <c r="AA293" s="208"/>
      <c r="AB293" s="208"/>
      <c r="AC293" s="208"/>
      <c r="AD293" s="208"/>
      <c r="AE293" s="208">
        <f t="shared" si="382"/>
        <v>0</v>
      </c>
      <c r="AF293" s="208">
        <f t="shared" si="383"/>
        <v>0</v>
      </c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>
        <f t="shared" si="384"/>
        <v>0</v>
      </c>
      <c r="AS293" s="208">
        <f t="shared" si="385"/>
        <v>0</v>
      </c>
      <c r="AT293" s="208"/>
      <c r="AU293" s="208"/>
      <c r="AV293" s="208"/>
      <c r="AW293" s="208"/>
      <c r="AX293" s="208"/>
      <c r="AY293" s="208"/>
      <c r="AZ293" s="208"/>
      <c r="BA293" s="208"/>
      <c r="BB293" s="208"/>
      <c r="BC293" s="208"/>
      <c r="BD293" s="208"/>
      <c r="BE293" s="208">
        <f t="shared" si="386"/>
        <v>0</v>
      </c>
      <c r="BF293" s="208">
        <f t="shared" si="387"/>
        <v>0</v>
      </c>
      <c r="BG293" s="208"/>
      <c r="BH293" s="208"/>
      <c r="BI293" s="208"/>
      <c r="BJ293" s="208"/>
      <c r="BK293" s="208"/>
      <c r="BL293" s="208">
        <f t="shared" si="388"/>
        <v>0</v>
      </c>
      <c r="BM293" s="208">
        <f t="shared" si="389"/>
        <v>0</v>
      </c>
      <c r="BN293" s="208"/>
      <c r="BO293" s="208"/>
      <c r="BP293" s="208"/>
      <c r="BQ293" s="208"/>
      <c r="BR293" s="208"/>
      <c r="BS293" s="208"/>
      <c r="BT293" s="208"/>
      <c r="BU293" s="208"/>
      <c r="BV293" s="208"/>
      <c r="BW293" s="259"/>
      <c r="BX293" s="54"/>
      <c r="BY293" s="57"/>
      <c r="CE293" s="10" t="e">
        <f>D293-#REF!-AD293</f>
        <v>#REF!</v>
      </c>
      <c r="CF293" s="10" t="e">
        <f>D293-#REF!</f>
        <v>#REF!</v>
      </c>
      <c r="CG293" s="127" t="e">
        <f>F293-#REF!</f>
        <v>#REF!</v>
      </c>
    </row>
    <row r="294" spans="1:85" s="130" customFormat="1" ht="23.25" customHeight="1" x14ac:dyDescent="0.2">
      <c r="A294" s="75"/>
      <c r="B294" s="400" t="s">
        <v>595</v>
      </c>
      <c r="C294" s="401"/>
      <c r="D294" s="220">
        <f t="shared" si="380"/>
        <v>66438</v>
      </c>
      <c r="E294" s="208">
        <f t="shared" si="380"/>
        <v>71512</v>
      </c>
      <c r="F294" s="208">
        <v>66438</v>
      </c>
      <c r="G294" s="208">
        <f t="shared" si="381"/>
        <v>71512</v>
      </c>
      <c r="H294" s="208">
        <f>SUM(I294:AC294)</f>
        <v>5074</v>
      </c>
      <c r="I294" s="208"/>
      <c r="J294" s="208"/>
      <c r="K294" s="208"/>
      <c r="L294" s="208"/>
      <c r="M294" s="208">
        <v>1</v>
      </c>
      <c r="N294" s="208"/>
      <c r="O294" s="208"/>
      <c r="P294" s="208"/>
      <c r="Q294" s="208"/>
      <c r="R294" s="208">
        <v>5073</v>
      </c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>
        <f t="shared" si="382"/>
        <v>0</v>
      </c>
      <c r="AF294" s="208">
        <f t="shared" si="383"/>
        <v>0</v>
      </c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>
        <f t="shared" si="384"/>
        <v>0</v>
      </c>
      <c r="AS294" s="208">
        <f t="shared" si="385"/>
        <v>0</v>
      </c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>
        <f t="shared" si="386"/>
        <v>0</v>
      </c>
      <c r="BF294" s="208">
        <f t="shared" si="387"/>
        <v>0</v>
      </c>
      <c r="BG294" s="208"/>
      <c r="BH294" s="208"/>
      <c r="BI294" s="208"/>
      <c r="BJ294" s="208"/>
      <c r="BK294" s="208"/>
      <c r="BL294" s="208">
        <f t="shared" si="388"/>
        <v>0</v>
      </c>
      <c r="BM294" s="208">
        <f t="shared" si="389"/>
        <v>0</v>
      </c>
      <c r="BN294" s="208"/>
      <c r="BO294" s="208"/>
      <c r="BP294" s="208"/>
      <c r="BQ294" s="208"/>
      <c r="BR294" s="208"/>
      <c r="BS294" s="208"/>
      <c r="BT294" s="208"/>
      <c r="BU294" s="208"/>
      <c r="BV294" s="208"/>
      <c r="BW294" s="259"/>
      <c r="BX294" s="54"/>
      <c r="BY294" s="57"/>
      <c r="CE294" s="10" t="e">
        <f>D294-#REF!-AD294</f>
        <v>#REF!</v>
      </c>
      <c r="CF294" s="10" t="e">
        <f>D294-#REF!</f>
        <v>#REF!</v>
      </c>
      <c r="CG294" s="130" t="e">
        <f>F294-#REF!</f>
        <v>#REF!</v>
      </c>
    </row>
    <row r="295" spans="1:85" s="127" customFormat="1" ht="27.75" customHeight="1" x14ac:dyDescent="0.2">
      <c r="A295" s="75"/>
      <c r="B295" s="415" t="s">
        <v>715</v>
      </c>
      <c r="C295" s="401"/>
      <c r="D295" s="220">
        <f t="shared" si="380"/>
        <v>90012</v>
      </c>
      <c r="E295" s="208">
        <f t="shared" si="380"/>
        <v>90012</v>
      </c>
      <c r="F295" s="208">
        <v>90012</v>
      </c>
      <c r="G295" s="208">
        <f t="shared" si="381"/>
        <v>90012</v>
      </c>
      <c r="H295" s="208">
        <f>SUM(I295:AC295)</f>
        <v>0</v>
      </c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>
        <f t="shared" si="382"/>
        <v>0</v>
      </c>
      <c r="AF295" s="208">
        <f t="shared" si="383"/>
        <v>0</v>
      </c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>
        <f t="shared" si="384"/>
        <v>0</v>
      </c>
      <c r="AS295" s="208">
        <f t="shared" si="385"/>
        <v>0</v>
      </c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>
        <f t="shared" si="386"/>
        <v>0</v>
      </c>
      <c r="BF295" s="208">
        <f t="shared" si="387"/>
        <v>0</v>
      </c>
      <c r="BG295" s="208"/>
      <c r="BH295" s="208"/>
      <c r="BI295" s="208"/>
      <c r="BJ295" s="208"/>
      <c r="BK295" s="208"/>
      <c r="BL295" s="208">
        <f t="shared" si="388"/>
        <v>0</v>
      </c>
      <c r="BM295" s="208">
        <f t="shared" si="389"/>
        <v>0</v>
      </c>
      <c r="BN295" s="208"/>
      <c r="BO295" s="208"/>
      <c r="BP295" s="208"/>
      <c r="BQ295" s="208"/>
      <c r="BR295" s="208"/>
      <c r="BS295" s="208"/>
      <c r="BT295" s="208"/>
      <c r="BU295" s="208"/>
      <c r="BV295" s="208"/>
      <c r="BW295" s="259"/>
      <c r="BX295" s="54"/>
      <c r="BY295" s="57"/>
      <c r="CE295" s="10" t="e">
        <f>D295-#REF!-AD295</f>
        <v>#REF!</v>
      </c>
      <c r="CF295" s="10" t="e">
        <f>D295-#REF!</f>
        <v>#REF!</v>
      </c>
      <c r="CG295" s="127" t="e">
        <f>F295-#REF!</f>
        <v>#REF!</v>
      </c>
    </row>
    <row r="296" spans="1:85" s="130" customFormat="1" x14ac:dyDescent="0.2">
      <c r="A296" s="156">
        <v>10</v>
      </c>
      <c r="B296" s="153" t="s">
        <v>21</v>
      </c>
      <c r="C296" s="192"/>
      <c r="D296" s="229">
        <f t="shared" ref="D296:BW296" si="390">SUM(D297:D298)</f>
        <v>343345</v>
      </c>
      <c r="E296" s="218">
        <f t="shared" si="390"/>
        <v>343345</v>
      </c>
      <c r="F296" s="218">
        <f t="shared" si="390"/>
        <v>343345</v>
      </c>
      <c r="G296" s="218">
        <f t="shared" si="390"/>
        <v>343345</v>
      </c>
      <c r="H296" s="218">
        <f t="shared" si="390"/>
        <v>0</v>
      </c>
      <c r="I296" s="218">
        <f t="shared" si="390"/>
        <v>0</v>
      </c>
      <c r="J296" s="218">
        <f t="shared" si="390"/>
        <v>0</v>
      </c>
      <c r="K296" s="218">
        <f t="shared" si="390"/>
        <v>0</v>
      </c>
      <c r="L296" s="218">
        <f t="shared" si="390"/>
        <v>0</v>
      </c>
      <c r="M296" s="218">
        <f t="shared" si="390"/>
        <v>0</v>
      </c>
      <c r="N296" s="218">
        <f t="shared" si="390"/>
        <v>0</v>
      </c>
      <c r="O296" s="218">
        <f t="shared" si="390"/>
        <v>0</v>
      </c>
      <c r="P296" s="218">
        <f t="shared" si="390"/>
        <v>0</v>
      </c>
      <c r="Q296" s="218">
        <f t="shared" si="390"/>
        <v>0</v>
      </c>
      <c r="R296" s="218">
        <f t="shared" ref="R296:S296" si="391">SUM(R297:R298)</f>
        <v>0</v>
      </c>
      <c r="S296" s="218">
        <f t="shared" si="391"/>
        <v>0</v>
      </c>
      <c r="T296" s="218">
        <f t="shared" ref="T296:W296" si="392">SUM(T297:T298)</f>
        <v>0</v>
      </c>
      <c r="U296" s="218">
        <f t="shared" si="392"/>
        <v>0</v>
      </c>
      <c r="V296" s="218">
        <f t="shared" si="392"/>
        <v>0</v>
      </c>
      <c r="W296" s="218">
        <f t="shared" si="392"/>
        <v>0</v>
      </c>
      <c r="X296" s="218">
        <f t="shared" ref="X296:AB296" si="393">SUM(X297:X298)</f>
        <v>0</v>
      </c>
      <c r="Y296" s="218">
        <f t="shared" si="393"/>
        <v>0</v>
      </c>
      <c r="Z296" s="218">
        <f t="shared" si="393"/>
        <v>0</v>
      </c>
      <c r="AA296" s="218">
        <f t="shared" si="393"/>
        <v>0</v>
      </c>
      <c r="AB296" s="218">
        <f t="shared" si="393"/>
        <v>0</v>
      </c>
      <c r="AC296" s="218">
        <f t="shared" si="390"/>
        <v>0</v>
      </c>
      <c r="AD296" s="218">
        <f t="shared" si="390"/>
        <v>0</v>
      </c>
      <c r="AE296" s="218">
        <f t="shared" si="390"/>
        <v>0</v>
      </c>
      <c r="AF296" s="218">
        <f t="shared" si="390"/>
        <v>0</v>
      </c>
      <c r="AG296" s="218">
        <f t="shared" si="390"/>
        <v>0</v>
      </c>
      <c r="AH296" s="218">
        <f t="shared" si="390"/>
        <v>0</v>
      </c>
      <c r="AI296" s="218">
        <f t="shared" si="390"/>
        <v>0</v>
      </c>
      <c r="AJ296" s="218">
        <f t="shared" si="390"/>
        <v>0</v>
      </c>
      <c r="AK296" s="218">
        <f t="shared" si="390"/>
        <v>0</v>
      </c>
      <c r="AL296" s="218">
        <f t="shared" si="390"/>
        <v>0</v>
      </c>
      <c r="AM296" s="218">
        <f t="shared" si="390"/>
        <v>0</v>
      </c>
      <c r="AN296" s="218">
        <f t="shared" si="390"/>
        <v>0</v>
      </c>
      <c r="AO296" s="218">
        <f t="shared" si="390"/>
        <v>0</v>
      </c>
      <c r="AP296" s="218">
        <f t="shared" si="390"/>
        <v>0</v>
      </c>
      <c r="AQ296" s="218">
        <f t="shared" si="390"/>
        <v>0</v>
      </c>
      <c r="AR296" s="218">
        <f t="shared" si="390"/>
        <v>0</v>
      </c>
      <c r="AS296" s="218">
        <f t="shared" si="390"/>
        <v>0</v>
      </c>
      <c r="AT296" s="218">
        <f t="shared" si="390"/>
        <v>0</v>
      </c>
      <c r="AU296" s="218">
        <f t="shared" si="390"/>
        <v>0</v>
      </c>
      <c r="AV296" s="218">
        <f t="shared" si="390"/>
        <v>0</v>
      </c>
      <c r="AW296" s="218">
        <f t="shared" si="390"/>
        <v>0</v>
      </c>
      <c r="AX296" s="218">
        <f t="shared" si="390"/>
        <v>0</v>
      </c>
      <c r="AY296" s="218">
        <f t="shared" si="390"/>
        <v>0</v>
      </c>
      <c r="AZ296" s="218">
        <f t="shared" si="390"/>
        <v>0</v>
      </c>
      <c r="BA296" s="218">
        <f t="shared" si="390"/>
        <v>0</v>
      </c>
      <c r="BB296" s="218">
        <f t="shared" si="390"/>
        <v>0</v>
      </c>
      <c r="BC296" s="218">
        <f t="shared" si="390"/>
        <v>0</v>
      </c>
      <c r="BD296" s="218">
        <f t="shared" si="390"/>
        <v>0</v>
      </c>
      <c r="BE296" s="218">
        <f t="shared" si="390"/>
        <v>0</v>
      </c>
      <c r="BF296" s="218">
        <f t="shared" si="390"/>
        <v>0</v>
      </c>
      <c r="BG296" s="218">
        <f t="shared" si="390"/>
        <v>0</v>
      </c>
      <c r="BH296" s="218">
        <f t="shared" si="390"/>
        <v>0</v>
      </c>
      <c r="BI296" s="218">
        <f t="shared" si="390"/>
        <v>0</v>
      </c>
      <c r="BJ296" s="218">
        <f t="shared" si="390"/>
        <v>0</v>
      </c>
      <c r="BK296" s="218">
        <f t="shared" si="390"/>
        <v>0</v>
      </c>
      <c r="BL296" s="218">
        <f t="shared" si="390"/>
        <v>0</v>
      </c>
      <c r="BM296" s="218">
        <f t="shared" si="390"/>
        <v>0</v>
      </c>
      <c r="BN296" s="218">
        <f t="shared" si="390"/>
        <v>0</v>
      </c>
      <c r="BO296" s="218">
        <f t="shared" si="390"/>
        <v>0</v>
      </c>
      <c r="BP296" s="218">
        <f t="shared" si="390"/>
        <v>0</v>
      </c>
      <c r="BQ296" s="218">
        <f t="shared" si="390"/>
        <v>0</v>
      </c>
      <c r="BR296" s="218">
        <f t="shared" si="390"/>
        <v>0</v>
      </c>
      <c r="BS296" s="218">
        <f t="shared" si="390"/>
        <v>0</v>
      </c>
      <c r="BT296" s="218">
        <f t="shared" si="390"/>
        <v>0</v>
      </c>
      <c r="BU296" s="218">
        <f t="shared" si="390"/>
        <v>0</v>
      </c>
      <c r="BV296" s="218">
        <f t="shared" si="390"/>
        <v>0</v>
      </c>
      <c r="BW296" s="277">
        <f t="shared" si="390"/>
        <v>0</v>
      </c>
      <c r="BX296" s="154"/>
      <c r="BY296" s="155"/>
      <c r="CE296" s="10" t="e">
        <f>D296-#REF!-AD296</f>
        <v>#REF!</v>
      </c>
      <c r="CF296" s="10" t="e">
        <f>D296-#REF!</f>
        <v>#REF!</v>
      </c>
      <c r="CG296" s="130" t="e">
        <f>F296-#REF!</f>
        <v>#REF!</v>
      </c>
    </row>
    <row r="297" spans="1:85" s="127" customFormat="1" ht="27" customHeight="1" x14ac:dyDescent="0.2">
      <c r="A297" s="75"/>
      <c r="B297" s="415" t="s">
        <v>562</v>
      </c>
      <c r="C297" s="401"/>
      <c r="D297" s="220">
        <f>F297+AD297+AQ297+BD297+BK297</f>
        <v>241889</v>
      </c>
      <c r="E297" s="208">
        <f>G297+AE297+AR297+BE297+BL297</f>
        <v>241889</v>
      </c>
      <c r="F297" s="208">
        <v>241889</v>
      </c>
      <c r="G297" s="208">
        <f t="shared" ref="G297:G298" si="394">F297+H297</f>
        <v>241889</v>
      </c>
      <c r="H297" s="208">
        <f>SUM(I297:AC297)</f>
        <v>0</v>
      </c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>
        <f t="shared" ref="AE297:AE298" si="395">AD297+AF297</f>
        <v>0</v>
      </c>
      <c r="AF297" s="208">
        <f t="shared" ref="AF297:AF298" si="396">SUM(AG297:AP297)</f>
        <v>0</v>
      </c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>
        <f t="shared" ref="AR297:AR298" si="397">AQ297+AS297</f>
        <v>0</v>
      </c>
      <c r="AS297" s="208">
        <f t="shared" ref="AS297:AS298" si="398">SUM(AT297:BC297)</f>
        <v>0</v>
      </c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>
        <f t="shared" ref="BE297:BE298" si="399">BD297+BF297</f>
        <v>0</v>
      </c>
      <c r="BF297" s="208">
        <f t="shared" ref="BF297:BF298" si="400">SUM(BG297:BJ297)</f>
        <v>0</v>
      </c>
      <c r="BG297" s="208"/>
      <c r="BH297" s="208"/>
      <c r="BI297" s="208"/>
      <c r="BJ297" s="208"/>
      <c r="BK297" s="208"/>
      <c r="BL297" s="208">
        <f t="shared" ref="BL297:BL298" si="401">BK297+BM297</f>
        <v>0</v>
      </c>
      <c r="BM297" s="208">
        <f t="shared" ref="BM297:BM298" si="402">SUM(BN297:BW297)</f>
        <v>0</v>
      </c>
      <c r="BN297" s="208"/>
      <c r="BO297" s="208"/>
      <c r="BP297" s="208"/>
      <c r="BQ297" s="208"/>
      <c r="BR297" s="208"/>
      <c r="BS297" s="208"/>
      <c r="BT297" s="208"/>
      <c r="BU297" s="208"/>
      <c r="BV297" s="208"/>
      <c r="BW297" s="259"/>
      <c r="BX297" s="54"/>
      <c r="BY297" s="57"/>
      <c r="CE297" s="10" t="e">
        <f>D297-#REF!-AD297</f>
        <v>#REF!</v>
      </c>
      <c r="CF297" s="10" t="e">
        <f>D297-#REF!</f>
        <v>#REF!</v>
      </c>
      <c r="CG297" s="127" t="e">
        <f>F297-#REF!</f>
        <v>#REF!</v>
      </c>
    </row>
    <row r="298" spans="1:85" s="127" customFormat="1" ht="23.25" customHeight="1" x14ac:dyDescent="0.2">
      <c r="A298" s="75"/>
      <c r="B298" s="415" t="s">
        <v>563</v>
      </c>
      <c r="C298" s="401"/>
      <c r="D298" s="220">
        <f>F298+AD298+AQ298+BD298+BK298</f>
        <v>101456</v>
      </c>
      <c r="E298" s="208">
        <f>G298+AE298+AR298+BE298+BL298</f>
        <v>101456</v>
      </c>
      <c r="F298" s="208">
        <v>101456</v>
      </c>
      <c r="G298" s="208">
        <f t="shared" si="394"/>
        <v>101456</v>
      </c>
      <c r="H298" s="208">
        <f>SUM(I298:AC298)</f>
        <v>0</v>
      </c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>
        <f t="shared" si="395"/>
        <v>0</v>
      </c>
      <c r="AF298" s="208">
        <f t="shared" si="396"/>
        <v>0</v>
      </c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>
        <f t="shared" si="397"/>
        <v>0</v>
      </c>
      <c r="AS298" s="208">
        <f t="shared" si="398"/>
        <v>0</v>
      </c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>
        <f t="shared" si="399"/>
        <v>0</v>
      </c>
      <c r="BF298" s="208">
        <f t="shared" si="400"/>
        <v>0</v>
      </c>
      <c r="BG298" s="208"/>
      <c r="BH298" s="208"/>
      <c r="BI298" s="208"/>
      <c r="BJ298" s="208"/>
      <c r="BK298" s="208"/>
      <c r="BL298" s="208">
        <f t="shared" si="401"/>
        <v>0</v>
      </c>
      <c r="BM298" s="208">
        <f t="shared" si="402"/>
        <v>0</v>
      </c>
      <c r="BN298" s="208"/>
      <c r="BO298" s="208"/>
      <c r="BP298" s="208"/>
      <c r="BQ298" s="208"/>
      <c r="BR298" s="208"/>
      <c r="BS298" s="208"/>
      <c r="BT298" s="208"/>
      <c r="BU298" s="208"/>
      <c r="BV298" s="208"/>
      <c r="BW298" s="259"/>
      <c r="BX298" s="54"/>
      <c r="BY298" s="57"/>
      <c r="CE298" s="10" t="e">
        <f>D298-#REF!-AD298</f>
        <v>#REF!</v>
      </c>
      <c r="CF298" s="10" t="e">
        <f>D298-#REF!</f>
        <v>#REF!</v>
      </c>
      <c r="CG298" s="127" t="e">
        <f>F298-#REF!</f>
        <v>#REF!</v>
      </c>
    </row>
    <row r="299" spans="1:85" s="127" customFormat="1" ht="15.75" customHeight="1" thickBot="1" x14ac:dyDescent="0.25">
      <c r="A299" s="69"/>
      <c r="B299" s="179"/>
      <c r="C299" s="190"/>
      <c r="D299" s="224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1"/>
      <c r="BA299" s="211"/>
      <c r="BB299" s="211"/>
      <c r="BC299" s="211"/>
      <c r="BD299" s="211"/>
      <c r="BE299" s="211"/>
      <c r="BF299" s="211"/>
      <c r="BG299" s="211"/>
      <c r="BH299" s="211"/>
      <c r="BI299" s="211"/>
      <c r="BJ299" s="211"/>
      <c r="BK299" s="211"/>
      <c r="BL299" s="211"/>
      <c r="BM299" s="211"/>
      <c r="BN299" s="211"/>
      <c r="BO299" s="211"/>
      <c r="BP299" s="211"/>
      <c r="BQ299" s="211"/>
      <c r="BR299" s="211"/>
      <c r="BS299" s="211"/>
      <c r="BT299" s="211"/>
      <c r="BU299" s="211"/>
      <c r="BV299" s="211"/>
      <c r="BW299" s="278"/>
      <c r="BX299" s="134"/>
      <c r="BY299" s="60"/>
      <c r="CE299" s="10" t="e">
        <f>D299-#REF!-AD299</f>
        <v>#REF!</v>
      </c>
      <c r="CF299" s="10" t="e">
        <f>D299-#REF!</f>
        <v>#REF!</v>
      </c>
      <c r="CG299" s="127" t="e">
        <f>F299-#REF!</f>
        <v>#REF!</v>
      </c>
    </row>
    <row r="300" spans="1:85" s="127" customFormat="1" ht="12.75" thickTop="1" x14ac:dyDescent="0.2">
      <c r="A300" s="92" t="s">
        <v>571</v>
      </c>
      <c r="B300" s="137" t="s">
        <v>439</v>
      </c>
      <c r="C300" s="189"/>
      <c r="D300" s="227">
        <f>SUM(D301:D304)</f>
        <v>692000</v>
      </c>
      <c r="E300" s="216">
        <f t="shared" ref="E300:BW300" si="403">SUM(E301:E304)</f>
        <v>1177404</v>
      </c>
      <c r="F300" s="216">
        <f t="shared" si="403"/>
        <v>692000</v>
      </c>
      <c r="G300" s="216">
        <f t="shared" si="403"/>
        <v>1177404</v>
      </c>
      <c r="H300" s="216">
        <f t="shared" si="403"/>
        <v>485404</v>
      </c>
      <c r="I300" s="216">
        <f t="shared" si="403"/>
        <v>0</v>
      </c>
      <c r="J300" s="216">
        <f t="shared" si="403"/>
        <v>0</v>
      </c>
      <c r="K300" s="216">
        <f t="shared" si="403"/>
        <v>0</v>
      </c>
      <c r="L300" s="216">
        <f t="shared" si="403"/>
        <v>0</v>
      </c>
      <c r="M300" s="216">
        <f t="shared" si="403"/>
        <v>0</v>
      </c>
      <c r="N300" s="216">
        <f t="shared" si="403"/>
        <v>0</v>
      </c>
      <c r="O300" s="216">
        <f t="shared" si="403"/>
        <v>0</v>
      </c>
      <c r="P300" s="216">
        <f t="shared" si="403"/>
        <v>0</v>
      </c>
      <c r="Q300" s="216">
        <f t="shared" si="403"/>
        <v>0</v>
      </c>
      <c r="R300" s="216">
        <f t="shared" si="403"/>
        <v>501115</v>
      </c>
      <c r="S300" s="216">
        <f t="shared" si="403"/>
        <v>0</v>
      </c>
      <c r="T300" s="216">
        <f t="shared" ref="T300:AB300" si="404">SUM(T301:T304)</f>
        <v>0</v>
      </c>
      <c r="U300" s="216">
        <f t="shared" si="404"/>
        <v>0</v>
      </c>
      <c r="V300" s="216">
        <f t="shared" si="404"/>
        <v>0</v>
      </c>
      <c r="W300" s="216">
        <f t="shared" si="404"/>
        <v>0</v>
      </c>
      <c r="X300" s="216">
        <f t="shared" si="404"/>
        <v>-15711</v>
      </c>
      <c r="Y300" s="216">
        <f t="shared" si="404"/>
        <v>0</v>
      </c>
      <c r="Z300" s="216">
        <f t="shared" si="404"/>
        <v>0</v>
      </c>
      <c r="AA300" s="216">
        <f t="shared" si="404"/>
        <v>0</v>
      </c>
      <c r="AB300" s="216">
        <f t="shared" si="404"/>
        <v>0</v>
      </c>
      <c r="AC300" s="216">
        <f t="shared" si="403"/>
        <v>0</v>
      </c>
      <c r="AD300" s="216">
        <f t="shared" si="403"/>
        <v>0</v>
      </c>
      <c r="AE300" s="216">
        <f t="shared" si="403"/>
        <v>0</v>
      </c>
      <c r="AF300" s="216">
        <f t="shared" si="403"/>
        <v>0</v>
      </c>
      <c r="AG300" s="216">
        <f t="shared" si="403"/>
        <v>0</v>
      </c>
      <c r="AH300" s="216">
        <f t="shared" si="403"/>
        <v>0</v>
      </c>
      <c r="AI300" s="216">
        <f t="shared" si="403"/>
        <v>0</v>
      </c>
      <c r="AJ300" s="216">
        <f t="shared" si="403"/>
        <v>0</v>
      </c>
      <c r="AK300" s="216">
        <f t="shared" si="403"/>
        <v>0</v>
      </c>
      <c r="AL300" s="216">
        <f t="shared" si="403"/>
        <v>0</v>
      </c>
      <c r="AM300" s="216">
        <f t="shared" si="403"/>
        <v>0</v>
      </c>
      <c r="AN300" s="216">
        <f t="shared" si="403"/>
        <v>0</v>
      </c>
      <c r="AO300" s="216">
        <f t="shared" si="403"/>
        <v>0</v>
      </c>
      <c r="AP300" s="216">
        <f t="shared" si="403"/>
        <v>0</v>
      </c>
      <c r="AQ300" s="216">
        <f t="shared" si="403"/>
        <v>0</v>
      </c>
      <c r="AR300" s="216">
        <f t="shared" si="403"/>
        <v>0</v>
      </c>
      <c r="AS300" s="216">
        <f t="shared" si="403"/>
        <v>0</v>
      </c>
      <c r="AT300" s="216">
        <f t="shared" si="403"/>
        <v>0</v>
      </c>
      <c r="AU300" s="216">
        <f t="shared" si="403"/>
        <v>0</v>
      </c>
      <c r="AV300" s="216">
        <f t="shared" si="403"/>
        <v>0</v>
      </c>
      <c r="AW300" s="216">
        <f t="shared" si="403"/>
        <v>0</v>
      </c>
      <c r="AX300" s="216">
        <f t="shared" si="403"/>
        <v>0</v>
      </c>
      <c r="AY300" s="216">
        <f t="shared" si="403"/>
        <v>0</v>
      </c>
      <c r="AZ300" s="216">
        <f t="shared" si="403"/>
        <v>0</v>
      </c>
      <c r="BA300" s="216">
        <f t="shared" si="403"/>
        <v>0</v>
      </c>
      <c r="BB300" s="216">
        <f t="shared" si="403"/>
        <v>0</v>
      </c>
      <c r="BC300" s="216">
        <f t="shared" si="403"/>
        <v>0</v>
      </c>
      <c r="BD300" s="216">
        <f t="shared" si="403"/>
        <v>0</v>
      </c>
      <c r="BE300" s="216">
        <f t="shared" si="403"/>
        <v>0</v>
      </c>
      <c r="BF300" s="216">
        <f t="shared" si="403"/>
        <v>0</v>
      </c>
      <c r="BG300" s="216">
        <f t="shared" si="403"/>
        <v>0</v>
      </c>
      <c r="BH300" s="216">
        <f t="shared" si="403"/>
        <v>0</v>
      </c>
      <c r="BI300" s="216">
        <f t="shared" si="403"/>
        <v>0</v>
      </c>
      <c r="BJ300" s="216">
        <f t="shared" si="403"/>
        <v>0</v>
      </c>
      <c r="BK300" s="216">
        <f t="shared" si="403"/>
        <v>0</v>
      </c>
      <c r="BL300" s="216">
        <f t="shared" si="403"/>
        <v>0</v>
      </c>
      <c r="BM300" s="216">
        <f t="shared" si="403"/>
        <v>0</v>
      </c>
      <c r="BN300" s="216">
        <f t="shared" si="403"/>
        <v>0</v>
      </c>
      <c r="BO300" s="216">
        <f t="shared" si="403"/>
        <v>0</v>
      </c>
      <c r="BP300" s="216">
        <f t="shared" si="403"/>
        <v>0</v>
      </c>
      <c r="BQ300" s="216">
        <f t="shared" si="403"/>
        <v>0</v>
      </c>
      <c r="BR300" s="216">
        <f t="shared" si="403"/>
        <v>0</v>
      </c>
      <c r="BS300" s="216">
        <f t="shared" si="403"/>
        <v>0</v>
      </c>
      <c r="BT300" s="216">
        <f t="shared" si="403"/>
        <v>0</v>
      </c>
      <c r="BU300" s="216">
        <f t="shared" si="403"/>
        <v>0</v>
      </c>
      <c r="BV300" s="216">
        <f t="shared" si="403"/>
        <v>0</v>
      </c>
      <c r="BW300" s="275">
        <f t="shared" si="403"/>
        <v>0</v>
      </c>
      <c r="BX300" s="135"/>
      <c r="BY300" s="136"/>
      <c r="CE300" s="10" t="e">
        <f>D300-#REF!-AD300</f>
        <v>#REF!</v>
      </c>
      <c r="CF300" s="10" t="e">
        <f>D300-#REF!</f>
        <v>#REF!</v>
      </c>
      <c r="CG300" s="127" t="e">
        <f>F300-#REF!</f>
        <v>#REF!</v>
      </c>
    </row>
    <row r="301" spans="1:85" s="127" customFormat="1" ht="27" customHeight="1" x14ac:dyDescent="0.2">
      <c r="A301" s="69">
        <v>50003220021</v>
      </c>
      <c r="B301" s="445" t="s">
        <v>484</v>
      </c>
      <c r="C301" s="403"/>
      <c r="D301" s="220">
        <f t="shared" ref="D301:E304" si="405">F301+AD301+AQ301+BD301+BK301</f>
        <v>142000</v>
      </c>
      <c r="E301" s="208">
        <f t="shared" si="405"/>
        <v>142000</v>
      </c>
      <c r="F301" s="208">
        <v>142000</v>
      </c>
      <c r="G301" s="208">
        <f t="shared" ref="G301:G303" si="406">F301+H301</f>
        <v>142000</v>
      </c>
      <c r="H301" s="208">
        <f>SUM(I301:AC301)</f>
        <v>0</v>
      </c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>
        <f t="shared" ref="AE301:AE302" si="407">AD301+AF301</f>
        <v>0</v>
      </c>
      <c r="AF301" s="208">
        <f t="shared" ref="AF301:AF302" si="408">SUM(AG301:AP301)</f>
        <v>0</v>
      </c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>
        <f t="shared" ref="AR301:AR302" si="409">AQ301+AS301</f>
        <v>0</v>
      </c>
      <c r="AS301" s="208">
        <f t="shared" ref="AS301:AS302" si="410">SUM(AT301:BC301)</f>
        <v>0</v>
      </c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8"/>
      <c r="BD301" s="208">
        <v>0</v>
      </c>
      <c r="BE301" s="208">
        <f t="shared" ref="BE301:BE302" si="411">BD301+BF301</f>
        <v>0</v>
      </c>
      <c r="BF301" s="208">
        <f t="shared" ref="BF301:BF302" si="412">SUM(BG301:BJ301)</f>
        <v>0</v>
      </c>
      <c r="BG301" s="208"/>
      <c r="BH301" s="208"/>
      <c r="BI301" s="208"/>
      <c r="BJ301" s="208"/>
      <c r="BK301" s="208"/>
      <c r="BL301" s="208">
        <f t="shared" ref="BL301:BL302" si="413">BK301+BM301</f>
        <v>0</v>
      </c>
      <c r="BM301" s="208">
        <f t="shared" ref="BM301:BM302" si="414">SUM(BN301:BW301)</f>
        <v>0</v>
      </c>
      <c r="BN301" s="208"/>
      <c r="BO301" s="208"/>
      <c r="BP301" s="208"/>
      <c r="BQ301" s="208"/>
      <c r="BR301" s="208"/>
      <c r="BS301" s="208"/>
      <c r="BT301" s="208"/>
      <c r="BU301" s="208"/>
      <c r="BV301" s="208"/>
      <c r="BW301" s="259"/>
      <c r="BX301" s="54" t="s">
        <v>483</v>
      </c>
      <c r="BY301" s="131"/>
      <c r="CE301" s="10" t="e">
        <f>D301-#REF!-AD301</f>
        <v>#REF!</v>
      </c>
      <c r="CF301" s="10" t="e">
        <f>D301-#REF!</f>
        <v>#REF!</v>
      </c>
      <c r="CG301" s="127" t="e">
        <f>F301-#REF!</f>
        <v>#REF!</v>
      </c>
    </row>
    <row r="302" spans="1:85" s="130" customFormat="1" ht="17.25" customHeight="1" x14ac:dyDescent="0.2">
      <c r="A302" s="75">
        <v>40003220000</v>
      </c>
      <c r="B302" s="402" t="s">
        <v>755</v>
      </c>
      <c r="C302" s="403"/>
      <c r="D302" s="220">
        <f t="shared" si="405"/>
        <v>550000</v>
      </c>
      <c r="E302" s="208">
        <f t="shared" si="405"/>
        <v>550000</v>
      </c>
      <c r="F302" s="208">
        <v>550000</v>
      </c>
      <c r="G302" s="208">
        <f t="shared" si="406"/>
        <v>550000</v>
      </c>
      <c r="H302" s="208">
        <f>SUM(I302:AC302)</f>
        <v>0</v>
      </c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>
        <f t="shared" si="407"/>
        <v>0</v>
      </c>
      <c r="AF302" s="208">
        <f t="shared" si="408"/>
        <v>0</v>
      </c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>
        <f t="shared" si="409"/>
        <v>0</v>
      </c>
      <c r="AS302" s="208">
        <f t="shared" si="410"/>
        <v>0</v>
      </c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>
        <v>0</v>
      </c>
      <c r="BE302" s="208">
        <f t="shared" si="411"/>
        <v>0</v>
      </c>
      <c r="BF302" s="208">
        <f t="shared" si="412"/>
        <v>0</v>
      </c>
      <c r="BG302" s="208"/>
      <c r="BH302" s="208"/>
      <c r="BI302" s="208"/>
      <c r="BJ302" s="208"/>
      <c r="BK302" s="208"/>
      <c r="BL302" s="208">
        <f t="shared" si="413"/>
        <v>0</v>
      </c>
      <c r="BM302" s="208">
        <f t="shared" si="414"/>
        <v>0</v>
      </c>
      <c r="BN302" s="208"/>
      <c r="BO302" s="208"/>
      <c r="BP302" s="208"/>
      <c r="BQ302" s="208"/>
      <c r="BR302" s="208"/>
      <c r="BS302" s="208"/>
      <c r="BT302" s="208"/>
      <c r="BU302" s="208"/>
      <c r="BV302" s="208"/>
      <c r="BW302" s="259"/>
      <c r="BX302" s="54" t="s">
        <v>745</v>
      </c>
      <c r="BY302" s="57"/>
      <c r="CE302" s="10" t="e">
        <f>D302-#REF!-AD302</f>
        <v>#REF!</v>
      </c>
      <c r="CF302" s="10" t="e">
        <f>D302-#REF!</f>
        <v>#REF!</v>
      </c>
      <c r="CG302" s="130" t="e">
        <f>F302-#REF!</f>
        <v>#REF!</v>
      </c>
    </row>
    <row r="303" spans="1:85" s="130" customFormat="1" ht="12.75" x14ac:dyDescent="0.2">
      <c r="A303" s="91">
        <v>40003275333</v>
      </c>
      <c r="B303" s="402" t="s">
        <v>296</v>
      </c>
      <c r="C303" s="403"/>
      <c r="D303" s="220">
        <f t="shared" si="405"/>
        <v>0</v>
      </c>
      <c r="E303" s="208">
        <f t="shared" si="405"/>
        <v>176158</v>
      </c>
      <c r="F303" s="210"/>
      <c r="G303" s="208">
        <f t="shared" si="406"/>
        <v>176158</v>
      </c>
      <c r="H303" s="208">
        <f>SUM(I303:AC303)</f>
        <v>176158</v>
      </c>
      <c r="I303" s="210"/>
      <c r="J303" s="210"/>
      <c r="K303" s="210"/>
      <c r="L303" s="210"/>
      <c r="M303" s="210"/>
      <c r="N303" s="210"/>
      <c r="O303" s="210"/>
      <c r="P303" s="210"/>
      <c r="Q303" s="210"/>
      <c r="R303" s="210">
        <v>176158</v>
      </c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08">
        <f t="shared" ref="AE303" si="415">AD303+AF303</f>
        <v>0</v>
      </c>
      <c r="AF303" s="208">
        <f t="shared" ref="AF303" si="416">SUM(AG303:AP303)</f>
        <v>0</v>
      </c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08">
        <f t="shared" ref="AR303" si="417">AQ303+AS303</f>
        <v>0</v>
      </c>
      <c r="AS303" s="208">
        <f t="shared" ref="AS303" si="418">SUM(AT303:BC303)</f>
        <v>0</v>
      </c>
      <c r="AT303" s="210"/>
      <c r="AU303" s="210"/>
      <c r="AV303" s="210"/>
      <c r="AW303" s="210"/>
      <c r="AX303" s="210"/>
      <c r="AY303" s="210"/>
      <c r="AZ303" s="210"/>
      <c r="BA303" s="210"/>
      <c r="BB303" s="210"/>
      <c r="BC303" s="210"/>
      <c r="BD303" s="210"/>
      <c r="BE303" s="208">
        <f t="shared" ref="BE303" si="419">BD303+BF303</f>
        <v>0</v>
      </c>
      <c r="BF303" s="208">
        <f t="shared" ref="BF303" si="420">SUM(BG303:BJ303)</f>
        <v>0</v>
      </c>
      <c r="BG303" s="210"/>
      <c r="BH303" s="210"/>
      <c r="BI303" s="210"/>
      <c r="BJ303" s="210"/>
      <c r="BK303" s="210"/>
      <c r="BL303" s="208">
        <f t="shared" ref="BL303" si="421">BK303+BM303</f>
        <v>0</v>
      </c>
      <c r="BM303" s="208">
        <f t="shared" ref="BM303" si="422">SUM(BN303:BW303)</f>
        <v>0</v>
      </c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59"/>
      <c r="BX303" s="54" t="s">
        <v>831</v>
      </c>
      <c r="BY303" s="57"/>
      <c r="CE303" s="10"/>
      <c r="CF303" s="10"/>
    </row>
    <row r="304" spans="1:85" s="130" customFormat="1" x14ac:dyDescent="0.2">
      <c r="A304" s="75">
        <v>40003378932</v>
      </c>
      <c r="B304" s="400" t="s">
        <v>293</v>
      </c>
      <c r="C304" s="401"/>
      <c r="D304" s="220">
        <f t="shared" si="405"/>
        <v>0</v>
      </c>
      <c r="E304" s="208">
        <f t="shared" si="405"/>
        <v>309246</v>
      </c>
      <c r="F304" s="210"/>
      <c r="G304" s="208">
        <f t="shared" ref="G304" si="423">F304+H304</f>
        <v>309246</v>
      </c>
      <c r="H304" s="208">
        <f>SUM(I304:AC304)</f>
        <v>309246</v>
      </c>
      <c r="I304" s="210"/>
      <c r="J304" s="210"/>
      <c r="K304" s="210"/>
      <c r="L304" s="210"/>
      <c r="M304" s="210"/>
      <c r="N304" s="210"/>
      <c r="O304" s="210"/>
      <c r="P304" s="210"/>
      <c r="Q304" s="210"/>
      <c r="R304" s="210">
        <v>324957</v>
      </c>
      <c r="S304" s="210"/>
      <c r="T304" s="210"/>
      <c r="U304" s="210"/>
      <c r="V304" s="210"/>
      <c r="W304" s="210"/>
      <c r="X304" s="210">
        <v>-15711</v>
      </c>
      <c r="Y304" s="210"/>
      <c r="Z304" s="210"/>
      <c r="AA304" s="210"/>
      <c r="AB304" s="210"/>
      <c r="AC304" s="210"/>
      <c r="AD304" s="210"/>
      <c r="AE304" s="208">
        <f t="shared" ref="AE304" si="424">AD304+AF304</f>
        <v>0</v>
      </c>
      <c r="AF304" s="208">
        <f t="shared" ref="AF304" si="425">SUM(AG304:AP304)</f>
        <v>0</v>
      </c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08">
        <f t="shared" ref="AR304" si="426">AQ304+AS304</f>
        <v>0</v>
      </c>
      <c r="AS304" s="208">
        <f t="shared" ref="AS304" si="427">SUM(AT304:BC304)</f>
        <v>0</v>
      </c>
      <c r="AT304" s="210"/>
      <c r="AU304" s="210"/>
      <c r="AV304" s="210"/>
      <c r="AW304" s="210"/>
      <c r="AX304" s="210"/>
      <c r="AY304" s="210"/>
      <c r="AZ304" s="210"/>
      <c r="BA304" s="210"/>
      <c r="BB304" s="210"/>
      <c r="BC304" s="210"/>
      <c r="BD304" s="210"/>
      <c r="BE304" s="208">
        <f t="shared" ref="BE304" si="428">BD304+BF304</f>
        <v>0</v>
      </c>
      <c r="BF304" s="208">
        <f t="shared" ref="BF304" si="429">SUM(BG304:BJ304)</f>
        <v>0</v>
      </c>
      <c r="BG304" s="210"/>
      <c r="BH304" s="210"/>
      <c r="BI304" s="210"/>
      <c r="BJ304" s="210"/>
      <c r="BK304" s="210"/>
      <c r="BL304" s="208">
        <f t="shared" ref="BL304" si="430">BK304+BM304</f>
        <v>0</v>
      </c>
      <c r="BM304" s="208">
        <f t="shared" ref="BM304" si="431">SUM(BN304:BW304)</f>
        <v>0</v>
      </c>
      <c r="BN304" s="208"/>
      <c r="BO304" s="208"/>
      <c r="BP304" s="208"/>
      <c r="BQ304" s="208"/>
      <c r="BR304" s="208"/>
      <c r="BS304" s="208"/>
      <c r="BT304" s="208"/>
      <c r="BU304" s="208"/>
      <c r="BV304" s="208"/>
      <c r="BW304" s="259"/>
      <c r="BX304" s="54" t="s">
        <v>834</v>
      </c>
      <c r="BY304" s="57"/>
      <c r="CE304" s="10"/>
      <c r="CF304" s="10"/>
    </row>
    <row r="305" spans="1:85" s="130" customFormat="1" ht="16.5" customHeight="1" x14ac:dyDescent="0.2">
      <c r="A305" s="91" t="s">
        <v>571</v>
      </c>
      <c r="B305" s="381" t="s">
        <v>596</v>
      </c>
      <c r="C305" s="382"/>
      <c r="D305" s="383">
        <f t="shared" ref="D305:BW305" si="432">SUM(D306,D307)</f>
        <v>310562</v>
      </c>
      <c r="E305" s="384">
        <f t="shared" si="432"/>
        <v>122953</v>
      </c>
      <c r="F305" s="384">
        <f t="shared" si="432"/>
        <v>310562</v>
      </c>
      <c r="G305" s="384">
        <f t="shared" si="432"/>
        <v>122953</v>
      </c>
      <c r="H305" s="384">
        <f t="shared" si="432"/>
        <v>-187609</v>
      </c>
      <c r="I305" s="384">
        <f t="shared" si="432"/>
        <v>0</v>
      </c>
      <c r="J305" s="384">
        <f t="shared" si="432"/>
        <v>0</v>
      </c>
      <c r="K305" s="384">
        <f t="shared" si="432"/>
        <v>0</v>
      </c>
      <c r="L305" s="384">
        <f t="shared" si="432"/>
        <v>0</v>
      </c>
      <c r="M305" s="384">
        <f t="shared" si="432"/>
        <v>-187609</v>
      </c>
      <c r="N305" s="384">
        <f t="shared" si="432"/>
        <v>0</v>
      </c>
      <c r="O305" s="384">
        <f t="shared" si="432"/>
        <v>0</v>
      </c>
      <c r="P305" s="384">
        <f t="shared" si="432"/>
        <v>0</v>
      </c>
      <c r="Q305" s="384">
        <f t="shared" si="432"/>
        <v>0</v>
      </c>
      <c r="R305" s="384">
        <f t="shared" ref="R305:AB305" si="433">SUM(R306,R307)</f>
        <v>0</v>
      </c>
      <c r="S305" s="384">
        <f t="shared" si="433"/>
        <v>0</v>
      </c>
      <c r="T305" s="384">
        <f t="shared" si="433"/>
        <v>0</v>
      </c>
      <c r="U305" s="384">
        <f t="shared" si="433"/>
        <v>0</v>
      </c>
      <c r="V305" s="384">
        <f t="shared" si="433"/>
        <v>0</v>
      </c>
      <c r="W305" s="384">
        <f t="shared" si="433"/>
        <v>0</v>
      </c>
      <c r="X305" s="384">
        <f t="shared" si="433"/>
        <v>0</v>
      </c>
      <c r="Y305" s="384">
        <f t="shared" si="433"/>
        <v>0</v>
      </c>
      <c r="Z305" s="384">
        <f t="shared" si="433"/>
        <v>0</v>
      </c>
      <c r="AA305" s="384">
        <f t="shared" si="433"/>
        <v>0</v>
      </c>
      <c r="AB305" s="384">
        <f t="shared" si="433"/>
        <v>0</v>
      </c>
      <c r="AC305" s="384">
        <f t="shared" si="432"/>
        <v>0</v>
      </c>
      <c r="AD305" s="384">
        <f t="shared" si="432"/>
        <v>0</v>
      </c>
      <c r="AE305" s="384">
        <f t="shared" si="432"/>
        <v>0</v>
      </c>
      <c r="AF305" s="384">
        <f t="shared" si="432"/>
        <v>0</v>
      </c>
      <c r="AG305" s="384">
        <f t="shared" si="432"/>
        <v>0</v>
      </c>
      <c r="AH305" s="384">
        <f t="shared" si="432"/>
        <v>0</v>
      </c>
      <c r="AI305" s="384">
        <f t="shared" si="432"/>
        <v>0</v>
      </c>
      <c r="AJ305" s="384">
        <f t="shared" si="432"/>
        <v>0</v>
      </c>
      <c r="AK305" s="384">
        <f t="shared" si="432"/>
        <v>0</v>
      </c>
      <c r="AL305" s="384">
        <f t="shared" si="432"/>
        <v>0</v>
      </c>
      <c r="AM305" s="384">
        <f t="shared" si="432"/>
        <v>0</v>
      </c>
      <c r="AN305" s="384">
        <f t="shared" si="432"/>
        <v>0</v>
      </c>
      <c r="AO305" s="384">
        <f t="shared" si="432"/>
        <v>0</v>
      </c>
      <c r="AP305" s="384">
        <f t="shared" si="432"/>
        <v>0</v>
      </c>
      <c r="AQ305" s="384">
        <f t="shared" si="432"/>
        <v>0</v>
      </c>
      <c r="AR305" s="384">
        <f t="shared" si="432"/>
        <v>0</v>
      </c>
      <c r="AS305" s="384">
        <f t="shared" si="432"/>
        <v>0</v>
      </c>
      <c r="AT305" s="384">
        <f t="shared" si="432"/>
        <v>0</v>
      </c>
      <c r="AU305" s="384">
        <f t="shared" si="432"/>
        <v>0</v>
      </c>
      <c r="AV305" s="384">
        <f t="shared" si="432"/>
        <v>0</v>
      </c>
      <c r="AW305" s="384">
        <f t="shared" si="432"/>
        <v>0</v>
      </c>
      <c r="AX305" s="384">
        <f t="shared" si="432"/>
        <v>0</v>
      </c>
      <c r="AY305" s="384">
        <f t="shared" si="432"/>
        <v>0</v>
      </c>
      <c r="AZ305" s="384">
        <f t="shared" si="432"/>
        <v>0</v>
      </c>
      <c r="BA305" s="384">
        <f t="shared" si="432"/>
        <v>0</v>
      </c>
      <c r="BB305" s="384">
        <f t="shared" si="432"/>
        <v>0</v>
      </c>
      <c r="BC305" s="384">
        <f t="shared" si="432"/>
        <v>0</v>
      </c>
      <c r="BD305" s="384">
        <f t="shared" si="432"/>
        <v>0</v>
      </c>
      <c r="BE305" s="384">
        <f t="shared" si="432"/>
        <v>0</v>
      </c>
      <c r="BF305" s="384">
        <f t="shared" si="432"/>
        <v>0</v>
      </c>
      <c r="BG305" s="384">
        <f t="shared" si="432"/>
        <v>0</v>
      </c>
      <c r="BH305" s="384">
        <f t="shared" si="432"/>
        <v>0</v>
      </c>
      <c r="BI305" s="384">
        <f t="shared" si="432"/>
        <v>0</v>
      </c>
      <c r="BJ305" s="384">
        <f t="shared" si="432"/>
        <v>0</v>
      </c>
      <c r="BK305" s="384">
        <f t="shared" si="432"/>
        <v>0</v>
      </c>
      <c r="BL305" s="389">
        <f t="shared" si="432"/>
        <v>0</v>
      </c>
      <c r="BM305" s="389">
        <f t="shared" si="432"/>
        <v>0</v>
      </c>
      <c r="BN305" s="389">
        <f t="shared" si="432"/>
        <v>0</v>
      </c>
      <c r="BO305" s="389">
        <f t="shared" si="432"/>
        <v>0</v>
      </c>
      <c r="BP305" s="389">
        <f t="shared" si="432"/>
        <v>0</v>
      </c>
      <c r="BQ305" s="389">
        <f t="shared" si="432"/>
        <v>0</v>
      </c>
      <c r="BR305" s="389">
        <f t="shared" si="432"/>
        <v>0</v>
      </c>
      <c r="BS305" s="389">
        <f t="shared" si="432"/>
        <v>0</v>
      </c>
      <c r="BT305" s="389">
        <f t="shared" si="432"/>
        <v>0</v>
      </c>
      <c r="BU305" s="389">
        <f t="shared" si="432"/>
        <v>0</v>
      </c>
      <c r="BV305" s="389">
        <f t="shared" si="432"/>
        <v>0</v>
      </c>
      <c r="BW305" s="390">
        <f t="shared" si="432"/>
        <v>0</v>
      </c>
      <c r="BX305" s="54"/>
      <c r="BY305" s="57"/>
      <c r="CE305" s="10" t="e">
        <f>D305-#REF!-AD305</f>
        <v>#REF!</v>
      </c>
      <c r="CF305" s="10" t="e">
        <f>D305-#REF!</f>
        <v>#REF!</v>
      </c>
      <c r="CG305" s="130" t="e">
        <f>F305-#REF!</f>
        <v>#REF!</v>
      </c>
    </row>
    <row r="306" spans="1:85" s="130" customFormat="1" ht="24.75" customHeight="1" x14ac:dyDescent="0.2">
      <c r="A306" s="69">
        <v>50003220021</v>
      </c>
      <c r="B306" s="445" t="s">
        <v>484</v>
      </c>
      <c r="C306" s="403"/>
      <c r="D306" s="220">
        <f>F306+AD306+AQ306+BD306+BK306</f>
        <v>46505</v>
      </c>
      <c r="E306" s="208">
        <f>G306+AE306+AR306+BE306+BL306</f>
        <v>46505</v>
      </c>
      <c r="F306" s="208">
        <v>46505</v>
      </c>
      <c r="G306" s="208">
        <f t="shared" ref="G306:G307" si="434">F306+H306</f>
        <v>46505</v>
      </c>
      <c r="H306" s="208">
        <f>SUM(I306:AC306)</f>
        <v>0</v>
      </c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>
        <f t="shared" ref="AE306:AE307" si="435">AD306+AF306</f>
        <v>0</v>
      </c>
      <c r="AF306" s="208">
        <f t="shared" ref="AF306:AF307" si="436">SUM(AG306:AP306)</f>
        <v>0</v>
      </c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>
        <f t="shared" ref="AR306:AR307" si="437">AQ306+AS306</f>
        <v>0</v>
      </c>
      <c r="AS306" s="208">
        <f t="shared" ref="AS306:AS307" si="438">SUM(AT306:BC306)</f>
        <v>0</v>
      </c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>
        <f t="shared" ref="BE306:BE307" si="439">BD306+BF306</f>
        <v>0</v>
      </c>
      <c r="BF306" s="208">
        <f t="shared" ref="BF306:BF307" si="440">SUM(BG306:BJ306)</f>
        <v>0</v>
      </c>
      <c r="BG306" s="208"/>
      <c r="BH306" s="208"/>
      <c r="BI306" s="208"/>
      <c r="BJ306" s="208"/>
      <c r="BK306" s="208"/>
      <c r="BL306" s="208">
        <f t="shared" ref="BL306:BL307" si="441">BK306+BM306</f>
        <v>0</v>
      </c>
      <c r="BM306" s="208">
        <f t="shared" ref="BM306:BM307" si="442">SUM(BN306:BW306)</f>
        <v>0</v>
      </c>
      <c r="BN306" s="208"/>
      <c r="BO306" s="208"/>
      <c r="BP306" s="208"/>
      <c r="BQ306" s="208"/>
      <c r="BR306" s="208"/>
      <c r="BS306" s="208"/>
      <c r="BT306" s="208"/>
      <c r="BU306" s="208"/>
      <c r="BV306" s="208"/>
      <c r="BW306" s="259"/>
      <c r="BX306" s="54" t="s">
        <v>628</v>
      </c>
      <c r="BY306" s="57"/>
      <c r="CE306" s="10" t="e">
        <f>D306-#REF!-AD306</f>
        <v>#REF!</v>
      </c>
      <c r="CF306" s="10" t="e">
        <f>D306-#REF!</f>
        <v>#REF!</v>
      </c>
      <c r="CG306" s="130" t="e">
        <f>F306-#REF!</f>
        <v>#REF!</v>
      </c>
    </row>
    <row r="307" spans="1:85" s="130" customFormat="1" ht="12.75" x14ac:dyDescent="0.2">
      <c r="A307" s="69">
        <v>40003275333</v>
      </c>
      <c r="B307" s="402" t="s">
        <v>296</v>
      </c>
      <c r="C307" s="403"/>
      <c r="D307" s="220">
        <f>F307+AD307+AQ307+BD307+BK307</f>
        <v>264057</v>
      </c>
      <c r="E307" s="211">
        <f>G307+AE307+AR307+BE307+BL307</f>
        <v>76448</v>
      </c>
      <c r="F307" s="211">
        <v>264057</v>
      </c>
      <c r="G307" s="211">
        <f t="shared" si="434"/>
        <v>76448</v>
      </c>
      <c r="H307" s="211">
        <f>SUM(I307:AC307)</f>
        <v>-187609</v>
      </c>
      <c r="I307" s="211"/>
      <c r="J307" s="211"/>
      <c r="K307" s="211"/>
      <c r="L307" s="211"/>
      <c r="M307" s="211">
        <v>-187609</v>
      </c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>
        <f t="shared" si="435"/>
        <v>0</v>
      </c>
      <c r="AF307" s="211">
        <f t="shared" si="436"/>
        <v>0</v>
      </c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>
        <f t="shared" si="437"/>
        <v>0</v>
      </c>
      <c r="AS307" s="211">
        <f t="shared" si="438"/>
        <v>0</v>
      </c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  <c r="BE307" s="211">
        <f t="shared" si="439"/>
        <v>0</v>
      </c>
      <c r="BF307" s="211">
        <f t="shared" si="440"/>
        <v>0</v>
      </c>
      <c r="BG307" s="211"/>
      <c r="BH307" s="211"/>
      <c r="BI307" s="211"/>
      <c r="BJ307" s="211"/>
      <c r="BK307" s="211"/>
      <c r="BL307" s="211">
        <f t="shared" si="441"/>
        <v>0</v>
      </c>
      <c r="BM307" s="211">
        <f t="shared" si="442"/>
        <v>0</v>
      </c>
      <c r="BN307" s="211"/>
      <c r="BO307" s="211"/>
      <c r="BP307" s="211"/>
      <c r="BQ307" s="211"/>
      <c r="BR307" s="211"/>
      <c r="BS307" s="211"/>
      <c r="BT307" s="211"/>
      <c r="BU307" s="211"/>
      <c r="BV307" s="211"/>
      <c r="BW307" s="278"/>
      <c r="BX307" s="134" t="s">
        <v>747</v>
      </c>
      <c r="BY307" s="60"/>
      <c r="CE307" s="10" t="e">
        <f>D307-#REF!-AD307</f>
        <v>#REF!</v>
      </c>
      <c r="CF307" s="10" t="e">
        <f>D307-#REF!</f>
        <v>#REF!</v>
      </c>
      <c r="CG307" s="130" t="e">
        <f>F307-#REF!</f>
        <v>#REF!</v>
      </c>
    </row>
    <row r="308" spans="1:85" s="127" customFormat="1" ht="9" customHeight="1" thickBot="1" x14ac:dyDescent="0.25">
      <c r="A308" s="75"/>
      <c r="B308" s="132"/>
      <c r="C308" s="190"/>
      <c r="D308" s="224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211"/>
      <c r="BG308" s="211"/>
      <c r="BH308" s="211"/>
      <c r="BI308" s="211"/>
      <c r="BJ308" s="211"/>
      <c r="BK308" s="211"/>
      <c r="BL308" s="211"/>
      <c r="BM308" s="211"/>
      <c r="BN308" s="211"/>
      <c r="BO308" s="211"/>
      <c r="BP308" s="211"/>
      <c r="BQ308" s="211"/>
      <c r="BR308" s="211"/>
      <c r="BS308" s="211"/>
      <c r="BT308" s="211"/>
      <c r="BU308" s="211"/>
      <c r="BV308" s="211"/>
      <c r="BW308" s="278"/>
      <c r="BX308" s="134"/>
      <c r="BY308" s="60"/>
      <c r="CE308" s="10" t="e">
        <f>D308-#REF!-AD308</f>
        <v>#REF!</v>
      </c>
      <c r="CF308" s="10" t="e">
        <f>D308-#REF!</f>
        <v>#REF!</v>
      </c>
      <c r="CG308" s="127" t="e">
        <f>F308-#REF!</f>
        <v>#REF!</v>
      </c>
    </row>
    <row r="309" spans="1:85" ht="13.5" thickTop="1" thickBot="1" x14ac:dyDescent="0.25">
      <c r="A309" s="144"/>
      <c r="B309" s="157" t="s">
        <v>570</v>
      </c>
      <c r="C309" s="193"/>
      <c r="D309" s="226">
        <f t="shared" ref="D309:AT309" si="443">D246+D247+D279+D300+D305</f>
        <v>115898306</v>
      </c>
      <c r="E309" s="215">
        <f t="shared" si="443"/>
        <v>120432573</v>
      </c>
      <c r="F309" s="215">
        <f t="shared" si="443"/>
        <v>103816514</v>
      </c>
      <c r="G309" s="215">
        <f t="shared" si="443"/>
        <v>108183610</v>
      </c>
      <c r="H309" s="215">
        <f t="shared" si="443"/>
        <v>4367096</v>
      </c>
      <c r="I309" s="215">
        <f t="shared" si="443"/>
        <v>0</v>
      </c>
      <c r="J309" s="215">
        <f t="shared" si="443"/>
        <v>0</v>
      </c>
      <c r="K309" s="215">
        <f t="shared" si="443"/>
        <v>0</v>
      </c>
      <c r="L309" s="215">
        <f t="shared" si="443"/>
        <v>0</v>
      </c>
      <c r="M309" s="215">
        <f t="shared" si="443"/>
        <v>2008499</v>
      </c>
      <c r="N309" s="215">
        <f t="shared" si="443"/>
        <v>0</v>
      </c>
      <c r="O309" s="215">
        <f t="shared" si="443"/>
        <v>0</v>
      </c>
      <c r="P309" s="215">
        <f t="shared" si="443"/>
        <v>641366</v>
      </c>
      <c r="Q309" s="215">
        <f t="shared" si="443"/>
        <v>-33140</v>
      </c>
      <c r="R309" s="215">
        <f t="shared" ref="R309:AB309" si="444">R246+R247+R279+R300+R305</f>
        <v>14354</v>
      </c>
      <c r="S309" s="215">
        <f t="shared" si="444"/>
        <v>0</v>
      </c>
      <c r="T309" s="215">
        <f t="shared" si="444"/>
        <v>0</v>
      </c>
      <c r="U309" s="215">
        <f t="shared" si="444"/>
        <v>2100</v>
      </c>
      <c r="V309" s="215">
        <f t="shared" si="444"/>
        <v>0</v>
      </c>
      <c r="W309" s="215">
        <f t="shared" si="444"/>
        <v>0</v>
      </c>
      <c r="X309" s="215">
        <f t="shared" si="444"/>
        <v>1733917</v>
      </c>
      <c r="Y309" s="215">
        <f t="shared" si="444"/>
        <v>0</v>
      </c>
      <c r="Z309" s="215">
        <f t="shared" si="444"/>
        <v>0</v>
      </c>
      <c r="AA309" s="215">
        <f t="shared" si="444"/>
        <v>0</v>
      </c>
      <c r="AB309" s="215">
        <f t="shared" si="444"/>
        <v>0</v>
      </c>
      <c r="AC309" s="215">
        <f t="shared" si="443"/>
        <v>0</v>
      </c>
      <c r="AD309" s="215">
        <f t="shared" si="443"/>
        <v>11586653</v>
      </c>
      <c r="AE309" s="215">
        <f t="shared" si="443"/>
        <v>11658197</v>
      </c>
      <c r="AF309" s="215">
        <f t="shared" si="443"/>
        <v>71544</v>
      </c>
      <c r="AG309" s="215">
        <f t="shared" si="443"/>
        <v>96379</v>
      </c>
      <c r="AH309" s="215">
        <f t="shared" si="443"/>
        <v>0</v>
      </c>
      <c r="AI309" s="215">
        <f t="shared" si="443"/>
        <v>-24835</v>
      </c>
      <c r="AJ309" s="215">
        <f t="shared" si="443"/>
        <v>0</v>
      </c>
      <c r="AK309" s="215">
        <f t="shared" si="443"/>
        <v>0</v>
      </c>
      <c r="AL309" s="215">
        <f t="shared" si="443"/>
        <v>0</v>
      </c>
      <c r="AM309" s="215">
        <f t="shared" si="443"/>
        <v>0</v>
      </c>
      <c r="AN309" s="215">
        <f t="shared" si="443"/>
        <v>0</v>
      </c>
      <c r="AO309" s="215">
        <f t="shared" si="443"/>
        <v>0</v>
      </c>
      <c r="AP309" s="215">
        <f t="shared" si="443"/>
        <v>0</v>
      </c>
      <c r="AQ309" s="215">
        <f t="shared" si="443"/>
        <v>1830115</v>
      </c>
      <c r="AR309" s="215">
        <f t="shared" si="443"/>
        <v>2024914</v>
      </c>
      <c r="AS309" s="215">
        <f t="shared" si="443"/>
        <v>194799</v>
      </c>
      <c r="AT309" s="215">
        <f t="shared" si="443"/>
        <v>180914</v>
      </c>
      <c r="AU309" s="215">
        <f t="shared" ref="AU309:BW309" si="445">AU246+AU247+AU279+AU300+AU305</f>
        <v>1304</v>
      </c>
      <c r="AV309" s="215">
        <f t="shared" si="445"/>
        <v>12581</v>
      </c>
      <c r="AW309" s="215">
        <f t="shared" si="445"/>
        <v>0</v>
      </c>
      <c r="AX309" s="215">
        <f t="shared" si="445"/>
        <v>0</v>
      </c>
      <c r="AY309" s="215">
        <f t="shared" si="445"/>
        <v>0</v>
      </c>
      <c r="AZ309" s="215">
        <f t="shared" si="445"/>
        <v>0</v>
      </c>
      <c r="BA309" s="215">
        <f t="shared" si="445"/>
        <v>0</v>
      </c>
      <c r="BB309" s="215">
        <f t="shared" si="445"/>
        <v>0</v>
      </c>
      <c r="BC309" s="215">
        <f t="shared" si="445"/>
        <v>0</v>
      </c>
      <c r="BD309" s="215">
        <f t="shared" si="445"/>
        <v>1091</v>
      </c>
      <c r="BE309" s="215">
        <f t="shared" si="445"/>
        <v>1838</v>
      </c>
      <c r="BF309" s="215">
        <f t="shared" si="445"/>
        <v>747</v>
      </c>
      <c r="BG309" s="215">
        <f t="shared" si="445"/>
        <v>747</v>
      </c>
      <c r="BH309" s="215">
        <f t="shared" si="445"/>
        <v>0</v>
      </c>
      <c r="BI309" s="215">
        <f t="shared" si="445"/>
        <v>0</v>
      </c>
      <c r="BJ309" s="215">
        <f t="shared" si="445"/>
        <v>0</v>
      </c>
      <c r="BK309" s="215">
        <f t="shared" si="445"/>
        <v>-1336067</v>
      </c>
      <c r="BL309" s="215">
        <f t="shared" si="445"/>
        <v>-1435986</v>
      </c>
      <c r="BM309" s="215">
        <f t="shared" si="445"/>
        <v>-99919</v>
      </c>
      <c r="BN309" s="215">
        <f t="shared" si="445"/>
        <v>-145423</v>
      </c>
      <c r="BO309" s="215">
        <f t="shared" si="445"/>
        <v>0</v>
      </c>
      <c r="BP309" s="215">
        <f t="shared" si="445"/>
        <v>868</v>
      </c>
      <c r="BQ309" s="215">
        <f t="shared" si="445"/>
        <v>-812</v>
      </c>
      <c r="BR309" s="215">
        <f t="shared" si="445"/>
        <v>45448</v>
      </c>
      <c r="BS309" s="215">
        <f t="shared" si="445"/>
        <v>0</v>
      </c>
      <c r="BT309" s="215">
        <f t="shared" si="445"/>
        <v>0</v>
      </c>
      <c r="BU309" s="215">
        <f t="shared" si="445"/>
        <v>0</v>
      </c>
      <c r="BV309" s="215">
        <f t="shared" si="445"/>
        <v>0</v>
      </c>
      <c r="BW309" s="215">
        <f t="shared" si="445"/>
        <v>0</v>
      </c>
      <c r="BX309" s="9"/>
      <c r="BY309" s="61"/>
      <c r="CE309" s="10" t="e">
        <f>D309-#REF!-AD309</f>
        <v>#REF!</v>
      </c>
      <c r="CF309" s="10" t="e">
        <f>D309-#REF!</f>
        <v>#REF!</v>
      </c>
      <c r="CG309" s="1" t="e">
        <f>F309-#REF!</f>
        <v>#REF!</v>
      </c>
    </row>
    <row r="310" spans="1:85" ht="12.75" hidden="1" outlineLevel="1" thickTop="1" x14ac:dyDescent="0.2">
      <c r="B310" s="263" t="s">
        <v>711</v>
      </c>
      <c r="C310" s="8"/>
      <c r="D310" s="265">
        <f t="shared" ref="D310:AR310" si="446">SUM(D12:D25,D27:D33,D35:D58,D60:D67,D69:D79,D81:D88,D90:D126,D128:D222,D224:D245,D248:D278,D281,D283:D286,D288:D290,D297:D299,D301:D304,D306:D308,D292:D295)</f>
        <v>115898306</v>
      </c>
      <c r="E310" s="265">
        <f t="shared" si="446"/>
        <v>120432573</v>
      </c>
      <c r="F310" s="265">
        <f t="shared" si="446"/>
        <v>103816514</v>
      </c>
      <c r="G310" s="265">
        <f t="shared" si="446"/>
        <v>108183610</v>
      </c>
      <c r="H310" s="265">
        <f t="shared" si="446"/>
        <v>4367096</v>
      </c>
      <c r="I310" s="265">
        <f t="shared" si="446"/>
        <v>0</v>
      </c>
      <c r="J310" s="265">
        <f t="shared" si="446"/>
        <v>0</v>
      </c>
      <c r="K310" s="265">
        <f t="shared" si="446"/>
        <v>0</v>
      </c>
      <c r="L310" s="265">
        <f t="shared" si="446"/>
        <v>0</v>
      </c>
      <c r="M310" s="265">
        <f t="shared" si="446"/>
        <v>2008499</v>
      </c>
      <c r="N310" s="265">
        <f t="shared" si="446"/>
        <v>0</v>
      </c>
      <c r="O310" s="265">
        <f t="shared" si="446"/>
        <v>0</v>
      </c>
      <c r="P310" s="265">
        <f t="shared" si="446"/>
        <v>641366</v>
      </c>
      <c r="Q310" s="265">
        <f t="shared" si="446"/>
        <v>-33140</v>
      </c>
      <c r="R310" s="265">
        <f t="shared" si="446"/>
        <v>14354</v>
      </c>
      <c r="S310" s="265">
        <f t="shared" si="446"/>
        <v>0</v>
      </c>
      <c r="T310" s="265">
        <f t="shared" ref="T310:AB310" si="447">SUM(T12:T25,T27:T33,T35:T58,T60:T67,T69:T79,T81:T88,T90:T126,T128:T222,T224:T245,T248:T278,T281,T283:T286,T288:T290,T297:T299,T301:T304,T306:T308,T292:T295)</f>
        <v>0</v>
      </c>
      <c r="U310" s="265">
        <f t="shared" si="447"/>
        <v>2100</v>
      </c>
      <c r="V310" s="265">
        <f t="shared" si="447"/>
        <v>0</v>
      </c>
      <c r="W310" s="265">
        <f t="shared" si="447"/>
        <v>0</v>
      </c>
      <c r="X310" s="265">
        <f t="shared" si="447"/>
        <v>1733917</v>
      </c>
      <c r="Y310" s="265">
        <f t="shared" si="447"/>
        <v>0</v>
      </c>
      <c r="Z310" s="265">
        <f t="shared" si="447"/>
        <v>0</v>
      </c>
      <c r="AA310" s="265">
        <f t="shared" si="447"/>
        <v>0</v>
      </c>
      <c r="AB310" s="265">
        <f t="shared" si="447"/>
        <v>0</v>
      </c>
      <c r="AC310" s="265">
        <f t="shared" si="446"/>
        <v>0</v>
      </c>
      <c r="AD310" s="265">
        <f t="shared" si="446"/>
        <v>11586653</v>
      </c>
      <c r="AE310" s="265">
        <f t="shared" si="446"/>
        <v>11658197</v>
      </c>
      <c r="AF310" s="265">
        <f t="shared" si="446"/>
        <v>71544</v>
      </c>
      <c r="AG310" s="265">
        <f t="shared" si="446"/>
        <v>96379</v>
      </c>
      <c r="AH310" s="265">
        <f t="shared" si="446"/>
        <v>0</v>
      </c>
      <c r="AI310" s="265">
        <f t="shared" si="446"/>
        <v>-24835</v>
      </c>
      <c r="AJ310" s="265">
        <f t="shared" si="446"/>
        <v>0</v>
      </c>
      <c r="AK310" s="265">
        <f t="shared" si="446"/>
        <v>0</v>
      </c>
      <c r="AL310" s="265">
        <f t="shared" si="446"/>
        <v>0</v>
      </c>
      <c r="AM310" s="265">
        <f t="shared" si="446"/>
        <v>0</v>
      </c>
      <c r="AN310" s="265">
        <f t="shared" si="446"/>
        <v>0</v>
      </c>
      <c r="AO310" s="265">
        <f t="shared" si="446"/>
        <v>0</v>
      </c>
      <c r="AP310" s="265">
        <f t="shared" si="446"/>
        <v>0</v>
      </c>
      <c r="AQ310" s="265">
        <f t="shared" si="446"/>
        <v>1830115</v>
      </c>
      <c r="AR310" s="265">
        <f t="shared" si="446"/>
        <v>2024914</v>
      </c>
      <c r="AS310" s="265">
        <f t="shared" ref="AS310:BW310" si="448">SUM(AS12:AS25,AS27:AS33,AS35:AS58,AS60:AS67,AS69:AS79,AS81:AS88,AS90:AS126,AS128:AS222,AS224:AS245,AS248:AS278,AS281,AS283:AS286,AS288:AS290,AS297:AS299,AS301:AS304,AS306:AS308,AS292:AS295)</f>
        <v>194799</v>
      </c>
      <c r="AT310" s="265">
        <f t="shared" si="448"/>
        <v>180914</v>
      </c>
      <c r="AU310" s="265">
        <f t="shared" si="448"/>
        <v>1304</v>
      </c>
      <c r="AV310" s="265">
        <f t="shared" si="448"/>
        <v>12581</v>
      </c>
      <c r="AW310" s="265">
        <f t="shared" si="448"/>
        <v>0</v>
      </c>
      <c r="AX310" s="265">
        <f t="shared" si="448"/>
        <v>0</v>
      </c>
      <c r="AY310" s="265">
        <f t="shared" si="448"/>
        <v>0</v>
      </c>
      <c r="AZ310" s="265">
        <f t="shared" si="448"/>
        <v>0</v>
      </c>
      <c r="BA310" s="265">
        <f t="shared" si="448"/>
        <v>0</v>
      </c>
      <c r="BB310" s="265">
        <f t="shared" si="448"/>
        <v>0</v>
      </c>
      <c r="BC310" s="265">
        <f t="shared" si="448"/>
        <v>0</v>
      </c>
      <c r="BD310" s="265">
        <f t="shared" si="448"/>
        <v>1091</v>
      </c>
      <c r="BE310" s="265">
        <f t="shared" si="448"/>
        <v>1838</v>
      </c>
      <c r="BF310" s="265">
        <f t="shared" si="448"/>
        <v>747</v>
      </c>
      <c r="BG310" s="265">
        <f t="shared" si="448"/>
        <v>747</v>
      </c>
      <c r="BH310" s="265">
        <f t="shared" si="448"/>
        <v>0</v>
      </c>
      <c r="BI310" s="265">
        <f t="shared" si="448"/>
        <v>0</v>
      </c>
      <c r="BJ310" s="265">
        <f t="shared" si="448"/>
        <v>0</v>
      </c>
      <c r="BK310" s="265">
        <f t="shared" si="448"/>
        <v>-1336067</v>
      </c>
      <c r="BL310" s="265">
        <f t="shared" si="448"/>
        <v>-1435986</v>
      </c>
      <c r="BM310" s="265">
        <f t="shared" si="448"/>
        <v>-99919</v>
      </c>
      <c r="BN310" s="265">
        <f t="shared" si="448"/>
        <v>-145423</v>
      </c>
      <c r="BO310" s="265">
        <f t="shared" si="448"/>
        <v>0</v>
      </c>
      <c r="BP310" s="265">
        <f t="shared" si="448"/>
        <v>868</v>
      </c>
      <c r="BQ310" s="265">
        <f t="shared" si="448"/>
        <v>-812</v>
      </c>
      <c r="BR310" s="265">
        <f t="shared" si="448"/>
        <v>45448</v>
      </c>
      <c r="BS310" s="265">
        <f t="shared" si="448"/>
        <v>0</v>
      </c>
      <c r="BT310" s="265">
        <f t="shared" si="448"/>
        <v>0</v>
      </c>
      <c r="BU310" s="265">
        <f t="shared" si="448"/>
        <v>0</v>
      </c>
      <c r="BV310" s="265">
        <f t="shared" si="448"/>
        <v>0</v>
      </c>
      <c r="BW310" s="265">
        <f t="shared" si="448"/>
        <v>0</v>
      </c>
      <c r="BY310" s="130"/>
      <c r="BZ310" s="130"/>
      <c r="CA310" s="130"/>
      <c r="CE310" s="10" t="e">
        <f>D310-#REF!-AD310</f>
        <v>#REF!</v>
      </c>
      <c r="CF310" s="10" t="e">
        <f>D310-#REF!</f>
        <v>#REF!</v>
      </c>
      <c r="CG310" s="1" t="e">
        <f>F310-#REF!</f>
        <v>#REF!</v>
      </c>
    </row>
    <row r="311" spans="1:85" ht="11.25" hidden="1" customHeight="1" outlineLevel="1" x14ac:dyDescent="0.2">
      <c r="B311" s="263" t="s">
        <v>712</v>
      </c>
      <c r="C311" s="8"/>
      <c r="D311" s="265">
        <f t="shared" ref="D311:AR311" si="449">SUM(D11,D26,D34,D59,D68,D80,D89,D127,D223,D247,D279,D300,D305)</f>
        <v>115898306</v>
      </c>
      <c r="E311" s="265">
        <f t="shared" si="449"/>
        <v>120432573</v>
      </c>
      <c r="F311" s="265">
        <f t="shared" si="449"/>
        <v>103816514</v>
      </c>
      <c r="G311" s="265">
        <f t="shared" si="449"/>
        <v>108183610</v>
      </c>
      <c r="H311" s="265">
        <f t="shared" si="449"/>
        <v>4367096</v>
      </c>
      <c r="I311" s="265">
        <f t="shared" si="449"/>
        <v>0</v>
      </c>
      <c r="J311" s="265">
        <f t="shared" si="449"/>
        <v>0</v>
      </c>
      <c r="K311" s="265">
        <f t="shared" si="449"/>
        <v>0</v>
      </c>
      <c r="L311" s="265">
        <f t="shared" si="449"/>
        <v>0</v>
      </c>
      <c r="M311" s="265">
        <f t="shared" si="449"/>
        <v>2008499</v>
      </c>
      <c r="N311" s="265">
        <f t="shared" si="449"/>
        <v>0</v>
      </c>
      <c r="O311" s="265">
        <f t="shared" si="449"/>
        <v>0</v>
      </c>
      <c r="P311" s="265">
        <f t="shared" si="449"/>
        <v>641366</v>
      </c>
      <c r="Q311" s="265">
        <f t="shared" si="449"/>
        <v>-33140</v>
      </c>
      <c r="R311" s="265">
        <f t="shared" si="449"/>
        <v>14354</v>
      </c>
      <c r="S311" s="265">
        <f t="shared" si="449"/>
        <v>0</v>
      </c>
      <c r="T311" s="265">
        <f t="shared" ref="T311:AB311" si="450">SUM(T11,T26,T34,T59,T68,T80,T89,T127,T223,T247,T279,T300,T305)</f>
        <v>0</v>
      </c>
      <c r="U311" s="265">
        <f t="shared" si="450"/>
        <v>2100</v>
      </c>
      <c r="V311" s="265">
        <f t="shared" si="450"/>
        <v>0</v>
      </c>
      <c r="W311" s="265">
        <f t="shared" si="450"/>
        <v>0</v>
      </c>
      <c r="X311" s="265">
        <f t="shared" si="450"/>
        <v>1733917</v>
      </c>
      <c r="Y311" s="265">
        <f t="shared" si="450"/>
        <v>0</v>
      </c>
      <c r="Z311" s="265">
        <f t="shared" si="450"/>
        <v>0</v>
      </c>
      <c r="AA311" s="265">
        <f t="shared" si="450"/>
        <v>0</v>
      </c>
      <c r="AB311" s="265">
        <f t="shared" si="450"/>
        <v>0</v>
      </c>
      <c r="AC311" s="265">
        <f t="shared" si="449"/>
        <v>0</v>
      </c>
      <c r="AD311" s="265">
        <f t="shared" si="449"/>
        <v>11586653</v>
      </c>
      <c r="AE311" s="265">
        <f t="shared" si="449"/>
        <v>11658197</v>
      </c>
      <c r="AF311" s="265">
        <f t="shared" si="449"/>
        <v>71544</v>
      </c>
      <c r="AG311" s="265">
        <f t="shared" si="449"/>
        <v>96379</v>
      </c>
      <c r="AH311" s="265">
        <f t="shared" si="449"/>
        <v>0</v>
      </c>
      <c r="AI311" s="265">
        <f t="shared" si="449"/>
        <v>-24835</v>
      </c>
      <c r="AJ311" s="265">
        <f t="shared" si="449"/>
        <v>0</v>
      </c>
      <c r="AK311" s="265">
        <f t="shared" si="449"/>
        <v>0</v>
      </c>
      <c r="AL311" s="265">
        <f t="shared" si="449"/>
        <v>0</v>
      </c>
      <c r="AM311" s="265">
        <f t="shared" si="449"/>
        <v>0</v>
      </c>
      <c r="AN311" s="265">
        <f t="shared" si="449"/>
        <v>0</v>
      </c>
      <c r="AO311" s="265">
        <f t="shared" si="449"/>
        <v>0</v>
      </c>
      <c r="AP311" s="265">
        <f t="shared" si="449"/>
        <v>0</v>
      </c>
      <c r="AQ311" s="265">
        <f t="shared" si="449"/>
        <v>1830115</v>
      </c>
      <c r="AR311" s="265">
        <f t="shared" si="449"/>
        <v>2024914</v>
      </c>
      <c r="AS311" s="265">
        <f t="shared" ref="AS311:BW311" si="451">SUM(AS11,AS26,AS34,AS59,AS68,AS80,AS89,AS127,AS223,AS247,AS279,AS300,AS305)</f>
        <v>194799</v>
      </c>
      <c r="AT311" s="265">
        <f t="shared" si="451"/>
        <v>180914</v>
      </c>
      <c r="AU311" s="265">
        <f t="shared" si="451"/>
        <v>1304</v>
      </c>
      <c r="AV311" s="265">
        <f t="shared" si="451"/>
        <v>12581</v>
      </c>
      <c r="AW311" s="265">
        <f t="shared" si="451"/>
        <v>0</v>
      </c>
      <c r="AX311" s="265">
        <f t="shared" si="451"/>
        <v>0</v>
      </c>
      <c r="AY311" s="265">
        <f t="shared" si="451"/>
        <v>0</v>
      </c>
      <c r="AZ311" s="265">
        <f t="shared" si="451"/>
        <v>0</v>
      </c>
      <c r="BA311" s="265">
        <f t="shared" si="451"/>
        <v>0</v>
      </c>
      <c r="BB311" s="265">
        <f t="shared" si="451"/>
        <v>0</v>
      </c>
      <c r="BC311" s="265">
        <f t="shared" si="451"/>
        <v>0</v>
      </c>
      <c r="BD311" s="265">
        <f t="shared" si="451"/>
        <v>1091</v>
      </c>
      <c r="BE311" s="265">
        <f t="shared" si="451"/>
        <v>1838</v>
      </c>
      <c r="BF311" s="265">
        <f t="shared" si="451"/>
        <v>747</v>
      </c>
      <c r="BG311" s="265">
        <f t="shared" si="451"/>
        <v>747</v>
      </c>
      <c r="BH311" s="265">
        <f t="shared" si="451"/>
        <v>0</v>
      </c>
      <c r="BI311" s="265">
        <f t="shared" si="451"/>
        <v>0</v>
      </c>
      <c r="BJ311" s="265">
        <f t="shared" si="451"/>
        <v>0</v>
      </c>
      <c r="BK311" s="265">
        <f t="shared" si="451"/>
        <v>-1336067</v>
      </c>
      <c r="BL311" s="265">
        <f t="shared" si="451"/>
        <v>-1435986</v>
      </c>
      <c r="BM311" s="265">
        <f t="shared" si="451"/>
        <v>-99919</v>
      </c>
      <c r="BN311" s="265">
        <f t="shared" si="451"/>
        <v>-145423</v>
      </c>
      <c r="BO311" s="265">
        <f t="shared" si="451"/>
        <v>0</v>
      </c>
      <c r="BP311" s="265">
        <f t="shared" si="451"/>
        <v>868</v>
      </c>
      <c r="BQ311" s="265">
        <f t="shared" si="451"/>
        <v>-812</v>
      </c>
      <c r="BR311" s="265">
        <f t="shared" si="451"/>
        <v>45448</v>
      </c>
      <c r="BS311" s="265">
        <f t="shared" si="451"/>
        <v>0</v>
      </c>
      <c r="BT311" s="265">
        <f t="shared" si="451"/>
        <v>0</v>
      </c>
      <c r="BU311" s="265">
        <f t="shared" si="451"/>
        <v>0</v>
      </c>
      <c r="BV311" s="265">
        <f t="shared" si="451"/>
        <v>0</v>
      </c>
      <c r="BW311" s="265">
        <f t="shared" si="451"/>
        <v>0</v>
      </c>
      <c r="BY311" s="130"/>
      <c r="BZ311" s="130"/>
      <c r="CA311" s="130"/>
      <c r="CE311" s="10" t="e">
        <f>D311-#REF!-AD311</f>
        <v>#REF!</v>
      </c>
      <c r="CF311" s="10" t="e">
        <f>D311-#REF!</f>
        <v>#REF!</v>
      </c>
      <c r="CG311" s="1" t="e">
        <f>F311-#REF!</f>
        <v>#REF!</v>
      </c>
    </row>
    <row r="312" spans="1:85" ht="10.5" hidden="1" customHeight="1" outlineLevel="1" x14ac:dyDescent="0.2">
      <c r="B312" s="263" t="s">
        <v>713</v>
      </c>
      <c r="C312" s="8"/>
      <c r="D312" s="279" t="str">
        <f>IF(AND(D309=D310,D309=D311),"","PROBLEM")</f>
        <v/>
      </c>
      <c r="E312" s="279" t="str">
        <f t="shared" ref="E312:BW312" si="452">IF(AND(E309=E310,E309=E311),"","PROBLEM")</f>
        <v/>
      </c>
      <c r="F312" s="279" t="str">
        <f t="shared" si="452"/>
        <v/>
      </c>
      <c r="G312" s="279" t="str">
        <f t="shared" si="452"/>
        <v/>
      </c>
      <c r="H312" s="279" t="str">
        <f t="shared" si="452"/>
        <v/>
      </c>
      <c r="I312" s="279" t="str">
        <f t="shared" si="452"/>
        <v/>
      </c>
      <c r="J312" s="279" t="str">
        <f t="shared" si="452"/>
        <v/>
      </c>
      <c r="K312" s="279" t="str">
        <f t="shared" si="452"/>
        <v/>
      </c>
      <c r="L312" s="279" t="str">
        <f t="shared" si="452"/>
        <v/>
      </c>
      <c r="M312" s="279" t="str">
        <f t="shared" si="452"/>
        <v/>
      </c>
      <c r="N312" s="279" t="str">
        <f t="shared" si="452"/>
        <v/>
      </c>
      <c r="O312" s="279" t="str">
        <f t="shared" si="452"/>
        <v/>
      </c>
      <c r="P312" s="279" t="str">
        <f t="shared" si="452"/>
        <v/>
      </c>
      <c r="Q312" s="279" t="str">
        <f t="shared" si="452"/>
        <v/>
      </c>
      <c r="R312" s="279" t="str">
        <f t="shared" ref="R312:AB312" si="453">IF(AND(R309=R310,R309=R311),"","PROBLEM")</f>
        <v/>
      </c>
      <c r="S312" s="279" t="str">
        <f t="shared" si="453"/>
        <v/>
      </c>
      <c r="T312" s="279" t="str">
        <f t="shared" si="453"/>
        <v/>
      </c>
      <c r="U312" s="279" t="str">
        <f t="shared" si="453"/>
        <v/>
      </c>
      <c r="V312" s="279" t="str">
        <f t="shared" si="453"/>
        <v/>
      </c>
      <c r="W312" s="279" t="str">
        <f t="shared" si="453"/>
        <v/>
      </c>
      <c r="X312" s="279" t="str">
        <f t="shared" si="453"/>
        <v/>
      </c>
      <c r="Y312" s="279" t="str">
        <f t="shared" si="453"/>
        <v/>
      </c>
      <c r="Z312" s="279" t="str">
        <f t="shared" si="453"/>
        <v/>
      </c>
      <c r="AA312" s="279" t="str">
        <f t="shared" si="453"/>
        <v/>
      </c>
      <c r="AB312" s="279" t="str">
        <f t="shared" si="453"/>
        <v/>
      </c>
      <c r="AC312" s="279" t="str">
        <f t="shared" si="452"/>
        <v/>
      </c>
      <c r="AD312" s="279" t="str">
        <f t="shared" si="452"/>
        <v/>
      </c>
      <c r="AE312" s="279" t="str">
        <f t="shared" si="452"/>
        <v/>
      </c>
      <c r="AF312" s="279" t="str">
        <f t="shared" si="452"/>
        <v/>
      </c>
      <c r="AG312" s="279" t="str">
        <f t="shared" si="452"/>
        <v/>
      </c>
      <c r="AH312" s="279" t="str">
        <f t="shared" si="452"/>
        <v/>
      </c>
      <c r="AI312" s="279" t="str">
        <f t="shared" si="452"/>
        <v/>
      </c>
      <c r="AJ312" s="279" t="str">
        <f t="shared" si="452"/>
        <v/>
      </c>
      <c r="AK312" s="279" t="str">
        <f t="shared" si="452"/>
        <v/>
      </c>
      <c r="AL312" s="279" t="str">
        <f t="shared" si="452"/>
        <v/>
      </c>
      <c r="AM312" s="279" t="str">
        <f t="shared" si="452"/>
        <v/>
      </c>
      <c r="AN312" s="279" t="str">
        <f t="shared" si="452"/>
        <v/>
      </c>
      <c r="AO312" s="279" t="str">
        <f t="shared" si="452"/>
        <v/>
      </c>
      <c r="AP312" s="279" t="str">
        <f t="shared" si="452"/>
        <v/>
      </c>
      <c r="AQ312" s="279" t="str">
        <f t="shared" si="452"/>
        <v/>
      </c>
      <c r="AR312" s="279" t="str">
        <f t="shared" si="452"/>
        <v/>
      </c>
      <c r="AS312" s="279" t="str">
        <f t="shared" si="452"/>
        <v/>
      </c>
      <c r="AT312" s="279" t="str">
        <f t="shared" si="452"/>
        <v/>
      </c>
      <c r="AU312" s="279" t="str">
        <f t="shared" si="452"/>
        <v/>
      </c>
      <c r="AV312" s="279" t="str">
        <f t="shared" si="452"/>
        <v/>
      </c>
      <c r="AW312" s="279" t="str">
        <f t="shared" si="452"/>
        <v/>
      </c>
      <c r="AX312" s="279" t="str">
        <f t="shared" si="452"/>
        <v/>
      </c>
      <c r="AY312" s="279" t="str">
        <f t="shared" si="452"/>
        <v/>
      </c>
      <c r="AZ312" s="279" t="str">
        <f t="shared" si="452"/>
        <v/>
      </c>
      <c r="BA312" s="279" t="str">
        <f t="shared" si="452"/>
        <v/>
      </c>
      <c r="BB312" s="279" t="str">
        <f t="shared" si="452"/>
        <v/>
      </c>
      <c r="BC312" s="279" t="str">
        <f t="shared" si="452"/>
        <v/>
      </c>
      <c r="BD312" s="279" t="str">
        <f t="shared" si="452"/>
        <v/>
      </c>
      <c r="BE312" s="279" t="str">
        <f t="shared" si="452"/>
        <v/>
      </c>
      <c r="BF312" s="279" t="str">
        <f t="shared" si="452"/>
        <v/>
      </c>
      <c r="BG312" s="279" t="str">
        <f t="shared" si="452"/>
        <v/>
      </c>
      <c r="BH312" s="279" t="str">
        <f t="shared" si="452"/>
        <v/>
      </c>
      <c r="BI312" s="279" t="str">
        <f t="shared" si="452"/>
        <v/>
      </c>
      <c r="BJ312" s="279" t="str">
        <f t="shared" si="452"/>
        <v/>
      </c>
      <c r="BK312" s="279" t="str">
        <f t="shared" si="452"/>
        <v/>
      </c>
      <c r="BL312" s="279" t="str">
        <f t="shared" si="452"/>
        <v/>
      </c>
      <c r="BM312" s="279" t="str">
        <f t="shared" si="452"/>
        <v/>
      </c>
      <c r="BN312" s="279" t="str">
        <f t="shared" si="452"/>
        <v/>
      </c>
      <c r="BO312" s="279" t="str">
        <f t="shared" si="452"/>
        <v/>
      </c>
      <c r="BP312" s="279" t="str">
        <f t="shared" si="452"/>
        <v/>
      </c>
      <c r="BQ312" s="279" t="str">
        <f t="shared" si="452"/>
        <v/>
      </c>
      <c r="BR312" s="279" t="str">
        <f t="shared" si="452"/>
        <v/>
      </c>
      <c r="BS312" s="279" t="str">
        <f t="shared" si="452"/>
        <v/>
      </c>
      <c r="BT312" s="279" t="str">
        <f t="shared" si="452"/>
        <v/>
      </c>
      <c r="BU312" s="279" t="str">
        <f t="shared" si="452"/>
        <v/>
      </c>
      <c r="BV312" s="279" t="str">
        <f t="shared" si="452"/>
        <v/>
      </c>
      <c r="BW312" s="279" t="str">
        <f t="shared" si="452"/>
        <v/>
      </c>
      <c r="BY312" s="130"/>
      <c r="BZ312" s="130"/>
      <c r="CA312" s="130"/>
    </row>
    <row r="313" spans="1:85" hidden="1" outlineLevel="1" x14ac:dyDescent="0.2">
      <c r="B313" s="8"/>
      <c r="C313" s="8"/>
      <c r="D313" s="267"/>
      <c r="E313" s="267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Y313" s="130"/>
      <c r="BZ313" s="130"/>
      <c r="CA313" s="130"/>
    </row>
    <row r="314" spans="1:85" hidden="1" outlineLevel="1" x14ac:dyDescent="0.2">
      <c r="B314" s="8"/>
      <c r="C314" s="264" t="s">
        <v>714</v>
      </c>
      <c r="D314" s="267">
        <f>Ienemumi!AJ159-E309</f>
        <v>0</v>
      </c>
      <c r="E314" s="267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Y314" s="130"/>
      <c r="BZ314" s="130"/>
      <c r="CA314" s="130"/>
    </row>
    <row r="315" spans="1:85" ht="12.75" collapsed="1" thickTop="1" x14ac:dyDescent="0.2">
      <c r="B315" s="8"/>
      <c r="C315" s="8"/>
      <c r="D315" s="267"/>
      <c r="E315" s="267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Y315" s="130"/>
      <c r="BZ315" s="130"/>
      <c r="CA315" s="130"/>
    </row>
    <row r="316" spans="1:85" x14ac:dyDescent="0.2">
      <c r="B316" s="8"/>
      <c r="C316" s="8"/>
      <c r="D316" s="267"/>
      <c r="E316" s="267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Y316" s="130"/>
      <c r="BZ316" s="130"/>
      <c r="CA316" s="130"/>
    </row>
    <row r="317" spans="1:85" x14ac:dyDescent="0.2">
      <c r="B317" s="8"/>
      <c r="C317" s="8"/>
      <c r="BY317" s="130"/>
      <c r="BZ317" s="130"/>
      <c r="CA317" s="130"/>
    </row>
    <row r="318" spans="1:85" x14ac:dyDescent="0.2">
      <c r="B318" s="8"/>
      <c r="C318" s="8"/>
      <c r="BY318" s="130"/>
      <c r="BZ318" s="130"/>
      <c r="CA318" s="130"/>
    </row>
    <row r="319" spans="1:85" x14ac:dyDescent="0.2">
      <c r="B319" s="8"/>
      <c r="C319" s="8"/>
      <c r="BY319" s="130"/>
      <c r="BZ319" s="130"/>
      <c r="CA319" s="130"/>
    </row>
    <row r="320" spans="1:85" x14ac:dyDescent="0.2">
      <c r="B320" s="8"/>
      <c r="C320" s="8"/>
      <c r="BY320" s="130"/>
      <c r="BZ320" s="130"/>
      <c r="CA320" s="130"/>
    </row>
    <row r="321" spans="2:79" x14ac:dyDescent="0.2">
      <c r="B321" s="8"/>
      <c r="C321" s="8"/>
      <c r="BY321" s="130"/>
      <c r="BZ321" s="130"/>
      <c r="CA321" s="130"/>
    </row>
    <row r="322" spans="2:79" x14ac:dyDescent="0.2">
      <c r="B322" s="8"/>
      <c r="C322" s="8"/>
      <c r="BY322" s="130"/>
      <c r="BZ322" s="130"/>
      <c r="CA322" s="130"/>
    </row>
    <row r="323" spans="2:79" x14ac:dyDescent="0.2">
      <c r="B323" s="8"/>
      <c r="C323" s="8"/>
      <c r="BY323" s="130"/>
      <c r="BZ323" s="130"/>
      <c r="CA323" s="130"/>
    </row>
    <row r="324" spans="2:79" x14ac:dyDescent="0.2">
      <c r="B324" s="8"/>
      <c r="C324" s="8"/>
      <c r="BY324" s="130"/>
      <c r="BZ324" s="130"/>
      <c r="CA324" s="130"/>
    </row>
    <row r="325" spans="2:79" x14ac:dyDescent="0.2">
      <c r="B325" s="8"/>
      <c r="C325" s="8"/>
      <c r="BY325" s="130"/>
      <c r="BZ325" s="130"/>
      <c r="CA325" s="130"/>
    </row>
    <row r="326" spans="2:79" x14ac:dyDescent="0.2">
      <c r="B326" s="8"/>
      <c r="C326" s="8"/>
      <c r="BY326" s="130"/>
      <c r="BZ326" s="130"/>
      <c r="CA326" s="130"/>
    </row>
    <row r="327" spans="2:79" x14ac:dyDescent="0.2">
      <c r="B327" s="8"/>
      <c r="C327" s="8"/>
      <c r="BY327" s="130"/>
      <c r="BZ327" s="130"/>
      <c r="CA327" s="130"/>
    </row>
    <row r="328" spans="2:79" x14ac:dyDescent="0.2">
      <c r="B328" s="8"/>
      <c r="C328" s="8"/>
    </row>
    <row r="329" spans="2:79" x14ac:dyDescent="0.2">
      <c r="B329" s="8"/>
      <c r="C329" s="8"/>
    </row>
    <row r="330" spans="2:79" x14ac:dyDescent="0.2">
      <c r="B330" s="8"/>
      <c r="C330" s="8"/>
    </row>
    <row r="331" spans="2:79" x14ac:dyDescent="0.2">
      <c r="B331" s="8"/>
      <c r="C331" s="8"/>
    </row>
    <row r="332" spans="2:79" x14ac:dyDescent="0.2">
      <c r="B332" s="8"/>
      <c r="C332" s="8"/>
    </row>
    <row r="333" spans="2:79" x14ac:dyDescent="0.2">
      <c r="B333" s="8"/>
      <c r="C333" s="8"/>
    </row>
    <row r="334" spans="2:79" x14ac:dyDescent="0.2">
      <c r="B334" s="8"/>
      <c r="C334" s="8"/>
    </row>
    <row r="335" spans="2:79" x14ac:dyDescent="0.2">
      <c r="B335" s="8"/>
      <c r="C335" s="8"/>
    </row>
    <row r="336" spans="2:79" x14ac:dyDescent="0.2">
      <c r="B336" s="8"/>
      <c r="C336" s="8"/>
    </row>
    <row r="337" spans="2:3" x14ac:dyDescent="0.2">
      <c r="B337" s="8"/>
      <c r="C337" s="8"/>
    </row>
    <row r="338" spans="2:3" x14ac:dyDescent="0.2">
      <c r="B338" s="8"/>
      <c r="C338" s="8"/>
    </row>
    <row r="339" spans="2:3" x14ac:dyDescent="0.2">
      <c r="B339" s="8"/>
      <c r="C339" s="8"/>
    </row>
    <row r="340" spans="2:3" x14ac:dyDescent="0.2">
      <c r="B340" s="8"/>
      <c r="C340" s="8"/>
    </row>
    <row r="341" spans="2:3" x14ac:dyDescent="0.2">
      <c r="B341" s="8"/>
      <c r="C341" s="8"/>
    </row>
    <row r="342" spans="2:3" x14ac:dyDescent="0.2">
      <c r="B342" s="8"/>
      <c r="C342" s="8"/>
    </row>
    <row r="343" spans="2:3" x14ac:dyDescent="0.2">
      <c r="B343" s="8"/>
      <c r="C343" s="8"/>
    </row>
    <row r="344" spans="2:3" x14ac:dyDescent="0.2">
      <c r="B344" s="8"/>
      <c r="C344" s="8"/>
    </row>
    <row r="345" spans="2:3" x14ac:dyDescent="0.2">
      <c r="B345" s="8"/>
      <c r="C345" s="8"/>
    </row>
    <row r="346" spans="2:3" x14ac:dyDescent="0.2">
      <c r="B346" s="8"/>
      <c r="C346" s="8"/>
    </row>
    <row r="347" spans="2:3" x14ac:dyDescent="0.2">
      <c r="B347" s="8"/>
      <c r="C347" s="8"/>
    </row>
    <row r="348" spans="2:3" x14ac:dyDescent="0.2">
      <c r="B348" s="8"/>
      <c r="C348" s="8"/>
    </row>
    <row r="349" spans="2:3" x14ac:dyDescent="0.2">
      <c r="B349" s="8"/>
      <c r="C349" s="8"/>
    </row>
    <row r="350" spans="2:3" x14ac:dyDescent="0.2">
      <c r="B350" s="8"/>
      <c r="C350" s="8"/>
    </row>
    <row r="351" spans="2:3" x14ac:dyDescent="0.2">
      <c r="B351" s="8"/>
      <c r="C351" s="8"/>
    </row>
    <row r="352" spans="2:3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2:3" x14ac:dyDescent="0.2">
      <c r="B449" s="8"/>
      <c r="C449" s="8"/>
    </row>
    <row r="450" spans="2:3" x14ac:dyDescent="0.2">
      <c r="B450" s="8"/>
      <c r="C450" s="8"/>
    </row>
    <row r="451" spans="2:3" x14ac:dyDescent="0.2">
      <c r="B451" s="8"/>
      <c r="C451" s="8"/>
    </row>
    <row r="452" spans="2:3" x14ac:dyDescent="0.2">
      <c r="B452" s="8"/>
      <c r="C452" s="8"/>
    </row>
    <row r="453" spans="2:3" x14ac:dyDescent="0.2">
      <c r="B453" s="8"/>
      <c r="C453" s="8"/>
    </row>
    <row r="454" spans="2:3" x14ac:dyDescent="0.2">
      <c r="B454" s="8"/>
      <c r="C454" s="8"/>
    </row>
    <row r="455" spans="2:3" x14ac:dyDescent="0.2">
      <c r="B455" s="8"/>
      <c r="C455" s="8"/>
    </row>
    <row r="456" spans="2:3" x14ac:dyDescent="0.2">
      <c r="B456" s="8"/>
      <c r="C456" s="8"/>
    </row>
    <row r="457" spans="2:3" x14ac:dyDescent="0.2">
      <c r="B457" s="8"/>
      <c r="C457" s="8"/>
    </row>
    <row r="458" spans="2:3" x14ac:dyDescent="0.2">
      <c r="B458" s="8"/>
      <c r="C458" s="8"/>
    </row>
    <row r="459" spans="2:3" x14ac:dyDescent="0.2">
      <c r="B459" s="8"/>
      <c r="C459" s="8"/>
    </row>
    <row r="460" spans="2:3" x14ac:dyDescent="0.2">
      <c r="B460" s="8"/>
      <c r="C460" s="8"/>
    </row>
    <row r="461" spans="2:3" x14ac:dyDescent="0.2">
      <c r="B461" s="8"/>
      <c r="C461" s="8"/>
    </row>
    <row r="462" spans="2:3" x14ac:dyDescent="0.2">
      <c r="B462" s="8"/>
      <c r="C462" s="8"/>
    </row>
    <row r="463" spans="2:3" x14ac:dyDescent="0.2">
      <c r="B463" s="8"/>
      <c r="C463" s="8"/>
    </row>
    <row r="464" spans="2:3" x14ac:dyDescent="0.2">
      <c r="B464" s="8"/>
      <c r="C464" s="8"/>
    </row>
    <row r="465" spans="2:3" x14ac:dyDescent="0.2">
      <c r="B465" s="8"/>
      <c r="C465" s="8"/>
    </row>
    <row r="466" spans="2:3" x14ac:dyDescent="0.2">
      <c r="B466" s="8"/>
      <c r="C466" s="8"/>
    </row>
    <row r="467" spans="2:3" x14ac:dyDescent="0.2">
      <c r="B467" s="8"/>
      <c r="C467" s="8"/>
    </row>
    <row r="468" spans="2:3" x14ac:dyDescent="0.2">
      <c r="B468" s="8"/>
      <c r="C468" s="8"/>
    </row>
    <row r="469" spans="2:3" x14ac:dyDescent="0.2">
      <c r="B469" s="8"/>
      <c r="C469" s="8"/>
    </row>
    <row r="470" spans="2:3" x14ac:dyDescent="0.2">
      <c r="B470" s="8"/>
      <c r="C470" s="8"/>
    </row>
    <row r="471" spans="2:3" x14ac:dyDescent="0.2">
      <c r="B471" s="8"/>
      <c r="C471" s="8"/>
    </row>
    <row r="472" spans="2:3" x14ac:dyDescent="0.2">
      <c r="B472" s="8"/>
      <c r="C472" s="8"/>
    </row>
    <row r="473" spans="2:3" x14ac:dyDescent="0.2">
      <c r="B473" s="8"/>
      <c r="C473" s="8"/>
    </row>
    <row r="474" spans="2:3" x14ac:dyDescent="0.2">
      <c r="B474" s="8"/>
      <c r="C474" s="8"/>
    </row>
    <row r="475" spans="2:3" x14ac:dyDescent="0.2">
      <c r="B475" s="8"/>
      <c r="C475" s="8"/>
    </row>
    <row r="476" spans="2:3" x14ac:dyDescent="0.2">
      <c r="B476" s="8"/>
      <c r="C476" s="8"/>
    </row>
    <row r="477" spans="2:3" x14ac:dyDescent="0.2">
      <c r="B477" s="8"/>
      <c r="C477" s="8"/>
    </row>
    <row r="478" spans="2:3" x14ac:dyDescent="0.2">
      <c r="B478" s="8"/>
      <c r="C478" s="8"/>
    </row>
    <row r="479" spans="2:3" x14ac:dyDescent="0.2">
      <c r="B479" s="8"/>
      <c r="C479" s="8"/>
    </row>
    <row r="480" spans="2:3" x14ac:dyDescent="0.2">
      <c r="B480" s="8"/>
      <c r="C480" s="8"/>
    </row>
    <row r="481" spans="2:3" x14ac:dyDescent="0.2">
      <c r="B481" s="8"/>
      <c r="C481" s="8"/>
    </row>
    <row r="482" spans="2:3" x14ac:dyDescent="0.2">
      <c r="B482" s="8"/>
      <c r="C482" s="8"/>
    </row>
    <row r="483" spans="2:3" x14ac:dyDescent="0.2">
      <c r="B483" s="8"/>
      <c r="C483" s="8"/>
    </row>
    <row r="484" spans="2:3" x14ac:dyDescent="0.2">
      <c r="B484" s="8"/>
      <c r="C484" s="8"/>
    </row>
    <row r="485" spans="2:3" x14ac:dyDescent="0.2">
      <c r="B485" s="8"/>
      <c r="C485" s="8"/>
    </row>
    <row r="486" spans="2:3" x14ac:dyDescent="0.2">
      <c r="B486" s="8"/>
      <c r="C486" s="8"/>
    </row>
    <row r="487" spans="2:3" x14ac:dyDescent="0.2">
      <c r="B487" s="8"/>
      <c r="C487" s="8"/>
    </row>
    <row r="488" spans="2:3" x14ac:dyDescent="0.2">
      <c r="B488" s="8"/>
      <c r="C488" s="8"/>
    </row>
    <row r="489" spans="2:3" x14ac:dyDescent="0.2">
      <c r="B489" s="8"/>
      <c r="C489" s="8"/>
    </row>
    <row r="490" spans="2:3" x14ac:dyDescent="0.2">
      <c r="B490" s="8"/>
      <c r="C490" s="8"/>
    </row>
    <row r="491" spans="2:3" x14ac:dyDescent="0.2">
      <c r="B491" s="8"/>
      <c r="C491" s="8"/>
    </row>
    <row r="492" spans="2:3" x14ac:dyDescent="0.2">
      <c r="B492" s="8"/>
      <c r="C492" s="8"/>
    </row>
    <row r="493" spans="2:3" x14ac:dyDescent="0.2">
      <c r="B493" s="8"/>
      <c r="C493" s="8"/>
    </row>
    <row r="494" spans="2:3" x14ac:dyDescent="0.2">
      <c r="B494" s="8"/>
      <c r="C494" s="8"/>
    </row>
    <row r="495" spans="2:3" x14ac:dyDescent="0.2">
      <c r="B495" s="8"/>
      <c r="C495" s="8"/>
    </row>
    <row r="496" spans="2:3" x14ac:dyDescent="0.2">
      <c r="B496" s="8"/>
      <c r="C496" s="8"/>
    </row>
    <row r="497" spans="2:3" x14ac:dyDescent="0.2">
      <c r="B497" s="8"/>
      <c r="C497" s="8"/>
    </row>
    <row r="498" spans="2:3" x14ac:dyDescent="0.2">
      <c r="B498" s="8"/>
      <c r="C498" s="8"/>
    </row>
    <row r="499" spans="2:3" x14ac:dyDescent="0.2">
      <c r="B499" s="8"/>
      <c r="C499" s="8"/>
    </row>
    <row r="500" spans="2:3" x14ac:dyDescent="0.2">
      <c r="B500" s="8"/>
      <c r="C500" s="8"/>
    </row>
    <row r="501" spans="2:3" x14ac:dyDescent="0.2">
      <c r="B501" s="8"/>
      <c r="C501" s="8"/>
    </row>
    <row r="502" spans="2:3" x14ac:dyDescent="0.2">
      <c r="B502" s="8"/>
      <c r="C502" s="8"/>
    </row>
    <row r="503" spans="2:3" x14ac:dyDescent="0.2">
      <c r="B503" s="8"/>
      <c r="C503" s="8"/>
    </row>
    <row r="504" spans="2:3" x14ac:dyDescent="0.2">
      <c r="B504" s="8"/>
      <c r="C504" s="8"/>
    </row>
    <row r="505" spans="2:3" x14ac:dyDescent="0.2">
      <c r="B505" s="8"/>
      <c r="C505" s="8"/>
    </row>
    <row r="506" spans="2:3" x14ac:dyDescent="0.2">
      <c r="B506" s="8"/>
      <c r="C506" s="8"/>
    </row>
    <row r="507" spans="2:3" x14ac:dyDescent="0.2">
      <c r="B507" s="8"/>
      <c r="C507" s="8"/>
    </row>
    <row r="508" spans="2:3" x14ac:dyDescent="0.2">
      <c r="B508" s="8"/>
      <c r="C508" s="8"/>
    </row>
    <row r="509" spans="2:3" x14ac:dyDescent="0.2">
      <c r="B509" s="8"/>
      <c r="C509" s="8"/>
    </row>
    <row r="510" spans="2:3" x14ac:dyDescent="0.2">
      <c r="B510" s="8"/>
      <c r="C510" s="8"/>
    </row>
    <row r="511" spans="2:3" x14ac:dyDescent="0.2">
      <c r="B511" s="8"/>
      <c r="C511" s="8"/>
    </row>
    <row r="512" spans="2:3" x14ac:dyDescent="0.2">
      <c r="B512" s="8"/>
      <c r="C512" s="8"/>
    </row>
    <row r="513" spans="2:3" x14ac:dyDescent="0.2">
      <c r="B513" s="8"/>
      <c r="C513" s="8"/>
    </row>
    <row r="514" spans="2:3" x14ac:dyDescent="0.2">
      <c r="B514" s="8"/>
      <c r="C514" s="8"/>
    </row>
    <row r="515" spans="2:3" x14ac:dyDescent="0.2">
      <c r="B515" s="8"/>
      <c r="C515" s="8"/>
    </row>
    <row r="516" spans="2:3" x14ac:dyDescent="0.2">
      <c r="B516" s="8"/>
      <c r="C516" s="8"/>
    </row>
    <row r="517" spans="2:3" x14ac:dyDescent="0.2">
      <c r="B517" s="8"/>
      <c r="C517" s="8"/>
    </row>
    <row r="518" spans="2:3" x14ac:dyDescent="0.2">
      <c r="B518" s="8"/>
      <c r="C518" s="8"/>
    </row>
    <row r="519" spans="2:3" x14ac:dyDescent="0.2">
      <c r="B519" s="8"/>
      <c r="C519" s="8"/>
    </row>
    <row r="520" spans="2:3" x14ac:dyDescent="0.2">
      <c r="B520" s="8"/>
      <c r="C520" s="8"/>
    </row>
    <row r="521" spans="2:3" x14ac:dyDescent="0.2">
      <c r="B521" s="8"/>
      <c r="C521" s="8"/>
    </row>
    <row r="522" spans="2:3" x14ac:dyDescent="0.2">
      <c r="B522" s="8"/>
      <c r="C522" s="8"/>
    </row>
    <row r="523" spans="2:3" x14ac:dyDescent="0.2">
      <c r="B523" s="8"/>
      <c r="C523" s="8"/>
    </row>
    <row r="524" spans="2:3" x14ac:dyDescent="0.2">
      <c r="B524" s="8"/>
      <c r="C524" s="8"/>
    </row>
    <row r="525" spans="2:3" x14ac:dyDescent="0.2">
      <c r="B525" s="8"/>
      <c r="C525" s="8"/>
    </row>
    <row r="526" spans="2:3" x14ac:dyDescent="0.2">
      <c r="B526" s="8"/>
      <c r="C526" s="8"/>
    </row>
    <row r="527" spans="2:3" x14ac:dyDescent="0.2">
      <c r="B527" s="8"/>
      <c r="C527" s="8"/>
    </row>
    <row r="528" spans="2:3" x14ac:dyDescent="0.2">
      <c r="B528" s="8"/>
      <c r="C528" s="8"/>
    </row>
    <row r="529" spans="2:3" x14ac:dyDescent="0.2">
      <c r="B529" s="8"/>
      <c r="C529" s="8"/>
    </row>
    <row r="530" spans="2:3" x14ac:dyDescent="0.2">
      <c r="B530" s="8"/>
      <c r="C530" s="8"/>
    </row>
    <row r="531" spans="2:3" x14ac:dyDescent="0.2">
      <c r="B531" s="8"/>
      <c r="C531" s="8"/>
    </row>
    <row r="532" spans="2:3" x14ac:dyDescent="0.2">
      <c r="B532" s="8"/>
      <c r="C532" s="8"/>
    </row>
    <row r="533" spans="2:3" x14ac:dyDescent="0.2">
      <c r="B533" s="8"/>
      <c r="C533" s="8"/>
    </row>
    <row r="534" spans="2:3" x14ac:dyDescent="0.2">
      <c r="B534" s="8"/>
      <c r="C534" s="8"/>
    </row>
    <row r="535" spans="2:3" x14ac:dyDescent="0.2">
      <c r="B535" s="8"/>
      <c r="C535" s="8"/>
    </row>
    <row r="536" spans="2:3" x14ac:dyDescent="0.2">
      <c r="B536" s="8"/>
      <c r="C536" s="8"/>
    </row>
    <row r="537" spans="2:3" x14ac:dyDescent="0.2">
      <c r="B537" s="8"/>
      <c r="C537" s="8"/>
    </row>
    <row r="538" spans="2:3" x14ac:dyDescent="0.2">
      <c r="B538" s="8"/>
      <c r="C538" s="8"/>
    </row>
    <row r="539" spans="2:3" x14ac:dyDescent="0.2">
      <c r="B539" s="8"/>
      <c r="C539" s="8"/>
    </row>
    <row r="540" spans="2:3" x14ac:dyDescent="0.2">
      <c r="B540" s="8"/>
      <c r="C540" s="8"/>
    </row>
    <row r="541" spans="2:3" x14ac:dyDescent="0.2">
      <c r="B541" s="8"/>
      <c r="C541" s="8"/>
    </row>
    <row r="542" spans="2:3" x14ac:dyDescent="0.2">
      <c r="B542" s="8"/>
      <c r="C542" s="8"/>
    </row>
    <row r="543" spans="2:3" x14ac:dyDescent="0.2">
      <c r="B543" s="8"/>
      <c r="C543" s="8"/>
    </row>
    <row r="544" spans="2:3" x14ac:dyDescent="0.2">
      <c r="B544" s="8"/>
      <c r="C544" s="8"/>
    </row>
    <row r="545" spans="2:3" x14ac:dyDescent="0.2">
      <c r="B545" s="8"/>
      <c r="C545" s="8"/>
    </row>
    <row r="546" spans="2:3" x14ac:dyDescent="0.2">
      <c r="B546" s="8"/>
      <c r="C546" s="8"/>
    </row>
    <row r="547" spans="2:3" x14ac:dyDescent="0.2">
      <c r="B547" s="8"/>
      <c r="C547" s="8"/>
    </row>
    <row r="548" spans="2:3" x14ac:dyDescent="0.2">
      <c r="B548" s="8"/>
      <c r="C548" s="8"/>
    </row>
    <row r="549" spans="2:3" x14ac:dyDescent="0.2">
      <c r="B549" s="8"/>
      <c r="C549" s="8"/>
    </row>
    <row r="550" spans="2:3" x14ac:dyDescent="0.2">
      <c r="B550" s="8"/>
      <c r="C550" s="8"/>
    </row>
    <row r="551" spans="2:3" x14ac:dyDescent="0.2">
      <c r="B551" s="8"/>
      <c r="C551" s="8"/>
    </row>
    <row r="552" spans="2:3" x14ac:dyDescent="0.2">
      <c r="B552" s="8"/>
      <c r="C552" s="8"/>
    </row>
    <row r="553" spans="2:3" x14ac:dyDescent="0.2">
      <c r="B553" s="8"/>
      <c r="C553" s="8"/>
    </row>
    <row r="554" spans="2:3" x14ac:dyDescent="0.2">
      <c r="B554" s="8"/>
      <c r="C554" s="8"/>
    </row>
    <row r="555" spans="2:3" x14ac:dyDescent="0.2">
      <c r="B555" s="8"/>
      <c r="C555" s="8"/>
    </row>
    <row r="556" spans="2:3" x14ac:dyDescent="0.2">
      <c r="B556" s="8"/>
      <c r="C556" s="8"/>
    </row>
    <row r="557" spans="2:3" x14ac:dyDescent="0.2">
      <c r="B557" s="8"/>
      <c r="C557" s="8"/>
    </row>
    <row r="558" spans="2:3" x14ac:dyDescent="0.2">
      <c r="B558" s="8"/>
      <c r="C558" s="8"/>
    </row>
    <row r="559" spans="2:3" x14ac:dyDescent="0.2">
      <c r="B559" s="8"/>
      <c r="C559" s="8"/>
    </row>
    <row r="560" spans="2:3" x14ac:dyDescent="0.2">
      <c r="B560" s="8"/>
      <c r="C560" s="8"/>
    </row>
    <row r="561" spans="2:3" x14ac:dyDescent="0.2">
      <c r="B561" s="8"/>
      <c r="C561" s="8"/>
    </row>
    <row r="562" spans="2:3" x14ac:dyDescent="0.2">
      <c r="B562" s="8"/>
      <c r="C562" s="8"/>
    </row>
    <row r="563" spans="2:3" x14ac:dyDescent="0.2">
      <c r="B563" s="8"/>
      <c r="C563" s="8"/>
    </row>
    <row r="564" spans="2:3" x14ac:dyDescent="0.2">
      <c r="B564" s="8"/>
      <c r="C564" s="8"/>
    </row>
    <row r="565" spans="2:3" x14ac:dyDescent="0.2">
      <c r="B565" s="8"/>
      <c r="C565" s="8"/>
    </row>
    <row r="566" spans="2:3" x14ac:dyDescent="0.2">
      <c r="B566" s="8"/>
      <c r="C566" s="8"/>
    </row>
    <row r="567" spans="2:3" x14ac:dyDescent="0.2">
      <c r="B567" s="8"/>
      <c r="C567" s="8"/>
    </row>
    <row r="568" spans="2:3" x14ac:dyDescent="0.2">
      <c r="B568" s="8"/>
      <c r="C568" s="8"/>
    </row>
    <row r="569" spans="2:3" x14ac:dyDescent="0.2">
      <c r="B569" s="8"/>
      <c r="C569" s="8"/>
    </row>
    <row r="570" spans="2:3" x14ac:dyDescent="0.2">
      <c r="B570" s="8"/>
      <c r="C570" s="8"/>
    </row>
    <row r="571" spans="2:3" x14ac:dyDescent="0.2">
      <c r="B571" s="8"/>
      <c r="C571" s="8"/>
    </row>
    <row r="572" spans="2:3" x14ac:dyDescent="0.2">
      <c r="B572" s="8"/>
      <c r="C572" s="8"/>
    </row>
    <row r="573" spans="2:3" x14ac:dyDescent="0.2">
      <c r="B573" s="8"/>
      <c r="C573" s="8"/>
    </row>
    <row r="574" spans="2:3" x14ac:dyDescent="0.2">
      <c r="B574" s="8"/>
      <c r="C574" s="8"/>
    </row>
    <row r="575" spans="2:3" x14ac:dyDescent="0.2">
      <c r="B575" s="8"/>
      <c r="C575" s="8"/>
    </row>
    <row r="576" spans="2:3" x14ac:dyDescent="0.2">
      <c r="B576" s="8"/>
      <c r="C576" s="8"/>
    </row>
    <row r="577" spans="2:3" x14ac:dyDescent="0.2">
      <c r="B577" s="8"/>
      <c r="C577" s="8"/>
    </row>
    <row r="578" spans="2:3" x14ac:dyDescent="0.2">
      <c r="B578" s="8"/>
      <c r="C578" s="8"/>
    </row>
    <row r="579" spans="2:3" x14ac:dyDescent="0.2">
      <c r="B579" s="8"/>
      <c r="C579" s="8"/>
    </row>
    <row r="580" spans="2:3" x14ac:dyDescent="0.2">
      <c r="B580" s="8"/>
      <c r="C580" s="8"/>
    </row>
    <row r="581" spans="2:3" x14ac:dyDescent="0.2">
      <c r="B581" s="8"/>
      <c r="C581" s="8"/>
    </row>
    <row r="582" spans="2:3" x14ac:dyDescent="0.2">
      <c r="B582" s="8"/>
      <c r="C582" s="8"/>
    </row>
    <row r="583" spans="2:3" x14ac:dyDescent="0.2">
      <c r="B583" s="8"/>
      <c r="C583" s="8"/>
    </row>
    <row r="584" spans="2:3" x14ac:dyDescent="0.2">
      <c r="B584" s="8"/>
      <c r="C584" s="8"/>
    </row>
    <row r="585" spans="2:3" x14ac:dyDescent="0.2">
      <c r="B585" s="8"/>
      <c r="C585" s="8"/>
    </row>
    <row r="586" spans="2:3" x14ac:dyDescent="0.2">
      <c r="B586" s="8"/>
      <c r="C586" s="8"/>
    </row>
    <row r="587" spans="2:3" x14ac:dyDescent="0.2">
      <c r="B587" s="8"/>
      <c r="C587" s="8"/>
    </row>
    <row r="588" spans="2:3" x14ac:dyDescent="0.2">
      <c r="B588" s="8"/>
      <c r="C588" s="8"/>
    </row>
    <row r="589" spans="2:3" x14ac:dyDescent="0.2">
      <c r="B589" s="8"/>
      <c r="C589" s="8"/>
    </row>
    <row r="590" spans="2:3" x14ac:dyDescent="0.2">
      <c r="B590" s="8"/>
      <c r="C590" s="8"/>
    </row>
    <row r="591" spans="2:3" x14ac:dyDescent="0.2">
      <c r="B591" s="8"/>
      <c r="C591" s="8"/>
    </row>
    <row r="592" spans="2:3" x14ac:dyDescent="0.2">
      <c r="B592" s="8"/>
      <c r="C592" s="8"/>
    </row>
    <row r="593" spans="2:3" x14ac:dyDescent="0.2">
      <c r="B593" s="8"/>
      <c r="C593" s="8"/>
    </row>
    <row r="594" spans="2:3" x14ac:dyDescent="0.2">
      <c r="B594" s="8"/>
      <c r="C594" s="8"/>
    </row>
    <row r="595" spans="2:3" x14ac:dyDescent="0.2">
      <c r="B595" s="8"/>
      <c r="C595" s="8"/>
    </row>
    <row r="596" spans="2:3" x14ac:dyDescent="0.2">
      <c r="B596" s="8"/>
      <c r="C596" s="8"/>
    </row>
    <row r="597" spans="2:3" x14ac:dyDescent="0.2">
      <c r="B597" s="8"/>
      <c r="C597" s="8"/>
    </row>
    <row r="598" spans="2:3" x14ac:dyDescent="0.2">
      <c r="B598" s="8"/>
      <c r="C598" s="8"/>
    </row>
    <row r="599" spans="2:3" x14ac:dyDescent="0.2">
      <c r="B599" s="8"/>
      <c r="C599" s="8"/>
    </row>
    <row r="600" spans="2:3" x14ac:dyDescent="0.2">
      <c r="B600" s="8"/>
      <c r="C600" s="8"/>
    </row>
    <row r="601" spans="2:3" x14ac:dyDescent="0.2">
      <c r="B601" s="8"/>
      <c r="C601" s="8"/>
    </row>
    <row r="602" spans="2:3" x14ac:dyDescent="0.2">
      <c r="B602" s="8"/>
      <c r="C602" s="8"/>
    </row>
    <row r="603" spans="2:3" x14ac:dyDescent="0.2">
      <c r="B603" s="8"/>
      <c r="C603" s="8"/>
    </row>
    <row r="604" spans="2:3" x14ac:dyDescent="0.2">
      <c r="B604" s="8"/>
      <c r="C604" s="8"/>
    </row>
    <row r="605" spans="2:3" x14ac:dyDescent="0.2">
      <c r="B605" s="8"/>
      <c r="C605" s="8"/>
    </row>
    <row r="606" spans="2:3" x14ac:dyDescent="0.2">
      <c r="B606" s="8"/>
      <c r="C606" s="8"/>
    </row>
    <row r="607" spans="2:3" x14ac:dyDescent="0.2">
      <c r="B607" s="8"/>
      <c r="C607" s="8"/>
    </row>
    <row r="608" spans="2:3" x14ac:dyDescent="0.2">
      <c r="B608" s="8"/>
      <c r="C608" s="8"/>
    </row>
    <row r="609" spans="2:3" x14ac:dyDescent="0.2">
      <c r="B609" s="8"/>
      <c r="C609" s="8"/>
    </row>
    <row r="610" spans="2:3" x14ac:dyDescent="0.2">
      <c r="B610" s="8"/>
      <c r="C610" s="8"/>
    </row>
    <row r="611" spans="2:3" x14ac:dyDescent="0.2">
      <c r="B611" s="8"/>
      <c r="C611" s="8"/>
    </row>
    <row r="612" spans="2:3" x14ac:dyDescent="0.2">
      <c r="B612" s="8"/>
      <c r="C612" s="8"/>
    </row>
    <row r="613" spans="2:3" x14ac:dyDescent="0.2">
      <c r="B613" s="8"/>
      <c r="C613" s="8"/>
    </row>
    <row r="614" spans="2:3" x14ac:dyDescent="0.2">
      <c r="B614" s="8"/>
      <c r="C614" s="8"/>
    </row>
    <row r="615" spans="2:3" x14ac:dyDescent="0.2">
      <c r="B615" s="8"/>
      <c r="C615" s="8"/>
    </row>
    <row r="616" spans="2:3" x14ac:dyDescent="0.2">
      <c r="B616" s="8"/>
      <c r="C616" s="8"/>
    </row>
    <row r="617" spans="2:3" x14ac:dyDescent="0.2">
      <c r="B617" s="8"/>
      <c r="C617" s="8"/>
    </row>
    <row r="618" spans="2:3" x14ac:dyDescent="0.2">
      <c r="B618" s="8"/>
      <c r="C618" s="8"/>
    </row>
    <row r="619" spans="2:3" x14ac:dyDescent="0.2">
      <c r="B619" s="8"/>
      <c r="C619" s="8"/>
    </row>
    <row r="620" spans="2:3" x14ac:dyDescent="0.2">
      <c r="B620" s="8"/>
      <c r="C620" s="8"/>
    </row>
    <row r="621" spans="2:3" x14ac:dyDescent="0.2">
      <c r="B621" s="8"/>
      <c r="C621" s="8"/>
    </row>
    <row r="622" spans="2:3" x14ac:dyDescent="0.2">
      <c r="B622" s="8"/>
      <c r="C622" s="8"/>
    </row>
    <row r="623" spans="2:3" x14ac:dyDescent="0.2">
      <c r="B623" s="8"/>
      <c r="C623" s="8"/>
    </row>
    <row r="624" spans="2:3" x14ac:dyDescent="0.2">
      <c r="B624" s="8"/>
      <c r="C624" s="8"/>
    </row>
    <row r="625" spans="2:3" x14ac:dyDescent="0.2">
      <c r="B625" s="8"/>
      <c r="C625" s="8"/>
    </row>
    <row r="626" spans="2:3" x14ac:dyDescent="0.2">
      <c r="B626" s="8"/>
      <c r="C626" s="8"/>
    </row>
    <row r="627" spans="2:3" x14ac:dyDescent="0.2">
      <c r="B627" s="8"/>
      <c r="C627" s="8"/>
    </row>
    <row r="628" spans="2:3" x14ac:dyDescent="0.2">
      <c r="B628" s="8"/>
      <c r="C628" s="8"/>
    </row>
    <row r="629" spans="2:3" x14ac:dyDescent="0.2">
      <c r="B629" s="8"/>
      <c r="C629" s="8"/>
    </row>
    <row r="630" spans="2:3" x14ac:dyDescent="0.2">
      <c r="B630" s="8"/>
      <c r="C630" s="8"/>
    </row>
    <row r="631" spans="2:3" x14ac:dyDescent="0.2">
      <c r="B631" s="8"/>
      <c r="C631" s="8"/>
    </row>
    <row r="632" spans="2:3" x14ac:dyDescent="0.2">
      <c r="B632" s="8"/>
      <c r="C632" s="8"/>
    </row>
    <row r="633" spans="2:3" x14ac:dyDescent="0.2">
      <c r="B633" s="8"/>
      <c r="C633" s="8"/>
    </row>
    <row r="634" spans="2:3" x14ac:dyDescent="0.2">
      <c r="B634" s="8"/>
      <c r="C634" s="8"/>
    </row>
    <row r="635" spans="2:3" x14ac:dyDescent="0.2">
      <c r="B635" s="8"/>
      <c r="C635" s="8"/>
    </row>
    <row r="636" spans="2:3" x14ac:dyDescent="0.2">
      <c r="B636" s="8"/>
      <c r="C636" s="8"/>
    </row>
    <row r="637" spans="2:3" x14ac:dyDescent="0.2">
      <c r="B637" s="8"/>
      <c r="C637" s="8"/>
    </row>
    <row r="638" spans="2:3" x14ac:dyDescent="0.2">
      <c r="B638" s="8"/>
      <c r="C638" s="8"/>
    </row>
    <row r="639" spans="2:3" x14ac:dyDescent="0.2">
      <c r="B639" s="8"/>
      <c r="C639" s="8"/>
    </row>
    <row r="640" spans="2:3" x14ac:dyDescent="0.2">
      <c r="B640" s="8"/>
      <c r="C640" s="8"/>
    </row>
    <row r="641" spans="2:3" x14ac:dyDescent="0.2">
      <c r="B641" s="8"/>
      <c r="C641" s="8"/>
    </row>
    <row r="642" spans="2:3" x14ac:dyDescent="0.2">
      <c r="B642" s="8"/>
      <c r="C642" s="8"/>
    </row>
    <row r="643" spans="2:3" x14ac:dyDescent="0.2">
      <c r="B643" s="8"/>
      <c r="C643" s="8"/>
    </row>
    <row r="644" spans="2:3" x14ac:dyDescent="0.2">
      <c r="B644" s="8"/>
      <c r="C644" s="8"/>
    </row>
    <row r="645" spans="2:3" x14ac:dyDescent="0.2">
      <c r="B645" s="8"/>
      <c r="C645" s="8"/>
    </row>
    <row r="646" spans="2:3" x14ac:dyDescent="0.2">
      <c r="B646" s="8"/>
      <c r="C646" s="8"/>
    </row>
    <row r="647" spans="2:3" x14ac:dyDescent="0.2">
      <c r="B647" s="8"/>
      <c r="C647" s="8"/>
    </row>
    <row r="648" spans="2:3" x14ac:dyDescent="0.2">
      <c r="B648" s="8"/>
      <c r="C648" s="8"/>
    </row>
    <row r="649" spans="2:3" x14ac:dyDescent="0.2">
      <c r="B649" s="8"/>
      <c r="C649" s="8"/>
    </row>
    <row r="650" spans="2:3" x14ac:dyDescent="0.2">
      <c r="B650" s="8"/>
      <c r="C650" s="8"/>
    </row>
    <row r="651" spans="2:3" x14ac:dyDescent="0.2">
      <c r="B651" s="8"/>
      <c r="C651" s="8"/>
    </row>
    <row r="652" spans="2:3" x14ac:dyDescent="0.2">
      <c r="B652" s="8"/>
      <c r="C652" s="8"/>
    </row>
    <row r="653" spans="2:3" x14ac:dyDescent="0.2">
      <c r="B653" s="8"/>
      <c r="C653" s="8"/>
    </row>
    <row r="654" spans="2:3" x14ac:dyDescent="0.2">
      <c r="B654" s="8"/>
      <c r="C654" s="8"/>
    </row>
    <row r="655" spans="2:3" x14ac:dyDescent="0.2">
      <c r="B655" s="8"/>
      <c r="C655" s="8"/>
    </row>
    <row r="656" spans="2:3" x14ac:dyDescent="0.2">
      <c r="B656" s="8"/>
      <c r="C656" s="8"/>
    </row>
    <row r="657" spans="2:3" x14ac:dyDescent="0.2">
      <c r="B657" s="8"/>
      <c r="C657" s="8"/>
    </row>
    <row r="658" spans="2:3" x14ac:dyDescent="0.2">
      <c r="B658" s="8"/>
      <c r="C658" s="8"/>
    </row>
    <row r="659" spans="2:3" x14ac:dyDescent="0.2">
      <c r="B659" s="8"/>
      <c r="C659" s="8"/>
    </row>
    <row r="660" spans="2:3" x14ac:dyDescent="0.2">
      <c r="B660" s="8"/>
      <c r="C660" s="8"/>
    </row>
    <row r="661" spans="2:3" x14ac:dyDescent="0.2">
      <c r="B661" s="8"/>
      <c r="C661" s="8"/>
    </row>
    <row r="662" spans="2:3" x14ac:dyDescent="0.2">
      <c r="B662" s="8"/>
      <c r="C662" s="8"/>
    </row>
    <row r="663" spans="2:3" x14ac:dyDescent="0.2">
      <c r="B663" s="8"/>
      <c r="C663" s="8"/>
    </row>
    <row r="664" spans="2:3" x14ac:dyDescent="0.2">
      <c r="B664" s="8"/>
      <c r="C664" s="8"/>
    </row>
    <row r="665" spans="2:3" x14ac:dyDescent="0.2">
      <c r="B665" s="8"/>
      <c r="C665" s="8"/>
    </row>
    <row r="666" spans="2:3" x14ac:dyDescent="0.2">
      <c r="B666" s="8"/>
      <c r="C666" s="8"/>
    </row>
    <row r="667" spans="2:3" x14ac:dyDescent="0.2">
      <c r="B667" s="8"/>
      <c r="C667" s="8"/>
    </row>
    <row r="668" spans="2:3" x14ac:dyDescent="0.2">
      <c r="B668" s="8"/>
      <c r="C668" s="8"/>
    </row>
    <row r="669" spans="2:3" x14ac:dyDescent="0.2">
      <c r="B669" s="8"/>
      <c r="C669" s="8"/>
    </row>
    <row r="670" spans="2:3" x14ac:dyDescent="0.2">
      <c r="B670" s="8"/>
      <c r="C670" s="8"/>
    </row>
    <row r="671" spans="2:3" x14ac:dyDescent="0.2">
      <c r="B671" s="8"/>
      <c r="C671" s="8"/>
    </row>
    <row r="672" spans="2:3" x14ac:dyDescent="0.2">
      <c r="B672" s="8"/>
      <c r="C672" s="8"/>
    </row>
    <row r="673" spans="2:3" x14ac:dyDescent="0.2">
      <c r="B673" s="8"/>
      <c r="C673" s="8"/>
    </row>
    <row r="674" spans="2:3" x14ac:dyDescent="0.2">
      <c r="B674" s="8"/>
      <c r="C674" s="8"/>
    </row>
    <row r="675" spans="2:3" x14ac:dyDescent="0.2">
      <c r="B675" s="8"/>
      <c r="C675" s="8"/>
    </row>
    <row r="676" spans="2:3" x14ac:dyDescent="0.2">
      <c r="B676" s="8"/>
      <c r="C676" s="8"/>
    </row>
    <row r="677" spans="2:3" x14ac:dyDescent="0.2">
      <c r="B677" s="8"/>
      <c r="C677" s="8"/>
    </row>
    <row r="678" spans="2:3" x14ac:dyDescent="0.2">
      <c r="B678" s="8"/>
      <c r="C678" s="8"/>
    </row>
    <row r="679" spans="2:3" x14ac:dyDescent="0.2">
      <c r="B679" s="8"/>
      <c r="C679" s="8"/>
    </row>
    <row r="680" spans="2:3" x14ac:dyDescent="0.2">
      <c r="B680" s="8"/>
      <c r="C680" s="8"/>
    </row>
    <row r="681" spans="2:3" x14ac:dyDescent="0.2">
      <c r="B681" s="8"/>
      <c r="C681" s="8"/>
    </row>
    <row r="682" spans="2:3" x14ac:dyDescent="0.2">
      <c r="B682" s="8"/>
      <c r="C682" s="8"/>
    </row>
    <row r="683" spans="2:3" x14ac:dyDescent="0.2">
      <c r="B683" s="8"/>
      <c r="C683" s="8"/>
    </row>
    <row r="684" spans="2:3" x14ac:dyDescent="0.2">
      <c r="B684" s="8"/>
      <c r="C684" s="8"/>
    </row>
    <row r="685" spans="2:3" x14ac:dyDescent="0.2">
      <c r="B685" s="8"/>
      <c r="C685" s="8"/>
    </row>
    <row r="686" spans="2:3" x14ac:dyDescent="0.2">
      <c r="B686" s="8"/>
      <c r="C686" s="8"/>
    </row>
    <row r="687" spans="2:3" x14ac:dyDescent="0.2">
      <c r="B687" s="8"/>
      <c r="C687" s="8"/>
    </row>
    <row r="688" spans="2:3" x14ac:dyDescent="0.2">
      <c r="B688" s="8"/>
      <c r="C688" s="8"/>
    </row>
    <row r="689" spans="2:3" x14ac:dyDescent="0.2">
      <c r="B689" s="8"/>
      <c r="C689" s="8"/>
    </row>
    <row r="690" spans="2:3" x14ac:dyDescent="0.2">
      <c r="B690" s="8"/>
      <c r="C690" s="8"/>
    </row>
    <row r="691" spans="2:3" x14ac:dyDescent="0.2">
      <c r="B691" s="8"/>
      <c r="C691" s="8"/>
    </row>
    <row r="692" spans="2:3" x14ac:dyDescent="0.2">
      <c r="B692" s="8"/>
      <c r="C692" s="8"/>
    </row>
    <row r="693" spans="2:3" x14ac:dyDescent="0.2">
      <c r="B693" s="8"/>
      <c r="C693" s="8"/>
    </row>
    <row r="694" spans="2:3" x14ac:dyDescent="0.2">
      <c r="B694" s="8"/>
      <c r="C694" s="8"/>
    </row>
    <row r="695" spans="2:3" x14ac:dyDescent="0.2">
      <c r="B695" s="8"/>
      <c r="C695" s="8"/>
    </row>
    <row r="696" spans="2:3" x14ac:dyDescent="0.2">
      <c r="B696" s="8"/>
      <c r="C696" s="8"/>
    </row>
    <row r="697" spans="2:3" x14ac:dyDescent="0.2">
      <c r="B697" s="8"/>
      <c r="C697" s="8"/>
    </row>
    <row r="698" spans="2:3" x14ac:dyDescent="0.2">
      <c r="B698" s="8"/>
      <c r="C698" s="8"/>
    </row>
    <row r="699" spans="2:3" x14ac:dyDescent="0.2">
      <c r="B699" s="8"/>
      <c r="C699" s="8"/>
    </row>
    <row r="700" spans="2:3" x14ac:dyDescent="0.2">
      <c r="B700" s="8"/>
      <c r="C700" s="8"/>
    </row>
    <row r="701" spans="2:3" x14ac:dyDescent="0.2">
      <c r="B701" s="8"/>
      <c r="C701" s="8"/>
    </row>
    <row r="702" spans="2:3" x14ac:dyDescent="0.2">
      <c r="B702" s="8"/>
      <c r="C702" s="8"/>
    </row>
    <row r="703" spans="2:3" x14ac:dyDescent="0.2">
      <c r="B703" s="8"/>
      <c r="C703" s="8"/>
    </row>
    <row r="704" spans="2:3" x14ac:dyDescent="0.2">
      <c r="B704" s="8"/>
      <c r="C704" s="8"/>
    </row>
    <row r="705" spans="2:3" x14ac:dyDescent="0.2">
      <c r="B705" s="8"/>
      <c r="C705" s="8"/>
    </row>
    <row r="706" spans="2:3" x14ac:dyDescent="0.2">
      <c r="B706" s="8"/>
      <c r="C706" s="8"/>
    </row>
    <row r="707" spans="2:3" x14ac:dyDescent="0.2">
      <c r="B707" s="8"/>
      <c r="C707" s="8"/>
    </row>
    <row r="708" spans="2:3" x14ac:dyDescent="0.2">
      <c r="B708" s="8"/>
      <c r="C708" s="8"/>
    </row>
    <row r="709" spans="2:3" x14ac:dyDescent="0.2">
      <c r="B709" s="8"/>
      <c r="C709" s="8"/>
    </row>
    <row r="710" spans="2:3" x14ac:dyDescent="0.2">
      <c r="B710" s="8"/>
      <c r="C710" s="8"/>
    </row>
    <row r="711" spans="2:3" x14ac:dyDescent="0.2">
      <c r="B711" s="8"/>
      <c r="C711" s="8"/>
    </row>
    <row r="712" spans="2:3" x14ac:dyDescent="0.2">
      <c r="B712" s="8"/>
      <c r="C712" s="8"/>
    </row>
    <row r="713" spans="2:3" x14ac:dyDescent="0.2">
      <c r="B713" s="8"/>
      <c r="C713" s="8"/>
    </row>
    <row r="714" spans="2:3" x14ac:dyDescent="0.2">
      <c r="B714" s="8"/>
      <c r="C714" s="8"/>
    </row>
    <row r="715" spans="2:3" x14ac:dyDescent="0.2">
      <c r="B715" s="8"/>
      <c r="C715" s="8"/>
    </row>
    <row r="716" spans="2:3" x14ac:dyDescent="0.2">
      <c r="B716" s="8"/>
      <c r="C716" s="8"/>
    </row>
    <row r="717" spans="2:3" x14ac:dyDescent="0.2">
      <c r="B717" s="8"/>
      <c r="C717" s="8"/>
    </row>
    <row r="718" spans="2:3" x14ac:dyDescent="0.2">
      <c r="B718" s="8"/>
      <c r="C718" s="8"/>
    </row>
    <row r="719" spans="2:3" x14ac:dyDescent="0.2">
      <c r="B719" s="8"/>
      <c r="C719" s="8"/>
    </row>
    <row r="720" spans="2:3" x14ac:dyDescent="0.2">
      <c r="B720" s="8"/>
      <c r="C720" s="8"/>
    </row>
    <row r="721" spans="2:3" x14ac:dyDescent="0.2">
      <c r="B721" s="8"/>
      <c r="C721" s="8"/>
    </row>
    <row r="722" spans="2:3" x14ac:dyDescent="0.2">
      <c r="B722" s="8"/>
      <c r="C722" s="8"/>
    </row>
    <row r="723" spans="2:3" x14ac:dyDescent="0.2">
      <c r="B723" s="8"/>
      <c r="C723" s="8"/>
    </row>
    <row r="724" spans="2:3" x14ac:dyDescent="0.2">
      <c r="B724" s="8"/>
      <c r="C724" s="8"/>
    </row>
    <row r="725" spans="2:3" x14ac:dyDescent="0.2">
      <c r="B725" s="8"/>
      <c r="C725" s="8"/>
    </row>
    <row r="726" spans="2:3" x14ac:dyDescent="0.2">
      <c r="B726" s="8"/>
      <c r="C726" s="8"/>
    </row>
    <row r="727" spans="2:3" x14ac:dyDescent="0.2">
      <c r="B727" s="8"/>
      <c r="C727" s="8"/>
    </row>
    <row r="728" spans="2:3" x14ac:dyDescent="0.2">
      <c r="B728" s="8"/>
      <c r="C728" s="8"/>
    </row>
    <row r="729" spans="2:3" x14ac:dyDescent="0.2">
      <c r="B729" s="8"/>
      <c r="C729" s="8"/>
    </row>
    <row r="730" spans="2:3" x14ac:dyDescent="0.2">
      <c r="B730" s="8"/>
      <c r="C730" s="8"/>
    </row>
    <row r="731" spans="2:3" x14ac:dyDescent="0.2">
      <c r="B731" s="8"/>
      <c r="C731" s="8"/>
    </row>
    <row r="732" spans="2:3" x14ac:dyDescent="0.2">
      <c r="B732" s="8"/>
      <c r="C732" s="8"/>
    </row>
    <row r="733" spans="2:3" x14ac:dyDescent="0.2">
      <c r="B733" s="8"/>
      <c r="C733" s="8"/>
    </row>
    <row r="734" spans="2:3" x14ac:dyDescent="0.2">
      <c r="B734" s="8"/>
      <c r="C734" s="8"/>
    </row>
    <row r="735" spans="2:3" x14ac:dyDescent="0.2">
      <c r="B735" s="8"/>
      <c r="C735" s="8"/>
    </row>
    <row r="736" spans="2:3" x14ac:dyDescent="0.2">
      <c r="B736" s="8"/>
      <c r="C736" s="8"/>
    </row>
    <row r="737" spans="2:3" x14ac:dyDescent="0.2">
      <c r="B737" s="8"/>
      <c r="C737" s="8"/>
    </row>
    <row r="738" spans="2:3" x14ac:dyDescent="0.2">
      <c r="B738" s="8"/>
      <c r="C738" s="8"/>
    </row>
    <row r="739" spans="2:3" x14ac:dyDescent="0.2">
      <c r="B739" s="8"/>
      <c r="C739" s="8"/>
    </row>
    <row r="740" spans="2:3" x14ac:dyDescent="0.2">
      <c r="B740" s="8"/>
      <c r="C740" s="8"/>
    </row>
    <row r="741" spans="2:3" x14ac:dyDescent="0.2">
      <c r="B741" s="8"/>
      <c r="C741" s="8"/>
    </row>
    <row r="742" spans="2:3" x14ac:dyDescent="0.2">
      <c r="B742" s="8"/>
      <c r="C742" s="8"/>
    </row>
    <row r="743" spans="2:3" x14ac:dyDescent="0.2">
      <c r="B743" s="8"/>
      <c r="C743" s="8"/>
    </row>
    <row r="744" spans="2:3" x14ac:dyDescent="0.2">
      <c r="B744" s="8"/>
      <c r="C744" s="8"/>
    </row>
    <row r="745" spans="2:3" x14ac:dyDescent="0.2">
      <c r="B745" s="8"/>
      <c r="C745" s="8"/>
    </row>
    <row r="746" spans="2:3" x14ac:dyDescent="0.2">
      <c r="B746" s="8"/>
      <c r="C746" s="8"/>
    </row>
    <row r="747" spans="2:3" x14ac:dyDescent="0.2">
      <c r="B747" s="8"/>
      <c r="C747" s="8"/>
    </row>
    <row r="748" spans="2:3" x14ac:dyDescent="0.2">
      <c r="B748" s="8"/>
      <c r="C748" s="8"/>
    </row>
    <row r="749" spans="2:3" x14ac:dyDescent="0.2">
      <c r="B749" s="8"/>
      <c r="C749" s="8"/>
    </row>
    <row r="750" spans="2:3" x14ac:dyDescent="0.2">
      <c r="B750" s="8"/>
      <c r="C750" s="8"/>
    </row>
    <row r="751" spans="2:3" x14ac:dyDescent="0.2">
      <c r="B751" s="8"/>
      <c r="C751" s="8"/>
    </row>
    <row r="752" spans="2:3" x14ac:dyDescent="0.2">
      <c r="B752" s="8"/>
      <c r="C752" s="8"/>
    </row>
    <row r="753" spans="2:3" x14ac:dyDescent="0.2">
      <c r="B753" s="8"/>
      <c r="C753" s="8"/>
    </row>
    <row r="754" spans="2:3" x14ac:dyDescent="0.2">
      <c r="B754" s="8"/>
      <c r="C754" s="8"/>
    </row>
    <row r="755" spans="2:3" x14ac:dyDescent="0.2">
      <c r="B755" s="8"/>
      <c r="C755" s="8"/>
    </row>
    <row r="756" spans="2:3" x14ac:dyDescent="0.2">
      <c r="B756" s="8"/>
      <c r="C756" s="8"/>
    </row>
    <row r="757" spans="2:3" x14ac:dyDescent="0.2">
      <c r="B757" s="8"/>
      <c r="C757" s="8"/>
    </row>
    <row r="758" spans="2:3" x14ac:dyDescent="0.2">
      <c r="B758" s="8"/>
      <c r="C758" s="8"/>
    </row>
    <row r="759" spans="2:3" x14ac:dyDescent="0.2">
      <c r="B759" s="8"/>
      <c r="C759" s="8"/>
    </row>
    <row r="760" spans="2:3" x14ac:dyDescent="0.2">
      <c r="B760" s="8"/>
      <c r="C760" s="8"/>
    </row>
    <row r="761" spans="2:3" x14ac:dyDescent="0.2">
      <c r="B761" s="8"/>
      <c r="C761" s="8"/>
    </row>
    <row r="762" spans="2:3" x14ac:dyDescent="0.2">
      <c r="B762" s="8"/>
      <c r="C762" s="8"/>
    </row>
    <row r="763" spans="2:3" x14ac:dyDescent="0.2">
      <c r="B763" s="8"/>
      <c r="C763" s="8"/>
    </row>
    <row r="764" spans="2:3" x14ac:dyDescent="0.2">
      <c r="B764" s="8"/>
      <c r="C764" s="8"/>
    </row>
    <row r="765" spans="2:3" x14ac:dyDescent="0.2">
      <c r="B765" s="8"/>
      <c r="C765" s="8"/>
    </row>
    <row r="766" spans="2:3" x14ac:dyDescent="0.2">
      <c r="B766" s="8"/>
      <c r="C766" s="8"/>
    </row>
    <row r="767" spans="2:3" x14ac:dyDescent="0.2">
      <c r="B767" s="8"/>
      <c r="C767" s="8"/>
    </row>
    <row r="768" spans="2:3" x14ac:dyDescent="0.2">
      <c r="B768" s="8"/>
      <c r="C768" s="8"/>
    </row>
    <row r="769" spans="2:3" x14ac:dyDescent="0.2">
      <c r="B769" s="8"/>
      <c r="C769" s="8"/>
    </row>
    <row r="770" spans="2:3" x14ac:dyDescent="0.2">
      <c r="B770" s="8"/>
      <c r="C770" s="8"/>
    </row>
    <row r="771" spans="2:3" x14ac:dyDescent="0.2">
      <c r="B771" s="8"/>
      <c r="C771" s="8"/>
    </row>
    <row r="772" spans="2:3" x14ac:dyDescent="0.2">
      <c r="B772" s="8"/>
      <c r="C772" s="8"/>
    </row>
    <row r="773" spans="2:3" x14ac:dyDescent="0.2">
      <c r="B773" s="8"/>
      <c r="C773" s="8"/>
    </row>
    <row r="774" spans="2:3" x14ac:dyDescent="0.2">
      <c r="B774" s="8"/>
      <c r="C774" s="8"/>
    </row>
    <row r="775" spans="2:3" x14ac:dyDescent="0.2">
      <c r="B775" s="8"/>
      <c r="C775" s="8"/>
    </row>
    <row r="776" spans="2:3" x14ac:dyDescent="0.2">
      <c r="B776" s="8"/>
      <c r="C776" s="8"/>
    </row>
    <row r="777" spans="2:3" x14ac:dyDescent="0.2">
      <c r="B777" s="8"/>
      <c r="C777" s="8"/>
    </row>
    <row r="778" spans="2:3" x14ac:dyDescent="0.2">
      <c r="B778" s="8"/>
      <c r="C778" s="8"/>
    </row>
    <row r="779" spans="2:3" x14ac:dyDescent="0.2">
      <c r="B779" s="8"/>
      <c r="C779" s="8"/>
    </row>
    <row r="780" spans="2:3" x14ac:dyDescent="0.2">
      <c r="B780" s="8"/>
      <c r="C780" s="8"/>
    </row>
    <row r="781" spans="2:3" x14ac:dyDescent="0.2">
      <c r="B781" s="8"/>
      <c r="C781" s="8"/>
    </row>
    <row r="782" spans="2:3" x14ac:dyDescent="0.2">
      <c r="B782" s="8"/>
      <c r="C782" s="8"/>
    </row>
    <row r="783" spans="2:3" x14ac:dyDescent="0.2">
      <c r="B783" s="8"/>
      <c r="C783" s="8"/>
    </row>
    <row r="784" spans="2:3" x14ac:dyDescent="0.2">
      <c r="B784" s="8"/>
      <c r="C784" s="8"/>
    </row>
    <row r="785" spans="2:3" x14ac:dyDescent="0.2">
      <c r="B785" s="8"/>
      <c r="C785" s="8"/>
    </row>
    <row r="786" spans="2:3" x14ac:dyDescent="0.2">
      <c r="B786" s="8"/>
      <c r="C786" s="8"/>
    </row>
    <row r="787" spans="2:3" x14ac:dyDescent="0.2">
      <c r="B787" s="8"/>
      <c r="C787" s="8"/>
    </row>
    <row r="788" spans="2:3" x14ac:dyDescent="0.2">
      <c r="B788" s="8"/>
      <c r="C788" s="8"/>
    </row>
    <row r="789" spans="2:3" x14ac:dyDescent="0.2">
      <c r="B789" s="8"/>
      <c r="C789" s="8"/>
    </row>
    <row r="790" spans="2:3" x14ac:dyDescent="0.2">
      <c r="B790" s="8"/>
      <c r="C790" s="8"/>
    </row>
    <row r="791" spans="2:3" x14ac:dyDescent="0.2">
      <c r="B791" s="8"/>
      <c r="C791" s="8"/>
    </row>
    <row r="792" spans="2:3" x14ac:dyDescent="0.2">
      <c r="B792" s="8"/>
      <c r="C792" s="8"/>
    </row>
    <row r="793" spans="2:3" x14ac:dyDescent="0.2">
      <c r="B793" s="8"/>
      <c r="C793" s="8"/>
    </row>
    <row r="794" spans="2:3" x14ac:dyDescent="0.2">
      <c r="B794" s="8"/>
      <c r="C794" s="8"/>
    </row>
    <row r="795" spans="2:3" x14ac:dyDescent="0.2">
      <c r="B795" s="8"/>
      <c r="C795" s="8"/>
    </row>
    <row r="796" spans="2:3" x14ac:dyDescent="0.2">
      <c r="B796" s="8"/>
      <c r="C796" s="8"/>
    </row>
    <row r="797" spans="2:3" x14ac:dyDescent="0.2">
      <c r="B797" s="8"/>
      <c r="C797" s="8"/>
    </row>
    <row r="798" spans="2:3" x14ac:dyDescent="0.2">
      <c r="B798" s="8"/>
      <c r="C798" s="8"/>
    </row>
    <row r="799" spans="2:3" x14ac:dyDescent="0.2">
      <c r="B799" s="8"/>
      <c r="C799" s="8"/>
    </row>
    <row r="800" spans="2:3" x14ac:dyDescent="0.2">
      <c r="B800" s="8"/>
      <c r="C800" s="8"/>
    </row>
    <row r="801" spans="2:3" x14ac:dyDescent="0.2">
      <c r="B801" s="8"/>
      <c r="C801" s="8"/>
    </row>
    <row r="802" spans="2:3" x14ac:dyDescent="0.2">
      <c r="B802" s="8"/>
      <c r="C802" s="8"/>
    </row>
    <row r="803" spans="2:3" x14ac:dyDescent="0.2">
      <c r="B803" s="8"/>
      <c r="C803" s="8"/>
    </row>
    <row r="804" spans="2:3" x14ac:dyDescent="0.2">
      <c r="B804" s="8"/>
      <c r="C804" s="8"/>
    </row>
    <row r="805" spans="2:3" x14ac:dyDescent="0.2">
      <c r="B805" s="8"/>
      <c r="C805" s="8"/>
    </row>
    <row r="806" spans="2:3" x14ac:dyDescent="0.2">
      <c r="B806" s="8"/>
      <c r="C806" s="8"/>
    </row>
    <row r="807" spans="2:3" x14ac:dyDescent="0.2">
      <c r="B807" s="8"/>
      <c r="C807" s="8"/>
    </row>
    <row r="808" spans="2:3" x14ac:dyDescent="0.2">
      <c r="B808" s="8"/>
      <c r="C808" s="8"/>
    </row>
    <row r="809" spans="2:3" x14ac:dyDescent="0.2">
      <c r="B809" s="8"/>
      <c r="C809" s="8"/>
    </row>
    <row r="810" spans="2:3" x14ac:dyDescent="0.2">
      <c r="B810" s="8"/>
      <c r="C810" s="8"/>
    </row>
    <row r="811" spans="2:3" x14ac:dyDescent="0.2">
      <c r="B811" s="8"/>
      <c r="C811" s="8"/>
    </row>
    <row r="812" spans="2:3" x14ac:dyDescent="0.2">
      <c r="B812" s="8"/>
      <c r="C812" s="8"/>
    </row>
    <row r="813" spans="2:3" x14ac:dyDescent="0.2">
      <c r="B813" s="8"/>
      <c r="C813" s="8"/>
    </row>
    <row r="814" spans="2:3" x14ac:dyDescent="0.2">
      <c r="B814" s="8"/>
      <c r="C814" s="8"/>
    </row>
    <row r="815" spans="2:3" x14ac:dyDescent="0.2">
      <c r="B815" s="8"/>
      <c r="C815" s="8"/>
    </row>
    <row r="816" spans="2:3" x14ac:dyDescent="0.2">
      <c r="B816" s="8"/>
      <c r="C816" s="8"/>
    </row>
    <row r="817" spans="2:3" x14ac:dyDescent="0.2">
      <c r="B817" s="8"/>
      <c r="C817" s="8"/>
    </row>
    <row r="818" spans="2:3" x14ac:dyDescent="0.2">
      <c r="B818" s="8"/>
      <c r="C818" s="8"/>
    </row>
    <row r="819" spans="2:3" x14ac:dyDescent="0.2">
      <c r="B819" s="8"/>
      <c r="C819" s="8"/>
    </row>
    <row r="820" spans="2:3" x14ac:dyDescent="0.2">
      <c r="B820" s="8"/>
      <c r="C820" s="8"/>
    </row>
    <row r="821" spans="2:3" x14ac:dyDescent="0.2">
      <c r="B821" s="8"/>
      <c r="C821" s="8"/>
    </row>
    <row r="822" spans="2:3" x14ac:dyDescent="0.2">
      <c r="B822" s="8"/>
      <c r="C822" s="8"/>
    </row>
    <row r="823" spans="2:3" x14ac:dyDescent="0.2">
      <c r="B823" s="8"/>
      <c r="C823" s="8"/>
    </row>
    <row r="824" spans="2:3" x14ac:dyDescent="0.2">
      <c r="B824" s="8"/>
      <c r="C824" s="8"/>
    </row>
    <row r="825" spans="2:3" x14ac:dyDescent="0.2">
      <c r="B825" s="8"/>
      <c r="C825" s="8"/>
    </row>
    <row r="826" spans="2:3" x14ac:dyDescent="0.2">
      <c r="B826" s="8"/>
      <c r="C826" s="8"/>
    </row>
    <row r="827" spans="2:3" x14ac:dyDescent="0.2">
      <c r="B827" s="8"/>
      <c r="C827" s="8"/>
    </row>
    <row r="828" spans="2:3" x14ac:dyDescent="0.2">
      <c r="B828" s="8"/>
      <c r="C828" s="8"/>
    </row>
    <row r="829" spans="2:3" x14ac:dyDescent="0.2">
      <c r="B829" s="8"/>
      <c r="C829" s="8"/>
    </row>
    <row r="830" spans="2:3" x14ac:dyDescent="0.2">
      <c r="B830" s="8"/>
      <c r="C830" s="8"/>
    </row>
    <row r="831" spans="2:3" x14ac:dyDescent="0.2">
      <c r="B831" s="8"/>
      <c r="C831" s="8"/>
    </row>
    <row r="832" spans="2:3" x14ac:dyDescent="0.2">
      <c r="B832" s="8"/>
      <c r="C832" s="8"/>
    </row>
    <row r="833" spans="2:3" x14ac:dyDescent="0.2">
      <c r="B833" s="8"/>
      <c r="C833" s="8"/>
    </row>
    <row r="834" spans="2:3" x14ac:dyDescent="0.2">
      <c r="B834" s="8"/>
      <c r="C834" s="8"/>
    </row>
    <row r="835" spans="2:3" x14ac:dyDescent="0.2">
      <c r="B835" s="8"/>
      <c r="C835" s="8"/>
    </row>
    <row r="836" spans="2:3" x14ac:dyDescent="0.2">
      <c r="B836" s="8"/>
      <c r="C836" s="8"/>
    </row>
    <row r="837" spans="2:3" x14ac:dyDescent="0.2">
      <c r="B837" s="8"/>
      <c r="C837" s="8"/>
    </row>
    <row r="838" spans="2:3" x14ac:dyDescent="0.2">
      <c r="B838" s="8"/>
      <c r="C838" s="8"/>
    </row>
    <row r="839" spans="2:3" x14ac:dyDescent="0.2">
      <c r="B839" s="8"/>
      <c r="C839" s="8"/>
    </row>
    <row r="840" spans="2:3" x14ac:dyDescent="0.2">
      <c r="B840" s="8"/>
      <c r="C840" s="8"/>
    </row>
    <row r="841" spans="2:3" x14ac:dyDescent="0.2">
      <c r="B841" s="8"/>
      <c r="C841" s="8"/>
    </row>
    <row r="842" spans="2:3" x14ac:dyDescent="0.2">
      <c r="B842" s="8"/>
      <c r="C842" s="8"/>
    </row>
    <row r="843" spans="2:3" x14ac:dyDescent="0.2">
      <c r="B843" s="8"/>
      <c r="C843" s="8"/>
    </row>
    <row r="844" spans="2:3" x14ac:dyDescent="0.2">
      <c r="B844" s="8"/>
      <c r="C844" s="8"/>
    </row>
    <row r="845" spans="2:3" x14ac:dyDescent="0.2">
      <c r="B845" s="8"/>
      <c r="C845" s="8"/>
    </row>
    <row r="846" spans="2:3" x14ac:dyDescent="0.2">
      <c r="B846" s="8"/>
      <c r="C846" s="8"/>
    </row>
    <row r="847" spans="2:3" x14ac:dyDescent="0.2">
      <c r="B847" s="8"/>
      <c r="C847" s="8"/>
    </row>
    <row r="848" spans="2:3" x14ac:dyDescent="0.2">
      <c r="B848" s="8"/>
      <c r="C848" s="8"/>
    </row>
    <row r="849" spans="2:3" x14ac:dyDescent="0.2">
      <c r="B849" s="8"/>
      <c r="C849" s="8"/>
    </row>
    <row r="850" spans="2:3" x14ac:dyDescent="0.2">
      <c r="B850" s="8"/>
      <c r="C850" s="8"/>
    </row>
    <row r="851" spans="2:3" x14ac:dyDescent="0.2">
      <c r="B851" s="8"/>
      <c r="C851" s="8"/>
    </row>
    <row r="852" spans="2:3" x14ac:dyDescent="0.2">
      <c r="B852" s="8"/>
      <c r="C852" s="8"/>
    </row>
    <row r="853" spans="2:3" x14ac:dyDescent="0.2">
      <c r="B853" s="8"/>
      <c r="C853" s="8"/>
    </row>
    <row r="854" spans="2:3" x14ac:dyDescent="0.2">
      <c r="B854" s="8"/>
      <c r="C854" s="8"/>
    </row>
    <row r="855" spans="2:3" x14ac:dyDescent="0.2">
      <c r="B855" s="8"/>
      <c r="C855" s="8"/>
    </row>
    <row r="856" spans="2:3" x14ac:dyDescent="0.2">
      <c r="B856" s="8"/>
      <c r="C856" s="8"/>
    </row>
    <row r="857" spans="2:3" x14ac:dyDescent="0.2">
      <c r="B857" s="8"/>
      <c r="C857" s="8"/>
    </row>
    <row r="858" spans="2:3" x14ac:dyDescent="0.2">
      <c r="B858" s="8"/>
      <c r="C858" s="8"/>
    </row>
    <row r="859" spans="2:3" x14ac:dyDescent="0.2">
      <c r="B859" s="8"/>
      <c r="C859" s="8"/>
    </row>
    <row r="860" spans="2:3" x14ac:dyDescent="0.2">
      <c r="B860" s="8"/>
      <c r="C860" s="8"/>
    </row>
    <row r="861" spans="2:3" x14ac:dyDescent="0.2">
      <c r="B861" s="8"/>
      <c r="C861" s="8"/>
    </row>
    <row r="862" spans="2:3" x14ac:dyDescent="0.2">
      <c r="B862" s="8"/>
      <c r="C862" s="8"/>
    </row>
    <row r="863" spans="2:3" x14ac:dyDescent="0.2">
      <c r="B863" s="8"/>
      <c r="C863" s="8"/>
    </row>
    <row r="864" spans="2:3" x14ac:dyDescent="0.2">
      <c r="B864" s="8"/>
      <c r="C864" s="8"/>
    </row>
    <row r="865" spans="2:3" x14ac:dyDescent="0.2">
      <c r="B865" s="8"/>
      <c r="C865" s="8"/>
    </row>
    <row r="866" spans="2:3" x14ac:dyDescent="0.2">
      <c r="B866" s="8"/>
      <c r="C866" s="8"/>
    </row>
    <row r="867" spans="2:3" x14ac:dyDescent="0.2">
      <c r="B867" s="8"/>
      <c r="C867" s="8"/>
    </row>
    <row r="868" spans="2:3" x14ac:dyDescent="0.2">
      <c r="B868" s="8"/>
      <c r="C868" s="8"/>
    </row>
    <row r="869" spans="2:3" x14ac:dyDescent="0.2">
      <c r="B869" s="8"/>
      <c r="C869" s="8"/>
    </row>
    <row r="870" spans="2:3" x14ac:dyDescent="0.2">
      <c r="B870" s="8"/>
      <c r="C870" s="8"/>
    </row>
    <row r="871" spans="2:3" x14ac:dyDescent="0.2">
      <c r="B871" s="8"/>
      <c r="C871" s="8"/>
    </row>
    <row r="872" spans="2:3" x14ac:dyDescent="0.2">
      <c r="B872" s="8"/>
      <c r="C872" s="8"/>
    </row>
    <row r="873" spans="2:3" x14ac:dyDescent="0.2">
      <c r="B873" s="8"/>
      <c r="C873" s="8"/>
    </row>
    <row r="874" spans="2:3" x14ac:dyDescent="0.2">
      <c r="B874" s="8"/>
      <c r="C874" s="8"/>
    </row>
    <row r="875" spans="2:3" x14ac:dyDescent="0.2">
      <c r="B875" s="8"/>
      <c r="C875" s="8"/>
    </row>
    <row r="876" spans="2:3" x14ac:dyDescent="0.2">
      <c r="B876" s="8"/>
      <c r="C876" s="8"/>
    </row>
    <row r="877" spans="2:3" x14ac:dyDescent="0.2">
      <c r="B877" s="8"/>
      <c r="C877" s="8"/>
    </row>
    <row r="878" spans="2:3" x14ac:dyDescent="0.2">
      <c r="B878" s="8"/>
      <c r="C878" s="8"/>
    </row>
    <row r="879" spans="2:3" x14ac:dyDescent="0.2">
      <c r="B879" s="8"/>
      <c r="C879" s="8"/>
    </row>
    <row r="880" spans="2:3" x14ac:dyDescent="0.2">
      <c r="B880" s="8"/>
      <c r="C880" s="8"/>
    </row>
    <row r="881" spans="2:3" x14ac:dyDescent="0.2">
      <c r="B881" s="8"/>
      <c r="C881" s="8"/>
    </row>
    <row r="882" spans="2:3" x14ac:dyDescent="0.2">
      <c r="B882" s="8"/>
      <c r="C882" s="8"/>
    </row>
    <row r="883" spans="2:3" x14ac:dyDescent="0.2">
      <c r="B883" s="8"/>
      <c r="C883" s="8"/>
    </row>
    <row r="884" spans="2:3" x14ac:dyDescent="0.2">
      <c r="B884" s="8"/>
      <c r="C884" s="8"/>
    </row>
    <row r="885" spans="2:3" x14ac:dyDescent="0.2">
      <c r="B885" s="8"/>
      <c r="C885" s="8"/>
    </row>
    <row r="886" spans="2:3" x14ac:dyDescent="0.2">
      <c r="B886" s="8"/>
      <c r="C886" s="8"/>
    </row>
    <row r="887" spans="2:3" x14ac:dyDescent="0.2">
      <c r="B887" s="8"/>
      <c r="C887" s="8"/>
    </row>
    <row r="888" spans="2:3" x14ac:dyDescent="0.2">
      <c r="B888" s="8"/>
      <c r="C888" s="8"/>
    </row>
    <row r="889" spans="2:3" x14ac:dyDescent="0.2">
      <c r="B889" s="8"/>
      <c r="C889" s="8"/>
    </row>
    <row r="890" spans="2:3" x14ac:dyDescent="0.2">
      <c r="B890" s="8"/>
      <c r="C890" s="8"/>
    </row>
    <row r="891" spans="2:3" x14ac:dyDescent="0.2">
      <c r="B891" s="8"/>
      <c r="C891" s="8"/>
    </row>
    <row r="892" spans="2:3" x14ac:dyDescent="0.2">
      <c r="B892" s="8"/>
      <c r="C892" s="8"/>
    </row>
    <row r="893" spans="2:3" x14ac:dyDescent="0.2">
      <c r="B893" s="8"/>
      <c r="C893" s="8"/>
    </row>
    <row r="894" spans="2:3" x14ac:dyDescent="0.2">
      <c r="B894" s="8"/>
      <c r="C894" s="8"/>
    </row>
    <row r="895" spans="2:3" x14ac:dyDescent="0.2">
      <c r="B895" s="8"/>
      <c r="C895" s="8"/>
    </row>
    <row r="896" spans="2:3" x14ac:dyDescent="0.2">
      <c r="B896" s="8"/>
      <c r="C896" s="8"/>
    </row>
    <row r="897" spans="2:3" x14ac:dyDescent="0.2">
      <c r="B897" s="8"/>
      <c r="C897" s="8"/>
    </row>
    <row r="898" spans="2:3" x14ac:dyDescent="0.2">
      <c r="B898" s="8"/>
      <c r="C898" s="8"/>
    </row>
    <row r="899" spans="2:3" x14ac:dyDescent="0.2">
      <c r="B899" s="8"/>
      <c r="C899" s="8"/>
    </row>
    <row r="900" spans="2:3" x14ac:dyDescent="0.2">
      <c r="B900" s="8"/>
      <c r="C900" s="8"/>
    </row>
    <row r="901" spans="2:3" x14ac:dyDescent="0.2">
      <c r="B901" s="8"/>
      <c r="C901" s="8"/>
    </row>
    <row r="902" spans="2:3" x14ac:dyDescent="0.2">
      <c r="B902" s="8"/>
      <c r="C902" s="8"/>
    </row>
    <row r="903" spans="2:3" x14ac:dyDescent="0.2">
      <c r="B903" s="8"/>
      <c r="C903" s="8"/>
    </row>
    <row r="904" spans="2:3" x14ac:dyDescent="0.2">
      <c r="B904" s="8"/>
      <c r="C904" s="8"/>
    </row>
    <row r="905" spans="2:3" x14ac:dyDescent="0.2">
      <c r="B905" s="8"/>
      <c r="C905" s="8"/>
    </row>
    <row r="906" spans="2:3" x14ac:dyDescent="0.2">
      <c r="B906" s="8"/>
      <c r="C906" s="8"/>
    </row>
    <row r="907" spans="2:3" x14ac:dyDescent="0.2">
      <c r="B907" s="8"/>
      <c r="C907" s="8"/>
    </row>
    <row r="908" spans="2:3" x14ac:dyDescent="0.2">
      <c r="B908" s="8"/>
      <c r="C908" s="8"/>
    </row>
    <row r="909" spans="2:3" x14ac:dyDescent="0.2">
      <c r="B909" s="8"/>
      <c r="C909" s="8"/>
    </row>
    <row r="910" spans="2:3" x14ac:dyDescent="0.2">
      <c r="B910" s="8"/>
      <c r="C910" s="8"/>
    </row>
    <row r="911" spans="2:3" x14ac:dyDescent="0.2">
      <c r="B911" s="8"/>
      <c r="C911" s="8"/>
    </row>
    <row r="912" spans="2:3" x14ac:dyDescent="0.2">
      <c r="B912" s="8"/>
      <c r="C912" s="8"/>
    </row>
    <row r="913" spans="2:3" x14ac:dyDescent="0.2">
      <c r="B913" s="8"/>
      <c r="C913" s="8"/>
    </row>
    <row r="914" spans="2:3" x14ac:dyDescent="0.2">
      <c r="B914" s="8"/>
      <c r="C914" s="8"/>
    </row>
    <row r="915" spans="2:3" x14ac:dyDescent="0.2">
      <c r="B915" s="8"/>
      <c r="C915" s="8"/>
    </row>
    <row r="916" spans="2:3" x14ac:dyDescent="0.2">
      <c r="B916" s="8"/>
      <c r="C916" s="8"/>
    </row>
    <row r="917" spans="2:3" x14ac:dyDescent="0.2">
      <c r="B917" s="8"/>
      <c r="C917" s="8"/>
    </row>
    <row r="918" spans="2:3" x14ac:dyDescent="0.2">
      <c r="B918" s="8"/>
      <c r="C918" s="8"/>
    </row>
    <row r="919" spans="2:3" x14ac:dyDescent="0.2">
      <c r="B919" s="8"/>
      <c r="C919" s="8"/>
    </row>
    <row r="920" spans="2:3" x14ac:dyDescent="0.2">
      <c r="B920" s="8"/>
      <c r="C920" s="8"/>
    </row>
    <row r="921" spans="2:3" x14ac:dyDescent="0.2">
      <c r="B921" s="8"/>
      <c r="C921" s="8"/>
    </row>
    <row r="922" spans="2:3" x14ac:dyDescent="0.2">
      <c r="B922" s="8"/>
      <c r="C922" s="8"/>
    </row>
    <row r="923" spans="2:3" x14ac:dyDescent="0.2">
      <c r="B923" s="8"/>
      <c r="C923" s="8"/>
    </row>
    <row r="924" spans="2:3" x14ac:dyDescent="0.2">
      <c r="B924" s="8"/>
      <c r="C924" s="8"/>
    </row>
    <row r="925" spans="2:3" x14ac:dyDescent="0.2">
      <c r="B925" s="8"/>
      <c r="C925" s="8"/>
    </row>
    <row r="926" spans="2:3" x14ac:dyDescent="0.2">
      <c r="B926" s="8"/>
      <c r="C926" s="8"/>
    </row>
    <row r="927" spans="2:3" x14ac:dyDescent="0.2">
      <c r="B927" s="8"/>
      <c r="C927" s="8"/>
    </row>
    <row r="928" spans="2:3" x14ac:dyDescent="0.2">
      <c r="B928" s="8"/>
      <c r="C928" s="8"/>
    </row>
    <row r="929" spans="2:3" x14ac:dyDescent="0.2">
      <c r="B929" s="8"/>
      <c r="C929" s="8"/>
    </row>
    <row r="930" spans="2:3" x14ac:dyDescent="0.2">
      <c r="B930" s="8"/>
      <c r="C930" s="8"/>
    </row>
    <row r="931" spans="2:3" x14ac:dyDescent="0.2">
      <c r="B931" s="8"/>
      <c r="C931" s="8"/>
    </row>
    <row r="932" spans="2:3" x14ac:dyDescent="0.2">
      <c r="B932" s="8"/>
      <c r="C932" s="8"/>
    </row>
    <row r="933" spans="2:3" x14ac:dyDescent="0.2">
      <c r="B933" s="8"/>
      <c r="C933" s="8"/>
    </row>
    <row r="934" spans="2:3" x14ac:dyDescent="0.2">
      <c r="B934" s="8"/>
      <c r="C934" s="8"/>
    </row>
    <row r="935" spans="2:3" x14ac:dyDescent="0.2">
      <c r="B935" s="8"/>
      <c r="C935" s="8"/>
    </row>
    <row r="936" spans="2:3" x14ac:dyDescent="0.2">
      <c r="B936" s="8"/>
      <c r="C936" s="8"/>
    </row>
    <row r="937" spans="2:3" x14ac:dyDescent="0.2">
      <c r="B937" s="8"/>
      <c r="C937" s="8"/>
    </row>
    <row r="938" spans="2:3" x14ac:dyDescent="0.2">
      <c r="B938" s="8"/>
      <c r="C938" s="8"/>
    </row>
    <row r="939" spans="2:3" x14ac:dyDescent="0.2">
      <c r="B939" s="8"/>
      <c r="C939" s="8"/>
    </row>
    <row r="940" spans="2:3" x14ac:dyDescent="0.2">
      <c r="B940" s="8"/>
      <c r="C940" s="8"/>
    </row>
    <row r="941" spans="2:3" x14ac:dyDescent="0.2">
      <c r="B941" s="8"/>
      <c r="C941" s="8"/>
    </row>
    <row r="942" spans="2:3" x14ac:dyDescent="0.2">
      <c r="B942" s="8"/>
      <c r="C942" s="8"/>
    </row>
    <row r="943" spans="2:3" x14ac:dyDescent="0.2">
      <c r="B943" s="8"/>
      <c r="C943" s="8"/>
    </row>
    <row r="944" spans="2:3" x14ac:dyDescent="0.2">
      <c r="B944" s="8"/>
      <c r="C944" s="8"/>
    </row>
    <row r="945" spans="2:3" x14ac:dyDescent="0.2">
      <c r="B945" s="8"/>
      <c r="C945" s="8"/>
    </row>
    <row r="946" spans="2:3" x14ac:dyDescent="0.2">
      <c r="B946" s="8"/>
      <c r="C946" s="8"/>
    </row>
    <row r="947" spans="2:3" x14ac:dyDescent="0.2">
      <c r="B947" s="8"/>
      <c r="C947" s="8"/>
    </row>
    <row r="948" spans="2:3" x14ac:dyDescent="0.2">
      <c r="B948" s="8"/>
      <c r="C948" s="8"/>
    </row>
    <row r="949" spans="2:3" x14ac:dyDescent="0.2">
      <c r="B949" s="8"/>
      <c r="C949" s="8"/>
    </row>
    <row r="950" spans="2:3" x14ac:dyDescent="0.2">
      <c r="B950" s="8"/>
      <c r="C950" s="8"/>
    </row>
    <row r="951" spans="2:3" x14ac:dyDescent="0.2">
      <c r="B951" s="8"/>
      <c r="C951" s="8"/>
    </row>
    <row r="952" spans="2:3" x14ac:dyDescent="0.2">
      <c r="B952" s="8"/>
      <c r="C952" s="8"/>
    </row>
    <row r="953" spans="2:3" x14ac:dyDescent="0.2">
      <c r="B953" s="8"/>
      <c r="C953" s="8"/>
    </row>
    <row r="954" spans="2:3" x14ac:dyDescent="0.2">
      <c r="B954" s="8"/>
      <c r="C954" s="8"/>
    </row>
    <row r="955" spans="2:3" x14ac:dyDescent="0.2">
      <c r="B955" s="8"/>
      <c r="C955" s="8"/>
    </row>
    <row r="956" spans="2:3" x14ac:dyDescent="0.2">
      <c r="B956" s="8"/>
      <c r="C956" s="8"/>
    </row>
    <row r="957" spans="2:3" x14ac:dyDescent="0.2">
      <c r="B957" s="8"/>
      <c r="C957" s="8"/>
    </row>
    <row r="958" spans="2:3" x14ac:dyDescent="0.2">
      <c r="B958" s="8"/>
      <c r="C958" s="8"/>
    </row>
    <row r="959" spans="2:3" x14ac:dyDescent="0.2">
      <c r="B959" s="8"/>
      <c r="C959" s="8"/>
    </row>
    <row r="960" spans="2:3" x14ac:dyDescent="0.2">
      <c r="B960" s="8"/>
      <c r="C960" s="8"/>
    </row>
    <row r="961" spans="2:3" x14ac:dyDescent="0.2">
      <c r="B961" s="8"/>
      <c r="C961" s="8"/>
    </row>
    <row r="962" spans="2:3" x14ac:dyDescent="0.2">
      <c r="B962" s="8"/>
      <c r="C962" s="8"/>
    </row>
    <row r="963" spans="2:3" x14ac:dyDescent="0.2">
      <c r="B963" s="8"/>
      <c r="C963" s="8"/>
    </row>
    <row r="964" spans="2:3" x14ac:dyDescent="0.2">
      <c r="B964" s="8"/>
      <c r="C964" s="8"/>
    </row>
    <row r="965" spans="2:3" x14ac:dyDescent="0.2">
      <c r="B965" s="8"/>
      <c r="C965" s="8"/>
    </row>
    <row r="966" spans="2:3" x14ac:dyDescent="0.2">
      <c r="B966" s="8"/>
      <c r="C966" s="8"/>
    </row>
    <row r="967" spans="2:3" x14ac:dyDescent="0.2">
      <c r="B967" s="8"/>
      <c r="C967" s="8"/>
    </row>
    <row r="968" spans="2:3" x14ac:dyDescent="0.2">
      <c r="B968" s="8"/>
      <c r="C968" s="8"/>
    </row>
    <row r="969" spans="2:3" x14ac:dyDescent="0.2">
      <c r="B969" s="8"/>
      <c r="C969" s="8"/>
    </row>
    <row r="970" spans="2:3" x14ac:dyDescent="0.2">
      <c r="B970" s="8"/>
      <c r="C970" s="8"/>
    </row>
    <row r="971" spans="2:3" x14ac:dyDescent="0.2">
      <c r="B971" s="8"/>
      <c r="C971" s="8"/>
    </row>
    <row r="972" spans="2:3" x14ac:dyDescent="0.2">
      <c r="B972" s="8"/>
      <c r="C972" s="8"/>
    </row>
    <row r="973" spans="2:3" x14ac:dyDescent="0.2">
      <c r="B973" s="8"/>
      <c r="C973" s="8"/>
    </row>
    <row r="974" spans="2:3" x14ac:dyDescent="0.2">
      <c r="B974" s="8"/>
      <c r="C974" s="8"/>
    </row>
    <row r="975" spans="2:3" x14ac:dyDescent="0.2">
      <c r="B975" s="8"/>
      <c r="C975" s="8"/>
    </row>
    <row r="976" spans="2:3" x14ac:dyDescent="0.2">
      <c r="B976" s="8"/>
      <c r="C976" s="8"/>
    </row>
    <row r="977" spans="2:3" x14ac:dyDescent="0.2">
      <c r="B977" s="8"/>
      <c r="C977" s="8"/>
    </row>
    <row r="978" spans="2:3" x14ac:dyDescent="0.2">
      <c r="B978" s="8"/>
      <c r="C978" s="8"/>
    </row>
    <row r="979" spans="2:3" x14ac:dyDescent="0.2">
      <c r="B979" s="8"/>
      <c r="C979" s="8"/>
    </row>
    <row r="980" spans="2:3" x14ac:dyDescent="0.2">
      <c r="B980" s="8"/>
      <c r="C980" s="8"/>
    </row>
    <row r="981" spans="2:3" x14ac:dyDescent="0.2">
      <c r="B981" s="8"/>
      <c r="C981" s="8"/>
    </row>
    <row r="982" spans="2:3" x14ac:dyDescent="0.2">
      <c r="B982" s="8"/>
      <c r="C982" s="8"/>
    </row>
    <row r="983" spans="2:3" x14ac:dyDescent="0.2">
      <c r="B983" s="8"/>
      <c r="C983" s="8"/>
    </row>
    <row r="984" spans="2:3" x14ac:dyDescent="0.2">
      <c r="B984" s="8"/>
      <c r="C984" s="8"/>
    </row>
    <row r="985" spans="2:3" x14ac:dyDescent="0.2">
      <c r="B985" s="8"/>
      <c r="C985" s="8"/>
    </row>
    <row r="986" spans="2:3" x14ac:dyDescent="0.2">
      <c r="B986" s="8"/>
      <c r="C986" s="8"/>
    </row>
    <row r="987" spans="2:3" x14ac:dyDescent="0.2">
      <c r="B987" s="8"/>
      <c r="C987" s="8"/>
    </row>
    <row r="988" spans="2:3" x14ac:dyDescent="0.2">
      <c r="B988" s="8"/>
      <c r="C988" s="8"/>
    </row>
    <row r="989" spans="2:3" x14ac:dyDescent="0.2">
      <c r="B989" s="8"/>
      <c r="C989" s="8"/>
    </row>
    <row r="990" spans="2:3" x14ac:dyDescent="0.2">
      <c r="B990" s="8"/>
      <c r="C990" s="8"/>
    </row>
    <row r="991" spans="2:3" x14ac:dyDescent="0.2">
      <c r="B991" s="8"/>
      <c r="C991" s="8"/>
    </row>
    <row r="992" spans="2:3" x14ac:dyDescent="0.2">
      <c r="B992" s="8"/>
      <c r="C992" s="8"/>
    </row>
    <row r="993" spans="2:3" x14ac:dyDescent="0.2">
      <c r="B993" s="8"/>
      <c r="C993" s="8"/>
    </row>
    <row r="994" spans="2:3" x14ac:dyDescent="0.2">
      <c r="B994" s="8"/>
      <c r="C994" s="8"/>
    </row>
    <row r="995" spans="2:3" x14ac:dyDescent="0.2">
      <c r="B995" s="8"/>
      <c r="C995" s="8"/>
    </row>
    <row r="996" spans="2:3" x14ac:dyDescent="0.2">
      <c r="B996" s="8"/>
      <c r="C996" s="8"/>
    </row>
    <row r="997" spans="2:3" x14ac:dyDescent="0.2">
      <c r="B997" s="8"/>
      <c r="C997" s="8"/>
    </row>
    <row r="998" spans="2:3" x14ac:dyDescent="0.2">
      <c r="B998" s="8"/>
      <c r="C998" s="8"/>
    </row>
    <row r="999" spans="2:3" x14ac:dyDescent="0.2">
      <c r="B999" s="8"/>
      <c r="C999" s="8"/>
    </row>
    <row r="1000" spans="2:3" x14ac:dyDescent="0.2">
      <c r="B1000" s="8"/>
      <c r="C1000" s="8"/>
    </row>
    <row r="1001" spans="2:3" x14ac:dyDescent="0.2">
      <c r="B1001" s="8"/>
      <c r="C1001" s="8"/>
    </row>
    <row r="1002" spans="2:3" x14ac:dyDescent="0.2">
      <c r="B1002" s="8"/>
      <c r="C1002" s="8"/>
    </row>
    <row r="1003" spans="2:3" x14ac:dyDescent="0.2">
      <c r="B1003" s="8"/>
      <c r="C1003" s="8"/>
    </row>
    <row r="1004" spans="2:3" x14ac:dyDescent="0.2">
      <c r="B1004" s="8"/>
      <c r="C1004" s="8"/>
    </row>
    <row r="1005" spans="2:3" x14ac:dyDescent="0.2">
      <c r="B1005" s="8"/>
      <c r="C1005" s="8"/>
    </row>
    <row r="1006" spans="2:3" x14ac:dyDescent="0.2">
      <c r="B1006" s="8"/>
      <c r="C1006" s="8"/>
    </row>
    <row r="1007" spans="2:3" x14ac:dyDescent="0.2">
      <c r="B1007" s="8"/>
      <c r="C1007" s="8"/>
    </row>
    <row r="1008" spans="2:3" x14ac:dyDescent="0.2">
      <c r="B1008" s="8"/>
      <c r="C1008" s="8"/>
    </row>
    <row r="1009" spans="2:3" x14ac:dyDescent="0.2">
      <c r="B1009" s="8"/>
      <c r="C1009" s="8"/>
    </row>
    <row r="1010" spans="2:3" x14ac:dyDescent="0.2">
      <c r="B1010" s="8"/>
      <c r="C1010" s="8"/>
    </row>
    <row r="1011" spans="2:3" x14ac:dyDescent="0.2">
      <c r="B1011" s="8"/>
      <c r="C1011" s="8"/>
    </row>
    <row r="1012" spans="2:3" x14ac:dyDescent="0.2">
      <c r="B1012" s="8"/>
      <c r="C1012" s="8"/>
    </row>
    <row r="1013" spans="2:3" x14ac:dyDescent="0.2">
      <c r="B1013" s="8"/>
      <c r="C1013" s="8"/>
    </row>
    <row r="1014" spans="2:3" x14ac:dyDescent="0.2">
      <c r="B1014" s="8"/>
      <c r="C1014" s="8"/>
    </row>
    <row r="1015" spans="2:3" x14ac:dyDescent="0.2">
      <c r="B1015" s="8"/>
      <c r="C1015" s="8"/>
    </row>
    <row r="1016" spans="2:3" x14ac:dyDescent="0.2">
      <c r="B1016" s="8"/>
      <c r="C1016" s="8"/>
    </row>
    <row r="1017" spans="2:3" x14ac:dyDescent="0.2">
      <c r="B1017" s="8"/>
      <c r="C1017" s="8"/>
    </row>
    <row r="1018" spans="2:3" x14ac:dyDescent="0.2">
      <c r="B1018" s="8"/>
      <c r="C1018" s="8"/>
    </row>
    <row r="1019" spans="2:3" x14ac:dyDescent="0.2">
      <c r="B1019" s="8"/>
      <c r="C1019" s="8"/>
    </row>
    <row r="1020" spans="2:3" x14ac:dyDescent="0.2">
      <c r="B1020" s="8"/>
      <c r="C1020" s="8"/>
    </row>
    <row r="1021" spans="2:3" x14ac:dyDescent="0.2">
      <c r="B1021" s="8"/>
      <c r="C1021" s="8"/>
    </row>
    <row r="1022" spans="2:3" x14ac:dyDescent="0.2">
      <c r="B1022" s="8"/>
      <c r="C1022" s="8"/>
    </row>
    <row r="1023" spans="2:3" x14ac:dyDescent="0.2">
      <c r="B1023" s="8"/>
      <c r="C1023" s="8"/>
    </row>
    <row r="1024" spans="2:3" x14ac:dyDescent="0.2">
      <c r="B1024" s="8"/>
      <c r="C1024" s="8"/>
    </row>
    <row r="1025" spans="2:3" x14ac:dyDescent="0.2">
      <c r="B1025" s="8"/>
      <c r="C1025" s="8"/>
    </row>
    <row r="1026" spans="2:3" x14ac:dyDescent="0.2">
      <c r="B1026" s="8"/>
      <c r="C1026" s="8"/>
    </row>
    <row r="1027" spans="2:3" x14ac:dyDescent="0.2">
      <c r="B1027" s="8"/>
      <c r="C1027" s="8"/>
    </row>
    <row r="1028" spans="2:3" x14ac:dyDescent="0.2">
      <c r="B1028" s="8"/>
      <c r="C1028" s="8"/>
    </row>
    <row r="1029" spans="2:3" x14ac:dyDescent="0.2">
      <c r="B1029" s="8"/>
      <c r="C1029" s="8"/>
    </row>
    <row r="1030" spans="2:3" x14ac:dyDescent="0.2">
      <c r="B1030" s="8"/>
      <c r="C1030" s="8"/>
    </row>
    <row r="1031" spans="2:3" x14ac:dyDescent="0.2">
      <c r="B1031" s="8"/>
      <c r="C1031" s="8"/>
    </row>
    <row r="1032" spans="2:3" x14ac:dyDescent="0.2">
      <c r="B1032" s="8"/>
      <c r="C1032" s="8"/>
    </row>
    <row r="1033" spans="2:3" x14ac:dyDescent="0.2">
      <c r="B1033" s="8"/>
      <c r="C1033" s="8"/>
    </row>
    <row r="1034" spans="2:3" x14ac:dyDescent="0.2">
      <c r="B1034" s="8"/>
      <c r="C1034" s="8"/>
    </row>
    <row r="1035" spans="2:3" x14ac:dyDescent="0.2">
      <c r="B1035" s="8"/>
      <c r="C1035" s="8"/>
    </row>
    <row r="1036" spans="2:3" x14ac:dyDescent="0.2">
      <c r="B1036" s="8"/>
      <c r="C1036" s="8"/>
    </row>
    <row r="1037" spans="2:3" x14ac:dyDescent="0.2">
      <c r="B1037" s="8"/>
      <c r="C1037" s="8"/>
    </row>
    <row r="1038" spans="2:3" x14ac:dyDescent="0.2">
      <c r="B1038" s="8"/>
      <c r="C1038" s="8"/>
    </row>
    <row r="1039" spans="2:3" x14ac:dyDescent="0.2">
      <c r="B1039" s="8"/>
      <c r="C1039" s="8"/>
    </row>
    <row r="1040" spans="2:3" x14ac:dyDescent="0.2">
      <c r="B1040" s="8"/>
      <c r="C1040" s="8"/>
    </row>
    <row r="1041" spans="2:3" x14ac:dyDescent="0.2">
      <c r="B1041" s="8"/>
      <c r="C1041" s="8"/>
    </row>
    <row r="1042" spans="2:3" x14ac:dyDescent="0.2">
      <c r="B1042" s="8"/>
      <c r="C1042" s="8"/>
    </row>
    <row r="1043" spans="2:3" x14ac:dyDescent="0.2">
      <c r="B1043" s="8"/>
      <c r="C1043" s="8"/>
    </row>
    <row r="1044" spans="2:3" x14ac:dyDescent="0.2">
      <c r="B1044" s="8"/>
      <c r="C1044" s="8"/>
    </row>
    <row r="1045" spans="2:3" x14ac:dyDescent="0.2">
      <c r="B1045" s="8"/>
      <c r="C1045" s="8"/>
    </row>
    <row r="1046" spans="2:3" x14ac:dyDescent="0.2">
      <c r="B1046" s="8"/>
      <c r="C1046" s="8"/>
    </row>
    <row r="1047" spans="2:3" x14ac:dyDescent="0.2">
      <c r="B1047" s="8"/>
      <c r="C1047" s="8"/>
    </row>
    <row r="1048" spans="2:3" x14ac:dyDescent="0.2">
      <c r="B1048" s="8"/>
      <c r="C1048" s="8"/>
    </row>
    <row r="1049" spans="2:3" x14ac:dyDescent="0.2">
      <c r="B1049" s="8"/>
      <c r="C1049" s="8"/>
    </row>
    <row r="1050" spans="2:3" x14ac:dyDescent="0.2">
      <c r="B1050" s="8"/>
      <c r="C1050" s="8"/>
    </row>
    <row r="1051" spans="2:3" x14ac:dyDescent="0.2">
      <c r="B1051" s="8"/>
      <c r="C1051" s="8"/>
    </row>
    <row r="1052" spans="2:3" x14ac:dyDescent="0.2">
      <c r="B1052" s="8"/>
      <c r="C1052" s="8"/>
    </row>
    <row r="1053" spans="2:3" x14ac:dyDescent="0.2">
      <c r="B1053" s="8"/>
      <c r="C1053" s="8"/>
    </row>
    <row r="1054" spans="2:3" x14ac:dyDescent="0.2">
      <c r="B1054" s="8"/>
      <c r="C1054" s="8"/>
    </row>
    <row r="1055" spans="2:3" x14ac:dyDescent="0.2">
      <c r="B1055" s="8"/>
      <c r="C1055" s="8"/>
    </row>
    <row r="1056" spans="2:3" x14ac:dyDescent="0.2">
      <c r="B1056" s="8"/>
      <c r="C1056" s="8"/>
    </row>
    <row r="1057" spans="2:3" x14ac:dyDescent="0.2">
      <c r="B1057" s="8"/>
      <c r="C1057" s="8"/>
    </row>
    <row r="1058" spans="2:3" x14ac:dyDescent="0.2">
      <c r="B1058" s="8"/>
      <c r="C1058" s="8"/>
    </row>
    <row r="1059" spans="2:3" x14ac:dyDescent="0.2">
      <c r="B1059" s="8"/>
      <c r="C1059" s="8"/>
    </row>
    <row r="1060" spans="2:3" x14ac:dyDescent="0.2">
      <c r="B1060" s="8"/>
      <c r="C1060" s="8"/>
    </row>
    <row r="1061" spans="2:3" x14ac:dyDescent="0.2">
      <c r="B1061" s="8"/>
      <c r="C1061" s="8"/>
    </row>
    <row r="1062" spans="2:3" x14ac:dyDescent="0.2">
      <c r="B1062" s="8"/>
      <c r="C1062" s="8"/>
    </row>
    <row r="1063" spans="2:3" x14ac:dyDescent="0.2">
      <c r="B1063" s="8"/>
      <c r="C1063" s="8"/>
    </row>
    <row r="1064" spans="2:3" x14ac:dyDescent="0.2">
      <c r="B1064" s="8"/>
      <c r="C1064" s="8"/>
    </row>
    <row r="1065" spans="2:3" x14ac:dyDescent="0.2">
      <c r="B1065" s="8"/>
      <c r="C1065" s="8"/>
    </row>
    <row r="1066" spans="2:3" x14ac:dyDescent="0.2">
      <c r="B1066" s="8"/>
      <c r="C1066" s="8"/>
    </row>
    <row r="1067" spans="2:3" x14ac:dyDescent="0.2">
      <c r="B1067" s="8"/>
      <c r="C1067" s="8"/>
    </row>
    <row r="1068" spans="2:3" x14ac:dyDescent="0.2">
      <c r="B1068" s="8"/>
      <c r="C1068" s="8"/>
    </row>
    <row r="1069" spans="2:3" x14ac:dyDescent="0.2">
      <c r="B1069" s="8"/>
      <c r="C1069" s="8"/>
    </row>
    <row r="1070" spans="2:3" x14ac:dyDescent="0.2">
      <c r="B1070" s="8"/>
      <c r="C1070" s="8"/>
    </row>
    <row r="1071" spans="2:3" x14ac:dyDescent="0.2">
      <c r="B1071" s="8"/>
      <c r="C1071" s="8"/>
    </row>
    <row r="1072" spans="2:3" x14ac:dyDescent="0.2">
      <c r="B1072" s="8"/>
      <c r="C1072" s="8"/>
    </row>
    <row r="1073" spans="2:3" x14ac:dyDescent="0.2">
      <c r="B1073" s="8"/>
      <c r="C1073" s="8"/>
    </row>
    <row r="1074" spans="2:3" x14ac:dyDescent="0.2">
      <c r="B1074" s="8"/>
      <c r="C1074" s="8"/>
    </row>
    <row r="1075" spans="2:3" x14ac:dyDescent="0.2">
      <c r="B1075" s="8"/>
      <c r="C1075" s="8"/>
    </row>
    <row r="1076" spans="2:3" x14ac:dyDescent="0.2">
      <c r="B1076" s="8"/>
      <c r="C1076" s="8"/>
    </row>
    <row r="1077" spans="2:3" x14ac:dyDescent="0.2">
      <c r="B1077" s="8"/>
      <c r="C1077" s="8"/>
    </row>
    <row r="1078" spans="2:3" x14ac:dyDescent="0.2">
      <c r="B1078" s="8"/>
      <c r="C1078" s="8"/>
    </row>
    <row r="1079" spans="2:3" x14ac:dyDescent="0.2">
      <c r="B1079" s="8"/>
      <c r="C1079" s="8"/>
    </row>
    <row r="1080" spans="2:3" x14ac:dyDescent="0.2">
      <c r="B1080" s="8"/>
      <c r="C1080" s="8"/>
    </row>
    <row r="1081" spans="2:3" x14ac:dyDescent="0.2">
      <c r="B1081" s="8"/>
      <c r="C1081" s="8"/>
    </row>
    <row r="1082" spans="2:3" x14ac:dyDescent="0.2">
      <c r="B1082" s="8"/>
      <c r="C1082" s="8"/>
    </row>
    <row r="1083" spans="2:3" x14ac:dyDescent="0.2">
      <c r="B1083" s="8"/>
      <c r="C1083" s="8"/>
    </row>
    <row r="1084" spans="2:3" x14ac:dyDescent="0.2">
      <c r="B1084" s="8"/>
      <c r="C1084" s="8"/>
    </row>
    <row r="1085" spans="2:3" x14ac:dyDescent="0.2">
      <c r="B1085" s="8"/>
      <c r="C1085" s="8"/>
    </row>
    <row r="1086" spans="2:3" x14ac:dyDescent="0.2">
      <c r="B1086" s="8"/>
      <c r="C1086" s="8"/>
    </row>
    <row r="1087" spans="2:3" x14ac:dyDescent="0.2">
      <c r="B1087" s="8"/>
      <c r="C1087" s="8"/>
    </row>
    <row r="1088" spans="2:3" x14ac:dyDescent="0.2">
      <c r="B1088" s="8"/>
      <c r="C1088" s="8"/>
    </row>
    <row r="1089" spans="2:3" x14ac:dyDescent="0.2">
      <c r="B1089" s="8"/>
      <c r="C1089" s="8"/>
    </row>
    <row r="1090" spans="2:3" x14ac:dyDescent="0.2">
      <c r="B1090" s="8"/>
      <c r="C1090" s="8"/>
    </row>
    <row r="1091" spans="2:3" x14ac:dyDescent="0.2">
      <c r="B1091" s="8"/>
      <c r="C1091" s="8"/>
    </row>
    <row r="1092" spans="2:3" x14ac:dyDescent="0.2">
      <c r="B1092" s="8"/>
      <c r="C1092" s="8"/>
    </row>
    <row r="1093" spans="2:3" x14ac:dyDescent="0.2">
      <c r="B1093" s="8"/>
      <c r="C1093" s="8"/>
    </row>
    <row r="1094" spans="2:3" x14ac:dyDescent="0.2">
      <c r="B1094" s="8"/>
      <c r="C1094" s="8"/>
    </row>
    <row r="1095" spans="2:3" x14ac:dyDescent="0.2">
      <c r="B1095" s="8"/>
      <c r="C1095" s="8"/>
    </row>
    <row r="1096" spans="2:3" x14ac:dyDescent="0.2">
      <c r="B1096" s="8"/>
      <c r="C1096" s="8"/>
    </row>
    <row r="1097" spans="2:3" x14ac:dyDescent="0.2">
      <c r="B1097" s="8"/>
      <c r="C1097" s="8"/>
    </row>
    <row r="1098" spans="2:3" x14ac:dyDescent="0.2">
      <c r="B1098" s="8"/>
      <c r="C1098" s="8"/>
    </row>
    <row r="1099" spans="2:3" x14ac:dyDescent="0.2">
      <c r="B1099" s="8"/>
      <c r="C1099" s="8"/>
    </row>
    <row r="1100" spans="2:3" x14ac:dyDescent="0.2">
      <c r="B1100" s="8"/>
      <c r="C1100" s="8"/>
    </row>
    <row r="1101" spans="2:3" x14ac:dyDescent="0.2">
      <c r="B1101" s="8"/>
      <c r="C1101" s="8"/>
    </row>
    <row r="1102" spans="2:3" x14ac:dyDescent="0.2">
      <c r="B1102" s="8"/>
      <c r="C1102" s="8"/>
    </row>
    <row r="1103" spans="2:3" x14ac:dyDescent="0.2">
      <c r="B1103" s="8"/>
      <c r="C1103" s="8"/>
    </row>
    <row r="1104" spans="2:3" x14ac:dyDescent="0.2">
      <c r="B1104" s="8"/>
      <c r="C1104" s="8"/>
    </row>
    <row r="1105" spans="2:3" x14ac:dyDescent="0.2">
      <c r="B1105" s="8"/>
      <c r="C1105" s="8"/>
    </row>
    <row r="1106" spans="2:3" x14ac:dyDescent="0.2">
      <c r="B1106" s="8"/>
      <c r="C1106" s="8"/>
    </row>
    <row r="1107" spans="2:3" x14ac:dyDescent="0.2">
      <c r="B1107" s="8"/>
      <c r="C1107" s="8"/>
    </row>
    <row r="1108" spans="2:3" x14ac:dyDescent="0.2">
      <c r="B1108" s="8"/>
      <c r="C1108" s="8"/>
    </row>
    <row r="1109" spans="2:3" x14ac:dyDescent="0.2">
      <c r="B1109" s="8"/>
      <c r="C1109" s="8"/>
    </row>
    <row r="1110" spans="2:3" x14ac:dyDescent="0.2">
      <c r="B1110" s="8"/>
      <c r="C1110" s="8"/>
    </row>
    <row r="1111" spans="2:3" x14ac:dyDescent="0.2">
      <c r="B1111" s="8"/>
      <c r="C1111" s="8"/>
    </row>
    <row r="1112" spans="2:3" x14ac:dyDescent="0.2">
      <c r="B1112" s="8"/>
      <c r="C1112" s="8"/>
    </row>
    <row r="1113" spans="2:3" x14ac:dyDescent="0.2">
      <c r="B1113" s="8"/>
      <c r="C1113" s="8"/>
    </row>
    <row r="1114" spans="2:3" x14ac:dyDescent="0.2">
      <c r="B1114" s="8"/>
      <c r="C1114" s="8"/>
    </row>
    <row r="1115" spans="2:3" x14ac:dyDescent="0.2">
      <c r="B1115" s="8"/>
      <c r="C1115" s="8"/>
    </row>
    <row r="1116" spans="2:3" x14ac:dyDescent="0.2">
      <c r="B1116" s="8"/>
      <c r="C1116" s="8"/>
    </row>
    <row r="1117" spans="2:3" x14ac:dyDescent="0.2">
      <c r="B1117" s="8"/>
      <c r="C1117" s="8"/>
    </row>
    <row r="1118" spans="2:3" x14ac:dyDescent="0.2">
      <c r="B1118" s="8"/>
      <c r="C1118" s="8"/>
    </row>
    <row r="1119" spans="2:3" x14ac:dyDescent="0.2">
      <c r="B1119" s="8"/>
      <c r="C1119" s="8"/>
    </row>
    <row r="1120" spans="2:3" x14ac:dyDescent="0.2">
      <c r="B1120" s="8"/>
      <c r="C1120" s="8"/>
    </row>
    <row r="1121" spans="2:3" x14ac:dyDescent="0.2">
      <c r="B1121" s="8"/>
      <c r="C1121" s="8"/>
    </row>
    <row r="1122" spans="2:3" x14ac:dyDescent="0.2">
      <c r="B1122" s="8"/>
      <c r="C1122" s="8"/>
    </row>
    <row r="1123" spans="2:3" x14ac:dyDescent="0.2">
      <c r="B1123" s="8"/>
      <c r="C1123" s="8"/>
    </row>
    <row r="1124" spans="2:3" x14ac:dyDescent="0.2">
      <c r="B1124" s="8"/>
      <c r="C1124" s="8"/>
    </row>
    <row r="1125" spans="2:3" x14ac:dyDescent="0.2">
      <c r="B1125" s="8"/>
      <c r="C1125" s="8"/>
    </row>
    <row r="1126" spans="2:3" x14ac:dyDescent="0.2">
      <c r="B1126" s="8"/>
      <c r="C1126" s="8"/>
    </row>
    <row r="1127" spans="2:3" x14ac:dyDescent="0.2">
      <c r="B1127" s="8"/>
      <c r="C1127" s="8"/>
    </row>
    <row r="1128" spans="2:3" x14ac:dyDescent="0.2">
      <c r="B1128" s="8"/>
      <c r="C1128" s="8"/>
    </row>
    <row r="1129" spans="2:3" x14ac:dyDescent="0.2">
      <c r="B1129" s="8"/>
      <c r="C1129" s="8"/>
    </row>
    <row r="1130" spans="2:3" x14ac:dyDescent="0.2">
      <c r="B1130" s="8"/>
      <c r="C1130" s="8"/>
    </row>
    <row r="1131" spans="2:3" x14ac:dyDescent="0.2">
      <c r="B1131" s="8"/>
      <c r="C1131" s="8"/>
    </row>
    <row r="1132" spans="2:3" x14ac:dyDescent="0.2">
      <c r="B1132" s="8"/>
      <c r="C1132" s="8"/>
    </row>
    <row r="1133" spans="2:3" x14ac:dyDescent="0.2">
      <c r="B1133" s="8"/>
      <c r="C1133" s="8"/>
    </row>
    <row r="1134" spans="2:3" x14ac:dyDescent="0.2">
      <c r="B1134" s="8"/>
      <c r="C1134" s="8"/>
    </row>
    <row r="1135" spans="2:3" x14ac:dyDescent="0.2">
      <c r="B1135" s="8"/>
      <c r="C1135" s="8"/>
    </row>
    <row r="1136" spans="2:3" x14ac:dyDescent="0.2">
      <c r="B1136" s="8"/>
      <c r="C1136" s="8"/>
    </row>
    <row r="1137" spans="2:3" x14ac:dyDescent="0.2">
      <c r="B1137" s="8"/>
      <c r="C1137" s="8"/>
    </row>
    <row r="1138" spans="2:3" x14ac:dyDescent="0.2">
      <c r="B1138" s="8"/>
      <c r="C1138" s="8"/>
    </row>
    <row r="1139" spans="2:3" x14ac:dyDescent="0.2">
      <c r="B1139" s="8"/>
      <c r="C1139" s="8"/>
    </row>
    <row r="1140" spans="2:3" x14ac:dyDescent="0.2">
      <c r="B1140" s="8"/>
      <c r="C1140" s="8"/>
    </row>
    <row r="1141" spans="2:3" x14ac:dyDescent="0.2">
      <c r="B1141" s="8"/>
      <c r="C1141" s="8"/>
    </row>
    <row r="1142" spans="2:3" x14ac:dyDescent="0.2">
      <c r="B1142" s="8"/>
      <c r="C1142" s="8"/>
    </row>
    <row r="1143" spans="2:3" x14ac:dyDescent="0.2">
      <c r="B1143" s="8"/>
      <c r="C1143" s="8"/>
    </row>
    <row r="1144" spans="2:3" x14ac:dyDescent="0.2">
      <c r="B1144" s="8"/>
      <c r="C1144" s="8"/>
    </row>
    <row r="1145" spans="2:3" x14ac:dyDescent="0.2">
      <c r="B1145" s="8"/>
      <c r="C1145" s="8"/>
    </row>
    <row r="1146" spans="2:3" x14ac:dyDescent="0.2">
      <c r="B1146" s="8"/>
      <c r="C1146" s="8"/>
    </row>
    <row r="1147" spans="2:3" x14ac:dyDescent="0.2">
      <c r="B1147" s="8"/>
      <c r="C1147" s="8"/>
    </row>
    <row r="1148" spans="2:3" x14ac:dyDescent="0.2">
      <c r="B1148" s="8"/>
      <c r="C1148" s="8"/>
    </row>
    <row r="1149" spans="2:3" x14ac:dyDescent="0.2">
      <c r="B1149" s="8"/>
      <c r="C1149" s="8"/>
    </row>
    <row r="1150" spans="2:3" x14ac:dyDescent="0.2">
      <c r="B1150" s="8"/>
      <c r="C1150" s="8"/>
    </row>
    <row r="1151" spans="2:3" x14ac:dyDescent="0.2">
      <c r="B1151" s="8"/>
      <c r="C1151" s="8"/>
    </row>
    <row r="1152" spans="2:3" x14ac:dyDescent="0.2">
      <c r="B1152" s="8"/>
      <c r="C1152" s="8"/>
    </row>
    <row r="1153" spans="2:3" x14ac:dyDescent="0.2">
      <c r="B1153" s="8"/>
      <c r="C1153" s="8"/>
    </row>
    <row r="1154" spans="2:3" x14ac:dyDescent="0.2">
      <c r="B1154" s="8"/>
      <c r="C1154" s="8"/>
    </row>
    <row r="1155" spans="2:3" x14ac:dyDescent="0.2">
      <c r="B1155" s="8"/>
      <c r="C1155" s="8"/>
    </row>
    <row r="1156" spans="2:3" x14ac:dyDescent="0.2">
      <c r="B1156" s="8"/>
      <c r="C1156" s="8"/>
    </row>
    <row r="1157" spans="2:3" x14ac:dyDescent="0.2">
      <c r="B1157" s="8"/>
      <c r="C1157" s="8"/>
    </row>
    <row r="1158" spans="2:3" x14ac:dyDescent="0.2">
      <c r="B1158" s="8"/>
      <c r="C1158" s="8"/>
    </row>
    <row r="1159" spans="2:3" x14ac:dyDescent="0.2">
      <c r="B1159" s="8"/>
      <c r="C1159" s="8"/>
    </row>
    <row r="1160" spans="2:3" x14ac:dyDescent="0.2">
      <c r="B1160" s="8"/>
      <c r="C1160" s="8"/>
    </row>
    <row r="1161" spans="2:3" x14ac:dyDescent="0.2">
      <c r="B1161" s="8"/>
      <c r="C1161" s="8"/>
    </row>
    <row r="1162" spans="2:3" x14ac:dyDescent="0.2">
      <c r="B1162" s="8"/>
      <c r="C1162" s="8"/>
    </row>
    <row r="1163" spans="2:3" x14ac:dyDescent="0.2">
      <c r="B1163" s="8"/>
      <c r="C1163" s="8"/>
    </row>
    <row r="1164" spans="2:3" x14ac:dyDescent="0.2">
      <c r="B1164" s="8"/>
      <c r="C1164" s="8"/>
    </row>
    <row r="1165" spans="2:3" x14ac:dyDescent="0.2">
      <c r="B1165" s="8"/>
      <c r="C1165" s="8"/>
    </row>
    <row r="1166" spans="2:3" x14ac:dyDescent="0.2">
      <c r="B1166" s="8"/>
      <c r="C1166" s="8"/>
    </row>
    <row r="1167" spans="2:3" x14ac:dyDescent="0.2">
      <c r="B1167" s="8"/>
      <c r="C1167" s="8"/>
    </row>
    <row r="1168" spans="2:3" x14ac:dyDescent="0.2">
      <c r="B1168" s="8"/>
      <c r="C1168" s="8"/>
    </row>
    <row r="1169" spans="2:3" x14ac:dyDescent="0.2">
      <c r="B1169" s="8"/>
      <c r="C1169" s="8"/>
    </row>
    <row r="1170" spans="2:3" x14ac:dyDescent="0.2">
      <c r="B1170" s="8"/>
      <c r="C1170" s="8"/>
    </row>
    <row r="1171" spans="2:3" x14ac:dyDescent="0.2">
      <c r="B1171" s="8"/>
      <c r="C1171" s="8"/>
    </row>
    <row r="1172" spans="2:3" x14ac:dyDescent="0.2">
      <c r="B1172" s="8"/>
      <c r="C1172" s="8"/>
    </row>
    <row r="1173" spans="2:3" x14ac:dyDescent="0.2">
      <c r="B1173" s="8"/>
      <c r="C1173" s="8"/>
    </row>
    <row r="1174" spans="2:3" x14ac:dyDescent="0.2">
      <c r="B1174" s="8"/>
      <c r="C1174" s="8"/>
    </row>
    <row r="1175" spans="2:3" x14ac:dyDescent="0.2">
      <c r="B1175" s="8"/>
      <c r="C1175" s="8"/>
    </row>
    <row r="1176" spans="2:3" x14ac:dyDescent="0.2">
      <c r="B1176" s="8"/>
      <c r="C1176" s="8"/>
    </row>
    <row r="1177" spans="2:3" x14ac:dyDescent="0.2">
      <c r="B1177" s="8"/>
      <c r="C1177" s="8"/>
    </row>
    <row r="1178" spans="2:3" x14ac:dyDescent="0.2">
      <c r="B1178" s="8"/>
      <c r="C1178" s="8"/>
    </row>
    <row r="1179" spans="2:3" x14ac:dyDescent="0.2">
      <c r="B1179" s="8"/>
      <c r="C1179" s="8"/>
    </row>
    <row r="1180" spans="2:3" x14ac:dyDescent="0.2">
      <c r="B1180" s="8"/>
      <c r="C1180" s="8"/>
    </row>
    <row r="1181" spans="2:3" x14ac:dyDescent="0.2">
      <c r="B1181" s="8"/>
      <c r="C1181" s="8"/>
    </row>
    <row r="1182" spans="2:3" x14ac:dyDescent="0.2">
      <c r="B1182" s="8"/>
      <c r="C1182" s="8"/>
    </row>
    <row r="1183" spans="2:3" x14ac:dyDescent="0.2">
      <c r="B1183" s="8"/>
      <c r="C1183" s="8"/>
    </row>
    <row r="1184" spans="2:3" x14ac:dyDescent="0.2">
      <c r="B1184" s="8"/>
      <c r="C1184" s="8"/>
    </row>
    <row r="1185" spans="2:3" x14ac:dyDescent="0.2">
      <c r="B1185" s="8"/>
      <c r="C1185" s="8"/>
    </row>
    <row r="1186" spans="2:3" x14ac:dyDescent="0.2">
      <c r="B1186" s="8"/>
      <c r="C1186" s="8"/>
    </row>
    <row r="1187" spans="2:3" x14ac:dyDescent="0.2">
      <c r="B1187" s="8"/>
      <c r="C1187" s="8"/>
    </row>
    <row r="1188" spans="2:3" x14ac:dyDescent="0.2">
      <c r="B1188" s="8"/>
      <c r="C1188" s="8"/>
    </row>
    <row r="1189" spans="2:3" x14ac:dyDescent="0.2">
      <c r="B1189" s="8"/>
      <c r="C1189" s="8"/>
    </row>
    <row r="1190" spans="2:3" x14ac:dyDescent="0.2">
      <c r="B1190" s="8"/>
      <c r="C1190" s="8"/>
    </row>
    <row r="1191" spans="2:3" x14ac:dyDescent="0.2">
      <c r="B1191" s="8"/>
      <c r="C1191" s="8"/>
    </row>
    <row r="1192" spans="2:3" x14ac:dyDescent="0.2">
      <c r="B1192" s="8"/>
      <c r="C1192" s="8"/>
    </row>
    <row r="1193" spans="2:3" x14ac:dyDescent="0.2">
      <c r="B1193" s="8"/>
      <c r="C1193" s="8"/>
    </row>
    <row r="1194" spans="2:3" x14ac:dyDescent="0.2">
      <c r="B1194" s="8"/>
      <c r="C1194" s="8"/>
    </row>
    <row r="1195" spans="2:3" x14ac:dyDescent="0.2">
      <c r="B1195" s="8"/>
      <c r="C1195" s="8"/>
    </row>
    <row r="1196" spans="2:3" x14ac:dyDescent="0.2">
      <c r="B1196" s="8"/>
      <c r="C1196" s="8"/>
    </row>
    <row r="1197" spans="2:3" x14ac:dyDescent="0.2">
      <c r="B1197" s="8"/>
      <c r="C1197" s="8"/>
    </row>
    <row r="1198" spans="2:3" x14ac:dyDescent="0.2">
      <c r="B1198" s="8"/>
      <c r="C1198" s="8"/>
    </row>
    <row r="1199" spans="2:3" x14ac:dyDescent="0.2">
      <c r="B1199" s="8"/>
      <c r="C1199" s="8"/>
    </row>
    <row r="1200" spans="2:3" x14ac:dyDescent="0.2">
      <c r="B1200" s="8"/>
      <c r="C1200" s="8"/>
    </row>
    <row r="1201" spans="2:3" x14ac:dyDescent="0.2">
      <c r="B1201" s="8"/>
      <c r="C1201" s="8"/>
    </row>
    <row r="1202" spans="2:3" x14ac:dyDescent="0.2">
      <c r="B1202" s="8"/>
      <c r="C1202" s="8"/>
    </row>
    <row r="1203" spans="2:3" x14ac:dyDescent="0.2">
      <c r="B1203" s="8"/>
      <c r="C1203" s="8"/>
    </row>
    <row r="1204" spans="2:3" x14ac:dyDescent="0.2">
      <c r="B1204" s="8"/>
      <c r="C1204" s="8"/>
    </row>
    <row r="1205" spans="2:3" x14ac:dyDescent="0.2">
      <c r="B1205" s="8"/>
      <c r="C1205" s="8"/>
    </row>
    <row r="1206" spans="2:3" x14ac:dyDescent="0.2">
      <c r="B1206" s="8"/>
      <c r="C1206" s="8"/>
    </row>
    <row r="1207" spans="2:3" x14ac:dyDescent="0.2">
      <c r="B1207" s="8"/>
      <c r="C1207" s="8"/>
    </row>
    <row r="1208" spans="2:3" x14ac:dyDescent="0.2">
      <c r="B1208" s="8"/>
      <c r="C1208" s="8"/>
    </row>
    <row r="1209" spans="2:3" x14ac:dyDescent="0.2">
      <c r="B1209" s="8"/>
      <c r="C1209" s="8"/>
    </row>
    <row r="1210" spans="2:3" x14ac:dyDescent="0.2">
      <c r="B1210" s="8"/>
      <c r="C1210" s="8"/>
    </row>
    <row r="1211" spans="2:3" x14ac:dyDescent="0.2">
      <c r="B1211" s="8"/>
      <c r="C1211" s="8"/>
    </row>
    <row r="1212" spans="2:3" x14ac:dyDescent="0.2">
      <c r="B1212" s="8"/>
      <c r="C1212" s="8"/>
    </row>
    <row r="1213" spans="2:3" x14ac:dyDescent="0.2">
      <c r="B1213" s="8"/>
      <c r="C1213" s="8"/>
    </row>
    <row r="1214" spans="2:3" x14ac:dyDescent="0.2">
      <c r="B1214" s="8"/>
      <c r="C1214" s="8"/>
    </row>
    <row r="1215" spans="2:3" x14ac:dyDescent="0.2">
      <c r="B1215" s="8"/>
      <c r="C1215" s="8"/>
    </row>
    <row r="1216" spans="2:3" x14ac:dyDescent="0.2">
      <c r="B1216" s="8"/>
      <c r="C1216" s="8"/>
    </row>
    <row r="1217" spans="2:3" x14ac:dyDescent="0.2">
      <c r="B1217" s="8"/>
      <c r="C1217" s="8"/>
    </row>
    <row r="1218" spans="2:3" x14ac:dyDescent="0.2">
      <c r="B1218" s="8"/>
      <c r="C1218" s="8"/>
    </row>
    <row r="1219" spans="2:3" x14ac:dyDescent="0.2">
      <c r="B1219" s="8"/>
      <c r="C1219" s="8"/>
    </row>
    <row r="1220" spans="2:3" x14ac:dyDescent="0.2">
      <c r="B1220" s="8"/>
      <c r="C1220" s="8"/>
    </row>
    <row r="1221" spans="2:3" x14ac:dyDescent="0.2">
      <c r="B1221" s="8"/>
      <c r="C1221" s="8"/>
    </row>
    <row r="1222" spans="2:3" x14ac:dyDescent="0.2">
      <c r="B1222" s="8"/>
      <c r="C1222" s="8"/>
    </row>
    <row r="1223" spans="2:3" x14ac:dyDescent="0.2">
      <c r="B1223" s="8"/>
      <c r="C1223" s="8"/>
    </row>
    <row r="1224" spans="2:3" x14ac:dyDescent="0.2">
      <c r="B1224" s="8"/>
      <c r="C1224" s="8"/>
    </row>
    <row r="1225" spans="2:3" x14ac:dyDescent="0.2">
      <c r="B1225" s="8"/>
      <c r="C1225" s="8"/>
    </row>
    <row r="1226" spans="2:3" x14ac:dyDescent="0.2">
      <c r="B1226" s="8"/>
      <c r="C1226" s="8"/>
    </row>
    <row r="1227" spans="2:3" x14ac:dyDescent="0.2">
      <c r="B1227" s="8"/>
      <c r="C1227" s="8"/>
    </row>
    <row r="1228" spans="2:3" x14ac:dyDescent="0.2">
      <c r="B1228" s="8"/>
      <c r="C1228" s="8"/>
    </row>
    <row r="1229" spans="2:3" x14ac:dyDescent="0.2">
      <c r="B1229" s="8"/>
      <c r="C1229" s="8"/>
    </row>
    <row r="1230" spans="2:3" x14ac:dyDescent="0.2">
      <c r="B1230" s="8"/>
      <c r="C1230" s="8"/>
    </row>
    <row r="1231" spans="2:3" x14ac:dyDescent="0.2">
      <c r="B1231" s="8"/>
      <c r="C1231" s="8"/>
    </row>
    <row r="1232" spans="2:3" x14ac:dyDescent="0.2">
      <c r="B1232" s="8"/>
      <c r="C1232" s="8"/>
    </row>
    <row r="1233" spans="2:3" x14ac:dyDescent="0.2">
      <c r="B1233" s="8"/>
      <c r="C1233" s="8"/>
    </row>
    <row r="1234" spans="2:3" x14ac:dyDescent="0.2">
      <c r="B1234" s="8"/>
      <c r="C1234" s="8"/>
    </row>
    <row r="1235" spans="2:3" x14ac:dyDescent="0.2">
      <c r="B1235" s="8"/>
      <c r="C1235" s="8"/>
    </row>
    <row r="1236" spans="2:3" x14ac:dyDescent="0.2">
      <c r="B1236" s="8"/>
      <c r="C1236" s="8"/>
    </row>
    <row r="1237" spans="2:3" x14ac:dyDescent="0.2">
      <c r="B1237" s="8"/>
      <c r="C1237" s="8"/>
    </row>
    <row r="1238" spans="2:3" x14ac:dyDescent="0.2">
      <c r="B1238" s="8"/>
      <c r="C1238" s="8"/>
    </row>
    <row r="1239" spans="2:3" x14ac:dyDescent="0.2">
      <c r="B1239" s="8"/>
      <c r="C1239" s="8"/>
    </row>
    <row r="1240" spans="2:3" x14ac:dyDescent="0.2">
      <c r="B1240" s="8"/>
      <c r="C1240" s="8"/>
    </row>
    <row r="1241" spans="2:3" x14ac:dyDescent="0.2">
      <c r="B1241" s="8"/>
      <c r="C1241" s="8"/>
    </row>
    <row r="1242" spans="2:3" x14ac:dyDescent="0.2">
      <c r="B1242" s="8"/>
      <c r="C1242" s="8"/>
    </row>
    <row r="1243" spans="2:3" x14ac:dyDescent="0.2">
      <c r="B1243" s="8"/>
      <c r="C1243" s="8"/>
    </row>
    <row r="1244" spans="2:3" x14ac:dyDescent="0.2">
      <c r="B1244" s="8"/>
      <c r="C1244" s="8"/>
    </row>
    <row r="1245" spans="2:3" x14ac:dyDescent="0.2">
      <c r="B1245" s="8"/>
      <c r="C1245" s="8"/>
    </row>
    <row r="1246" spans="2:3" x14ac:dyDescent="0.2">
      <c r="B1246" s="8"/>
      <c r="C1246" s="8"/>
    </row>
    <row r="1247" spans="2:3" x14ac:dyDescent="0.2">
      <c r="B1247" s="8"/>
      <c r="C1247" s="8"/>
    </row>
    <row r="1248" spans="2:3" x14ac:dyDescent="0.2">
      <c r="B1248" s="8"/>
      <c r="C1248" s="8"/>
    </row>
    <row r="1249" spans="2:3" x14ac:dyDescent="0.2">
      <c r="B1249" s="8"/>
      <c r="C1249" s="8"/>
    </row>
    <row r="1250" spans="2:3" x14ac:dyDescent="0.2">
      <c r="B1250" s="8"/>
      <c r="C1250" s="8"/>
    </row>
    <row r="1251" spans="2:3" x14ac:dyDescent="0.2">
      <c r="B1251" s="8"/>
      <c r="C1251" s="8"/>
    </row>
    <row r="1252" spans="2:3" x14ac:dyDescent="0.2">
      <c r="B1252" s="8"/>
      <c r="C1252" s="8"/>
    </row>
    <row r="1253" spans="2:3" x14ac:dyDescent="0.2">
      <c r="B1253" s="8"/>
      <c r="C1253" s="8"/>
    </row>
    <row r="1254" spans="2:3" x14ac:dyDescent="0.2">
      <c r="B1254" s="8"/>
      <c r="C1254" s="8"/>
    </row>
    <row r="1255" spans="2:3" x14ac:dyDescent="0.2">
      <c r="B1255" s="8"/>
      <c r="C1255" s="8"/>
    </row>
    <row r="1256" spans="2:3" x14ac:dyDescent="0.2">
      <c r="B1256" s="8"/>
      <c r="C1256" s="8"/>
    </row>
    <row r="1257" spans="2:3" x14ac:dyDescent="0.2">
      <c r="B1257" s="8"/>
      <c r="C1257" s="8"/>
    </row>
    <row r="1258" spans="2:3" x14ac:dyDescent="0.2">
      <c r="B1258" s="8"/>
      <c r="C1258" s="8"/>
    </row>
    <row r="1259" spans="2:3" x14ac:dyDescent="0.2">
      <c r="B1259" s="8"/>
      <c r="C1259" s="8"/>
    </row>
    <row r="1260" spans="2:3" x14ac:dyDescent="0.2">
      <c r="B1260" s="8"/>
      <c r="C1260" s="8"/>
    </row>
    <row r="1261" spans="2:3" x14ac:dyDescent="0.2">
      <c r="B1261" s="8"/>
      <c r="C1261" s="8"/>
    </row>
    <row r="1262" spans="2:3" x14ac:dyDescent="0.2">
      <c r="B1262" s="8"/>
      <c r="C1262" s="8"/>
    </row>
    <row r="1263" spans="2:3" x14ac:dyDescent="0.2">
      <c r="B1263" s="8"/>
      <c r="C1263" s="8"/>
    </row>
    <row r="1264" spans="2:3" x14ac:dyDescent="0.2">
      <c r="B1264" s="8"/>
      <c r="C1264" s="8"/>
    </row>
    <row r="1265" spans="2:3" x14ac:dyDescent="0.2">
      <c r="B1265" s="8"/>
      <c r="C1265" s="8"/>
    </row>
    <row r="1266" spans="2:3" x14ac:dyDescent="0.2">
      <c r="B1266" s="8"/>
      <c r="C1266" s="8"/>
    </row>
    <row r="1267" spans="2:3" x14ac:dyDescent="0.2">
      <c r="B1267" s="8"/>
      <c r="C1267" s="8"/>
    </row>
    <row r="1268" spans="2:3" x14ac:dyDescent="0.2">
      <c r="B1268" s="8"/>
      <c r="C1268" s="8"/>
    </row>
    <row r="1269" spans="2:3" x14ac:dyDescent="0.2">
      <c r="B1269" s="8"/>
      <c r="C1269" s="8"/>
    </row>
    <row r="1270" spans="2:3" x14ac:dyDescent="0.2">
      <c r="B1270" s="8"/>
      <c r="C1270" s="8"/>
    </row>
    <row r="1271" spans="2:3" x14ac:dyDescent="0.2">
      <c r="B1271" s="8"/>
      <c r="C1271" s="8"/>
    </row>
    <row r="1272" spans="2:3" x14ac:dyDescent="0.2">
      <c r="B1272" s="8"/>
      <c r="C1272" s="8"/>
    </row>
    <row r="1273" spans="2:3" x14ac:dyDescent="0.2">
      <c r="B1273" s="8"/>
      <c r="C1273" s="8"/>
    </row>
    <row r="1274" spans="2:3" x14ac:dyDescent="0.2">
      <c r="B1274" s="8"/>
      <c r="C1274" s="8"/>
    </row>
    <row r="1275" spans="2:3" x14ac:dyDescent="0.2">
      <c r="B1275" s="8"/>
      <c r="C1275" s="8"/>
    </row>
    <row r="1276" spans="2:3" x14ac:dyDescent="0.2">
      <c r="B1276" s="8"/>
      <c r="C1276" s="8"/>
    </row>
    <row r="1277" spans="2:3" x14ac:dyDescent="0.2">
      <c r="B1277" s="8"/>
      <c r="C1277" s="8"/>
    </row>
    <row r="1278" spans="2:3" x14ac:dyDescent="0.2">
      <c r="B1278" s="8"/>
      <c r="C1278" s="8"/>
    </row>
    <row r="1279" spans="2:3" x14ac:dyDescent="0.2">
      <c r="B1279" s="8"/>
      <c r="C1279" s="8"/>
    </row>
    <row r="1280" spans="2:3" x14ac:dyDescent="0.2">
      <c r="B1280" s="8"/>
      <c r="C1280" s="8"/>
    </row>
    <row r="1281" spans="2:3" x14ac:dyDescent="0.2">
      <c r="B1281" s="8"/>
      <c r="C1281" s="8"/>
    </row>
    <row r="1282" spans="2:3" x14ac:dyDescent="0.2">
      <c r="B1282" s="8"/>
      <c r="C1282" s="8"/>
    </row>
    <row r="1283" spans="2:3" x14ac:dyDescent="0.2">
      <c r="B1283" s="8"/>
      <c r="C1283" s="8"/>
    </row>
    <row r="1284" spans="2:3" x14ac:dyDescent="0.2">
      <c r="B1284" s="8"/>
      <c r="C1284" s="8"/>
    </row>
    <row r="1285" spans="2:3" x14ac:dyDescent="0.2">
      <c r="B1285" s="8"/>
      <c r="C1285" s="8"/>
    </row>
    <row r="1286" spans="2:3" x14ac:dyDescent="0.2">
      <c r="B1286" s="8"/>
      <c r="C1286" s="8"/>
    </row>
    <row r="1287" spans="2:3" x14ac:dyDescent="0.2">
      <c r="B1287" s="8"/>
      <c r="C1287" s="8"/>
    </row>
    <row r="1288" spans="2:3" x14ac:dyDescent="0.2">
      <c r="B1288" s="8"/>
      <c r="C1288" s="8"/>
    </row>
    <row r="1289" spans="2:3" x14ac:dyDescent="0.2">
      <c r="B1289" s="8"/>
      <c r="C1289" s="8"/>
    </row>
    <row r="1290" spans="2:3" x14ac:dyDescent="0.2">
      <c r="B1290" s="8"/>
      <c r="C1290" s="8"/>
    </row>
    <row r="1291" spans="2:3" x14ac:dyDescent="0.2">
      <c r="B1291" s="8"/>
      <c r="C1291" s="8"/>
    </row>
    <row r="1292" spans="2:3" x14ac:dyDescent="0.2">
      <c r="B1292" s="8"/>
      <c r="C1292" s="8"/>
    </row>
    <row r="1293" spans="2:3" x14ac:dyDescent="0.2">
      <c r="B1293" s="8"/>
      <c r="C1293" s="8"/>
    </row>
    <row r="1294" spans="2:3" x14ac:dyDescent="0.2">
      <c r="B1294" s="8"/>
      <c r="C1294" s="8"/>
    </row>
    <row r="1295" spans="2:3" x14ac:dyDescent="0.2">
      <c r="B1295" s="8"/>
      <c r="C1295" s="8"/>
    </row>
    <row r="1296" spans="2:3" x14ac:dyDescent="0.2">
      <c r="B1296" s="8"/>
      <c r="C1296" s="8"/>
    </row>
    <row r="1297" spans="2:3" x14ac:dyDescent="0.2">
      <c r="B1297" s="8"/>
      <c r="C1297" s="8"/>
    </row>
    <row r="1298" spans="2:3" x14ac:dyDescent="0.2">
      <c r="B1298" s="8"/>
      <c r="C1298" s="8"/>
    </row>
    <row r="1299" spans="2:3" x14ac:dyDescent="0.2">
      <c r="B1299" s="8"/>
      <c r="C1299" s="8"/>
    </row>
    <row r="1300" spans="2:3" x14ac:dyDescent="0.2">
      <c r="B1300" s="8"/>
      <c r="C1300" s="8"/>
    </row>
    <row r="1301" spans="2:3" x14ac:dyDescent="0.2">
      <c r="B1301" s="8"/>
      <c r="C1301" s="8"/>
    </row>
    <row r="1302" spans="2:3" x14ac:dyDescent="0.2">
      <c r="B1302" s="8"/>
      <c r="C1302" s="8"/>
    </row>
    <row r="1303" spans="2:3" x14ac:dyDescent="0.2">
      <c r="B1303" s="8"/>
      <c r="C1303" s="8"/>
    </row>
    <row r="1304" spans="2:3" x14ac:dyDescent="0.2">
      <c r="B1304" s="8"/>
      <c r="C1304" s="8"/>
    </row>
    <row r="1305" spans="2:3" x14ac:dyDescent="0.2">
      <c r="B1305" s="8"/>
      <c r="C1305" s="8"/>
    </row>
    <row r="1306" spans="2:3" x14ac:dyDescent="0.2">
      <c r="B1306" s="8"/>
      <c r="C1306" s="8"/>
    </row>
    <row r="1307" spans="2:3" x14ac:dyDescent="0.2">
      <c r="B1307" s="8"/>
      <c r="C1307" s="8"/>
    </row>
    <row r="1308" spans="2:3" x14ac:dyDescent="0.2">
      <c r="B1308" s="8"/>
      <c r="C1308" s="8"/>
    </row>
    <row r="1309" spans="2:3" x14ac:dyDescent="0.2">
      <c r="B1309" s="8"/>
      <c r="C1309" s="8"/>
    </row>
    <row r="1310" spans="2:3" x14ac:dyDescent="0.2">
      <c r="B1310" s="8"/>
      <c r="C1310" s="8"/>
    </row>
    <row r="1311" spans="2:3" x14ac:dyDescent="0.2">
      <c r="B1311" s="8"/>
      <c r="C1311" s="8"/>
    </row>
    <row r="1312" spans="2:3" x14ac:dyDescent="0.2">
      <c r="B1312" s="8"/>
      <c r="C1312" s="8"/>
    </row>
    <row r="1313" spans="2:3" x14ac:dyDescent="0.2">
      <c r="B1313" s="8"/>
      <c r="C1313" s="8"/>
    </row>
    <row r="1314" spans="2:3" x14ac:dyDescent="0.2">
      <c r="B1314" s="8"/>
      <c r="C1314" s="8"/>
    </row>
    <row r="1315" spans="2:3" x14ac:dyDescent="0.2">
      <c r="B1315" s="8"/>
      <c r="C1315" s="8"/>
    </row>
    <row r="1316" spans="2:3" x14ac:dyDescent="0.2">
      <c r="B1316" s="8"/>
      <c r="C1316" s="8"/>
    </row>
    <row r="1317" spans="2:3" x14ac:dyDescent="0.2">
      <c r="B1317" s="8"/>
      <c r="C1317" s="8"/>
    </row>
    <row r="1318" spans="2:3" x14ac:dyDescent="0.2">
      <c r="B1318" s="8"/>
      <c r="C1318" s="8"/>
    </row>
    <row r="1319" spans="2:3" x14ac:dyDescent="0.2">
      <c r="B1319" s="8"/>
      <c r="C1319" s="8"/>
    </row>
    <row r="1320" spans="2:3" x14ac:dyDescent="0.2">
      <c r="B1320" s="8"/>
      <c r="C1320" s="8"/>
    </row>
    <row r="1321" spans="2:3" x14ac:dyDescent="0.2">
      <c r="B1321" s="8"/>
      <c r="C1321" s="8"/>
    </row>
    <row r="1322" spans="2:3" x14ac:dyDescent="0.2">
      <c r="B1322" s="8"/>
      <c r="C1322" s="8"/>
    </row>
    <row r="1323" spans="2:3" x14ac:dyDescent="0.2">
      <c r="B1323" s="8"/>
      <c r="C1323" s="8"/>
    </row>
    <row r="1324" spans="2:3" x14ac:dyDescent="0.2">
      <c r="B1324" s="8"/>
      <c r="C1324" s="8"/>
    </row>
    <row r="1325" spans="2:3" x14ac:dyDescent="0.2">
      <c r="B1325" s="8"/>
      <c r="C1325" s="8"/>
    </row>
    <row r="1326" spans="2:3" x14ac:dyDescent="0.2">
      <c r="B1326" s="8"/>
      <c r="C1326" s="8"/>
    </row>
    <row r="1327" spans="2:3" x14ac:dyDescent="0.2">
      <c r="B1327" s="8"/>
      <c r="C1327" s="8"/>
    </row>
    <row r="1328" spans="2:3" x14ac:dyDescent="0.2">
      <c r="B1328" s="8"/>
      <c r="C1328" s="8"/>
    </row>
    <row r="1329" spans="2:3" x14ac:dyDescent="0.2">
      <c r="B1329" s="8"/>
      <c r="C1329" s="8"/>
    </row>
    <row r="1330" spans="2:3" x14ac:dyDescent="0.2">
      <c r="B1330" s="8"/>
      <c r="C1330" s="8"/>
    </row>
    <row r="1331" spans="2:3" x14ac:dyDescent="0.2">
      <c r="B1331" s="8"/>
      <c r="C1331" s="8"/>
    </row>
    <row r="1332" spans="2:3" x14ac:dyDescent="0.2">
      <c r="B1332" s="8"/>
      <c r="C1332" s="8"/>
    </row>
    <row r="1333" spans="2:3" x14ac:dyDescent="0.2">
      <c r="B1333" s="8"/>
      <c r="C1333" s="8"/>
    </row>
    <row r="1334" spans="2:3" x14ac:dyDescent="0.2">
      <c r="B1334" s="8"/>
      <c r="C1334" s="8"/>
    </row>
    <row r="1335" spans="2:3" x14ac:dyDescent="0.2">
      <c r="B1335" s="8"/>
      <c r="C1335" s="8"/>
    </row>
    <row r="1336" spans="2:3" x14ac:dyDescent="0.2">
      <c r="B1336" s="8"/>
      <c r="C1336" s="8"/>
    </row>
    <row r="1337" spans="2:3" x14ac:dyDescent="0.2">
      <c r="B1337" s="8"/>
      <c r="C1337" s="8"/>
    </row>
    <row r="1338" spans="2:3" x14ac:dyDescent="0.2">
      <c r="B1338" s="8"/>
      <c r="C1338" s="8"/>
    </row>
    <row r="1339" spans="2:3" x14ac:dyDescent="0.2">
      <c r="B1339" s="8"/>
      <c r="C1339" s="8"/>
    </row>
    <row r="1340" spans="2:3" x14ac:dyDescent="0.2">
      <c r="B1340" s="8"/>
      <c r="C1340" s="8"/>
    </row>
    <row r="1341" spans="2:3" x14ac:dyDescent="0.2">
      <c r="B1341" s="8"/>
      <c r="C1341" s="8"/>
    </row>
    <row r="1342" spans="2:3" x14ac:dyDescent="0.2">
      <c r="B1342" s="8"/>
      <c r="C1342" s="8"/>
    </row>
    <row r="1343" spans="2:3" x14ac:dyDescent="0.2">
      <c r="B1343" s="8"/>
      <c r="C1343" s="8"/>
    </row>
    <row r="1344" spans="2:3" x14ac:dyDescent="0.2">
      <c r="B1344" s="8"/>
      <c r="C1344" s="8"/>
    </row>
    <row r="1345" spans="2:3" x14ac:dyDescent="0.2">
      <c r="B1345" s="8"/>
      <c r="C1345" s="8"/>
    </row>
    <row r="1346" spans="2:3" x14ac:dyDescent="0.2">
      <c r="B1346" s="8"/>
      <c r="C1346" s="8"/>
    </row>
    <row r="1347" spans="2:3" x14ac:dyDescent="0.2">
      <c r="B1347" s="8"/>
      <c r="C1347" s="8"/>
    </row>
    <row r="1348" spans="2:3" x14ac:dyDescent="0.2">
      <c r="B1348" s="8"/>
      <c r="C1348" s="8"/>
    </row>
    <row r="1349" spans="2:3" x14ac:dyDescent="0.2">
      <c r="B1349" s="8"/>
      <c r="C1349" s="8"/>
    </row>
    <row r="1350" spans="2:3" x14ac:dyDescent="0.2">
      <c r="B1350" s="8"/>
      <c r="C1350" s="8"/>
    </row>
    <row r="1351" spans="2:3" x14ac:dyDescent="0.2">
      <c r="B1351" s="8"/>
      <c r="C1351" s="8"/>
    </row>
    <row r="1352" spans="2:3" x14ac:dyDescent="0.2">
      <c r="B1352" s="8"/>
      <c r="C1352" s="8"/>
    </row>
    <row r="1353" spans="2:3" x14ac:dyDescent="0.2">
      <c r="B1353" s="8"/>
      <c r="C1353" s="8"/>
    </row>
    <row r="1354" spans="2:3" x14ac:dyDescent="0.2">
      <c r="B1354" s="8"/>
      <c r="C1354" s="8"/>
    </row>
    <row r="1355" spans="2:3" x14ac:dyDescent="0.2">
      <c r="B1355" s="8"/>
      <c r="C1355" s="8"/>
    </row>
    <row r="1356" spans="2:3" x14ac:dyDescent="0.2">
      <c r="B1356" s="8"/>
      <c r="C1356" s="8"/>
    </row>
    <row r="1357" spans="2:3" x14ac:dyDescent="0.2">
      <c r="B1357" s="8"/>
      <c r="C1357" s="8"/>
    </row>
    <row r="1358" spans="2:3" x14ac:dyDescent="0.2">
      <c r="B1358" s="8"/>
      <c r="C1358" s="8"/>
    </row>
    <row r="1359" spans="2:3" x14ac:dyDescent="0.2">
      <c r="B1359" s="8"/>
      <c r="C1359" s="8"/>
    </row>
    <row r="1360" spans="2:3" x14ac:dyDescent="0.2">
      <c r="B1360" s="8"/>
      <c r="C1360" s="8"/>
    </row>
    <row r="1361" spans="2:3" x14ac:dyDescent="0.2">
      <c r="B1361" s="8"/>
      <c r="C1361" s="8"/>
    </row>
    <row r="1362" spans="2:3" x14ac:dyDescent="0.2">
      <c r="B1362" s="8"/>
      <c r="C1362" s="8"/>
    </row>
    <row r="1363" spans="2:3" x14ac:dyDescent="0.2">
      <c r="B1363" s="8"/>
      <c r="C1363" s="8"/>
    </row>
    <row r="1364" spans="2:3" x14ac:dyDescent="0.2">
      <c r="B1364" s="8"/>
      <c r="C1364" s="8"/>
    </row>
    <row r="1365" spans="2:3" x14ac:dyDescent="0.2">
      <c r="B1365" s="8"/>
      <c r="C1365" s="8"/>
    </row>
    <row r="1366" spans="2:3" x14ac:dyDescent="0.2">
      <c r="B1366" s="8"/>
      <c r="C1366" s="8"/>
    </row>
    <row r="1367" spans="2:3" x14ac:dyDescent="0.2">
      <c r="B1367" s="8"/>
      <c r="C1367" s="8"/>
    </row>
    <row r="1368" spans="2:3" x14ac:dyDescent="0.2">
      <c r="B1368" s="8"/>
      <c r="C1368" s="8"/>
    </row>
    <row r="1369" spans="2:3" x14ac:dyDescent="0.2">
      <c r="B1369" s="8"/>
      <c r="C1369" s="8"/>
    </row>
    <row r="1370" spans="2:3" x14ac:dyDescent="0.2">
      <c r="B1370" s="8"/>
      <c r="C1370" s="8"/>
    </row>
    <row r="1371" spans="2:3" x14ac:dyDescent="0.2">
      <c r="B1371" s="8"/>
      <c r="C1371" s="8"/>
    </row>
    <row r="1372" spans="2:3" x14ac:dyDescent="0.2">
      <c r="B1372" s="8"/>
      <c r="C1372" s="8"/>
    </row>
    <row r="1373" spans="2:3" x14ac:dyDescent="0.2">
      <c r="B1373" s="8"/>
      <c r="C1373" s="8"/>
    </row>
    <row r="1374" spans="2:3" x14ac:dyDescent="0.2">
      <c r="B1374" s="8"/>
      <c r="C1374" s="8"/>
    </row>
    <row r="1375" spans="2:3" x14ac:dyDescent="0.2">
      <c r="B1375" s="8"/>
      <c r="C1375" s="8"/>
    </row>
    <row r="1376" spans="2:3" x14ac:dyDescent="0.2">
      <c r="B1376" s="8"/>
      <c r="C1376" s="8"/>
    </row>
    <row r="1377" spans="2:3" x14ac:dyDescent="0.2">
      <c r="B1377" s="8"/>
      <c r="C1377" s="8"/>
    </row>
    <row r="1378" spans="2:3" x14ac:dyDescent="0.2">
      <c r="B1378" s="8"/>
      <c r="C1378" s="8"/>
    </row>
    <row r="1379" spans="2:3" x14ac:dyDescent="0.2">
      <c r="B1379" s="8"/>
      <c r="C1379" s="8"/>
    </row>
    <row r="1380" spans="2:3" x14ac:dyDescent="0.2">
      <c r="B1380" s="8"/>
      <c r="C1380" s="8"/>
    </row>
    <row r="1381" spans="2:3" x14ac:dyDescent="0.2">
      <c r="B1381" s="8"/>
      <c r="C1381" s="8"/>
    </row>
    <row r="1382" spans="2:3" x14ac:dyDescent="0.2">
      <c r="B1382" s="8"/>
      <c r="C1382" s="8"/>
    </row>
    <row r="1383" spans="2:3" x14ac:dyDescent="0.2">
      <c r="B1383" s="8"/>
      <c r="C1383" s="8"/>
    </row>
    <row r="1384" spans="2:3" x14ac:dyDescent="0.2">
      <c r="B1384" s="8"/>
      <c r="C1384" s="8"/>
    </row>
    <row r="1385" spans="2:3" x14ac:dyDescent="0.2">
      <c r="B1385" s="8"/>
      <c r="C1385" s="8"/>
    </row>
    <row r="1386" spans="2:3" x14ac:dyDescent="0.2">
      <c r="B1386" s="8"/>
      <c r="C1386" s="8"/>
    </row>
    <row r="1387" spans="2:3" x14ac:dyDescent="0.2">
      <c r="B1387" s="8"/>
      <c r="C1387" s="8"/>
    </row>
    <row r="1388" spans="2:3" x14ac:dyDescent="0.2">
      <c r="B1388" s="8"/>
      <c r="C1388" s="8"/>
    </row>
    <row r="1389" spans="2:3" x14ac:dyDescent="0.2">
      <c r="B1389" s="8"/>
      <c r="C1389" s="8"/>
    </row>
    <row r="1390" spans="2:3" x14ac:dyDescent="0.2">
      <c r="B1390" s="8"/>
      <c r="C1390" s="8"/>
    </row>
    <row r="1391" spans="2:3" x14ac:dyDescent="0.2">
      <c r="B1391" s="8"/>
      <c r="C1391" s="8"/>
    </row>
    <row r="1392" spans="2:3" x14ac:dyDescent="0.2">
      <c r="B1392" s="8"/>
      <c r="C1392" s="8"/>
    </row>
    <row r="1393" spans="2:3" x14ac:dyDescent="0.2">
      <c r="B1393" s="8"/>
      <c r="C1393" s="8"/>
    </row>
    <row r="1394" spans="2:3" x14ac:dyDescent="0.2">
      <c r="B1394" s="8"/>
      <c r="C1394" s="8"/>
    </row>
    <row r="1395" spans="2:3" x14ac:dyDescent="0.2">
      <c r="B1395" s="8"/>
      <c r="C1395" s="8"/>
    </row>
    <row r="1396" spans="2:3" x14ac:dyDescent="0.2">
      <c r="B1396" s="8"/>
      <c r="C1396" s="8"/>
    </row>
    <row r="1397" spans="2:3" x14ac:dyDescent="0.2">
      <c r="B1397" s="8"/>
      <c r="C1397" s="8"/>
    </row>
    <row r="1398" spans="2:3" x14ac:dyDescent="0.2">
      <c r="B1398" s="8"/>
      <c r="C1398" s="8"/>
    </row>
    <row r="1399" spans="2:3" x14ac:dyDescent="0.2">
      <c r="B1399" s="8"/>
      <c r="C1399" s="8"/>
    </row>
    <row r="1400" spans="2:3" x14ac:dyDescent="0.2">
      <c r="B1400" s="8"/>
      <c r="C1400" s="8"/>
    </row>
    <row r="1401" spans="2:3" x14ac:dyDescent="0.2">
      <c r="B1401" s="8"/>
      <c r="C1401" s="8"/>
    </row>
    <row r="1402" spans="2:3" x14ac:dyDescent="0.2">
      <c r="B1402" s="8"/>
      <c r="C1402" s="8"/>
    </row>
    <row r="1403" spans="2:3" x14ac:dyDescent="0.2">
      <c r="B1403" s="8"/>
      <c r="C1403" s="8"/>
    </row>
    <row r="1404" spans="2:3" x14ac:dyDescent="0.2">
      <c r="B1404" s="8"/>
      <c r="C1404" s="8"/>
    </row>
    <row r="1405" spans="2:3" x14ac:dyDescent="0.2">
      <c r="B1405" s="8"/>
      <c r="C1405" s="8"/>
    </row>
    <row r="1406" spans="2:3" x14ac:dyDescent="0.2">
      <c r="B1406" s="8"/>
      <c r="C1406" s="8"/>
    </row>
    <row r="1407" spans="2:3" x14ac:dyDescent="0.2">
      <c r="B1407" s="8"/>
      <c r="C1407" s="8"/>
    </row>
    <row r="1408" spans="2:3" x14ac:dyDescent="0.2">
      <c r="B1408" s="8"/>
      <c r="C1408" s="8"/>
    </row>
    <row r="1409" spans="2:3" x14ac:dyDescent="0.2">
      <c r="B1409" s="8"/>
      <c r="C1409" s="8"/>
    </row>
    <row r="1410" spans="2:3" x14ac:dyDescent="0.2">
      <c r="B1410" s="8"/>
      <c r="C1410" s="8"/>
    </row>
    <row r="1411" spans="2:3" x14ac:dyDescent="0.2">
      <c r="B1411" s="8"/>
      <c r="C1411" s="8"/>
    </row>
    <row r="1412" spans="2:3" x14ac:dyDescent="0.2">
      <c r="B1412" s="8"/>
      <c r="C1412" s="8"/>
    </row>
    <row r="1413" spans="2:3" x14ac:dyDescent="0.2">
      <c r="B1413" s="8"/>
      <c r="C1413" s="8"/>
    </row>
    <row r="1414" spans="2:3" x14ac:dyDescent="0.2">
      <c r="B1414" s="8"/>
      <c r="C1414" s="8"/>
    </row>
    <row r="1415" spans="2:3" x14ac:dyDescent="0.2">
      <c r="B1415" s="8"/>
      <c r="C1415" s="8"/>
    </row>
    <row r="1416" spans="2:3" x14ac:dyDescent="0.2">
      <c r="B1416" s="8"/>
      <c r="C1416" s="8"/>
    </row>
    <row r="1417" spans="2:3" x14ac:dyDescent="0.2">
      <c r="B1417" s="8"/>
      <c r="C1417" s="8"/>
    </row>
    <row r="1418" spans="2:3" x14ac:dyDescent="0.2">
      <c r="B1418" s="8"/>
      <c r="C1418" s="8"/>
    </row>
    <row r="1419" spans="2:3" x14ac:dyDescent="0.2">
      <c r="B1419" s="8"/>
      <c r="C1419" s="8"/>
    </row>
    <row r="1420" spans="2:3" x14ac:dyDescent="0.2">
      <c r="B1420" s="8"/>
      <c r="C1420" s="8"/>
    </row>
    <row r="1421" spans="2:3" x14ac:dyDescent="0.2">
      <c r="B1421" s="8"/>
      <c r="C1421" s="8"/>
    </row>
    <row r="1422" spans="2:3" x14ac:dyDescent="0.2">
      <c r="B1422" s="8"/>
      <c r="C1422" s="8"/>
    </row>
    <row r="1423" spans="2:3" x14ac:dyDescent="0.2">
      <c r="B1423" s="8"/>
      <c r="C1423" s="8"/>
    </row>
    <row r="1424" spans="2:3" x14ac:dyDescent="0.2">
      <c r="B1424" s="8"/>
      <c r="C1424" s="8"/>
    </row>
  </sheetData>
  <sheetProtection algorithmName="SHA-512" hashValue="6c/fTZaVC3OBKO4vMfM64ZuDte+K9igyAF3EvGN8KKbUJhStX02kpS8rcLNHMDaocN4NwSPUKclCBL0s13Qmsw==" saltValue="1uWahemoiPya/lh4eudFdQ==" spinCount="100000" sheet="1" objects="1" scenarios="1"/>
  <autoFilter ref="A9:CA309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81">
    <mergeCell ref="B306:C306"/>
    <mergeCell ref="BE7:BE8"/>
    <mergeCell ref="C6:C8"/>
    <mergeCell ref="B293:C293"/>
    <mergeCell ref="B295:C295"/>
    <mergeCell ref="B289:C289"/>
    <mergeCell ref="B277:C277"/>
    <mergeCell ref="B259:C259"/>
    <mergeCell ref="B261:C261"/>
    <mergeCell ref="B264:C264"/>
    <mergeCell ref="B269:C269"/>
    <mergeCell ref="B266:C266"/>
    <mergeCell ref="B292:C292"/>
    <mergeCell ref="B285:C285"/>
    <mergeCell ref="B301:C301"/>
    <mergeCell ref="B298:C298"/>
    <mergeCell ref="B307:C307"/>
    <mergeCell ref="B265:C265"/>
    <mergeCell ref="BK7:BK8"/>
    <mergeCell ref="B250:C250"/>
    <mergeCell ref="B268:C268"/>
    <mergeCell ref="E7:E8"/>
    <mergeCell ref="B6:B8"/>
    <mergeCell ref="B251:C251"/>
    <mergeCell ref="B252:C252"/>
    <mergeCell ref="D7:D8"/>
    <mergeCell ref="AD7:AD8"/>
    <mergeCell ref="B263:C263"/>
    <mergeCell ref="B257:C257"/>
    <mergeCell ref="G7:G8"/>
    <mergeCell ref="AQ7:AQ8"/>
    <mergeCell ref="AE7:AE8"/>
    <mergeCell ref="A4:BY4"/>
    <mergeCell ref="B249:C249"/>
    <mergeCell ref="B255:C255"/>
    <mergeCell ref="B256:C256"/>
    <mergeCell ref="A6:A8"/>
    <mergeCell ref="BY6:BY8"/>
    <mergeCell ref="BX6:BX8"/>
    <mergeCell ref="F7:F8"/>
    <mergeCell ref="B248:C248"/>
    <mergeCell ref="B254:C254"/>
    <mergeCell ref="BD7:BD8"/>
    <mergeCell ref="B246:C246"/>
    <mergeCell ref="AR7:AR8"/>
    <mergeCell ref="D6:BW6"/>
    <mergeCell ref="BL7:BL8"/>
    <mergeCell ref="BM7:BM8"/>
    <mergeCell ref="BN7:BW7"/>
    <mergeCell ref="BF7:BF8"/>
    <mergeCell ref="BG7:BJ7"/>
    <mergeCell ref="AT7:BC7"/>
    <mergeCell ref="AS7:AS8"/>
    <mergeCell ref="AG7:AP7"/>
    <mergeCell ref="B302:C302"/>
    <mergeCell ref="B297:C297"/>
    <mergeCell ref="B294:C294"/>
    <mergeCell ref="B288:C288"/>
    <mergeCell ref="B290:C290"/>
    <mergeCell ref="B286:C286"/>
    <mergeCell ref="B284:C284"/>
    <mergeCell ref="B278:C278"/>
    <mergeCell ref="B283:C283"/>
    <mergeCell ref="B275:C275"/>
    <mergeCell ref="B281:C281"/>
    <mergeCell ref="B260:C260"/>
    <mergeCell ref="B253:C253"/>
    <mergeCell ref="B267:C267"/>
    <mergeCell ref="B271:C271"/>
    <mergeCell ref="B304:C304"/>
    <mergeCell ref="B303:C303"/>
    <mergeCell ref="AF7:AF8"/>
    <mergeCell ref="H7:H8"/>
    <mergeCell ref="I7:AC7"/>
    <mergeCell ref="B276:C276"/>
    <mergeCell ref="B272:C272"/>
    <mergeCell ref="B273:C273"/>
    <mergeCell ref="B274:C274"/>
    <mergeCell ref="B270:C270"/>
    <mergeCell ref="B258:C258"/>
    <mergeCell ref="B262:C262"/>
  </mergeCells>
  <phoneticPr fontId="1" type="noConversion"/>
  <printOptions horizontalCentered="1" gridLines="1"/>
  <pageMargins left="0.39370078740157483" right="0.19685039370078741" top="0.59055118110236227" bottom="0.35433070866141736" header="0.11811023622047245" footer="0.15748031496062992"/>
  <pageSetup paperSize="9" scale="65" orientation="portrait" r:id="rId3"/>
  <headerFooter differentFirst="1">
    <oddFooter>&amp;L&amp;"Times New Roman,Regular"&amp;8&amp;D; &amp;T&amp;R&amp;"Times New Roman,Regular"&amp;8&amp;P (&amp;N)</oddFooter>
    <firstHeader>&amp;R &amp;"Times New Roman,Regular"&amp;9 2.pielikums Jūrmalas pilsētas domes
2020.gada 23.jūlija saistošajiem noteikumiem Nr.18
(protokols Nr.10, 20.punkts)</firstHeader>
  </headerFooter>
  <ignoredErrors>
    <ignoredError sqref="H12:H23 H27:H32 H65:H66 H69:H78 H86 H124:H125 H221 H226:H244 H281 H301:H302 AF12:AF23 AF27:AF32 AF65:AF66 AF69:AF78 AF86 AF124:AF125 AF221 AF226:AF244 AS12:AS23 AS27:AS32 AS65:AS66 AS69:AS78 AS86 AS124:AS125 AS221 AS226:AS244 BF69:BF78 AS224 AF224 H224 AS206:AS218 AF206:AF218 H206:H218 H128:H145 AF128:AF145 AS128:AS145 H178:H204 AF178:AF204 AS178:AS204 AS60:AS63 AF60:AF63 H60:H63 AS173:AS176 AF173:AF176 H173:H176 AS102:AS109 AF102:AF109 H102:H109 AS111:AS121 AF111:AF121 H111:H121 H150:H171 AF150:AF171 AS150:AS171 AS81:AS84 AF81:AF84 H81:H84 H35:H56 AF35:AF56 AS35:AS56 H90:H100 AF90:AF100 AS90:AS100" formulaRange="1"/>
    <ignoredError sqref="A127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K165"/>
  <sheetViews>
    <sheetView showGridLines="0" view="pageLayout" zoomScaleNormal="100" workbookViewId="0">
      <selection activeCell="AN5" sqref="AN5"/>
    </sheetView>
  </sheetViews>
  <sheetFormatPr defaultColWidth="9.140625" defaultRowHeight="12" outlineLevelRow="1" outlineLevelCol="1" x14ac:dyDescent="0.2"/>
  <cols>
    <col min="1" max="1" width="1.42578125" style="49" customWidth="1"/>
    <col min="2" max="2" width="3" style="49" customWidth="1"/>
    <col min="3" max="3" width="9.42578125" style="49" customWidth="1"/>
    <col min="4" max="4" width="38.42578125" style="49" customWidth="1"/>
    <col min="5" max="5" width="9.85546875" style="49" hidden="1" customWidth="1" outlineLevel="1"/>
    <col min="6" max="6" width="9.85546875" style="49" customWidth="1" collapsed="1"/>
    <col min="7" max="7" width="8.85546875" style="49" hidden="1" customWidth="1" outlineLevel="1"/>
    <col min="8" max="8" width="7.85546875" style="49" hidden="1" customWidth="1" outlineLevel="1"/>
    <col min="9" max="9" width="7.42578125" style="49" hidden="1" customWidth="1" outlineLevel="1"/>
    <col min="10" max="10" width="6.42578125" style="49" hidden="1" customWidth="1" outlineLevel="1"/>
    <col min="11" max="19" width="8.140625" style="49" hidden="1" customWidth="1" outlineLevel="1"/>
    <col min="20" max="20" width="9.7109375" style="49" hidden="1" customWidth="1" outlineLevel="1"/>
    <col min="21" max="21" width="9.28515625" style="49" customWidth="1" collapsed="1"/>
    <col min="22" max="22" width="9.7109375" style="49" hidden="1" customWidth="1" outlineLevel="1"/>
    <col min="23" max="23" width="8" style="49" hidden="1" customWidth="1" outlineLevel="1"/>
    <col min="24" max="24" width="5.85546875" style="49" hidden="1" customWidth="1" outlineLevel="1"/>
    <col min="25" max="25" width="5.42578125" style="49" hidden="1" customWidth="1" outlineLevel="1"/>
    <col min="26" max="26" width="6.5703125" style="49" hidden="1" customWidth="1" outlineLevel="1"/>
    <col min="27" max="27" width="7.85546875" style="49" hidden="1" customWidth="1" outlineLevel="1"/>
    <col min="28" max="34" width="9.7109375" style="49" hidden="1" customWidth="1" outlineLevel="1"/>
    <col min="35" max="35" width="10" style="49" hidden="1" customWidth="1" outlineLevel="1"/>
    <col min="36" max="36" width="9.7109375" style="49" customWidth="1" collapsed="1"/>
    <col min="37" max="16384" width="9.140625" style="11"/>
  </cols>
  <sheetData>
    <row r="1" spans="1:36" x14ac:dyDescent="0.2">
      <c r="AJ1" s="330" t="s">
        <v>769</v>
      </c>
    </row>
    <row r="2" spans="1:36" x14ac:dyDescent="0.2">
      <c r="AJ2" s="330" t="s">
        <v>770</v>
      </c>
    </row>
    <row r="3" spans="1:36" x14ac:dyDescent="0.2">
      <c r="AJ3" s="330" t="s">
        <v>771</v>
      </c>
    </row>
    <row r="4" spans="1:36" ht="18" customHeight="1" x14ac:dyDescent="0.35">
      <c r="A4" s="469" t="s">
        <v>683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</row>
    <row r="5" spans="1:36" ht="12.7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60" customHeight="1" thickBot="1" x14ac:dyDescent="0.25">
      <c r="A6" s="475" t="s">
        <v>22</v>
      </c>
      <c r="B6" s="476"/>
      <c r="C6" s="476"/>
      <c r="D6" s="78" t="s">
        <v>23</v>
      </c>
      <c r="E6" s="85" t="s">
        <v>772</v>
      </c>
      <c r="F6" s="100" t="s">
        <v>756</v>
      </c>
      <c r="G6" s="100" t="s">
        <v>773</v>
      </c>
      <c r="H6" s="373" t="s">
        <v>815</v>
      </c>
      <c r="I6" s="373" t="s">
        <v>828</v>
      </c>
      <c r="J6" s="373" t="s">
        <v>830</v>
      </c>
      <c r="K6" s="373" t="s">
        <v>835</v>
      </c>
      <c r="L6" s="373" t="s">
        <v>838</v>
      </c>
      <c r="M6" s="360" t="s">
        <v>785</v>
      </c>
      <c r="N6" s="100"/>
      <c r="O6" s="100"/>
      <c r="P6" s="100"/>
      <c r="Q6" s="100"/>
      <c r="R6" s="100"/>
      <c r="S6" s="100"/>
      <c r="T6" s="100" t="s">
        <v>774</v>
      </c>
      <c r="U6" s="100" t="s">
        <v>442</v>
      </c>
      <c r="V6" s="100" t="s">
        <v>775</v>
      </c>
      <c r="W6" s="373" t="s">
        <v>815</v>
      </c>
      <c r="X6" s="373" t="s">
        <v>828</v>
      </c>
      <c r="Y6" s="373" t="s">
        <v>830</v>
      </c>
      <c r="Z6" s="373" t="s">
        <v>835</v>
      </c>
      <c r="AA6" s="360" t="s">
        <v>785</v>
      </c>
      <c r="AB6" s="100"/>
      <c r="AC6" s="100"/>
      <c r="AD6" s="100"/>
      <c r="AE6" s="100"/>
      <c r="AF6" s="100"/>
      <c r="AG6" s="100"/>
      <c r="AH6" s="100"/>
      <c r="AI6" s="332" t="s">
        <v>776</v>
      </c>
      <c r="AJ6" s="371" t="s">
        <v>777</v>
      </c>
    </row>
    <row r="7" spans="1:36" ht="10.5" customHeight="1" thickTop="1" thickBot="1" x14ac:dyDescent="0.25">
      <c r="A7" s="477">
        <v>1</v>
      </c>
      <c r="B7" s="478"/>
      <c r="C7" s="479"/>
      <c r="D7" s="51">
        <v>2</v>
      </c>
      <c r="E7" s="202">
        <v>7</v>
      </c>
      <c r="F7" s="202">
        <v>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>
        <v>8</v>
      </c>
      <c r="U7" s="202">
        <v>4</v>
      </c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>
        <v>5</v>
      </c>
    </row>
    <row r="8" spans="1:36" s="79" customFormat="1" ht="14.25" customHeight="1" thickTop="1" x14ac:dyDescent="0.2">
      <c r="A8" s="480" t="s">
        <v>111</v>
      </c>
      <c r="B8" s="481"/>
      <c r="C8" s="481"/>
      <c r="D8" s="482"/>
      <c r="E8" s="346">
        <f t="shared" ref="E8:AJ8" si="0">SUM(E96,E130,E98)</f>
        <v>117229232</v>
      </c>
      <c r="F8" s="346">
        <f t="shared" si="0"/>
        <v>121866721</v>
      </c>
      <c r="G8" s="346">
        <f t="shared" si="0"/>
        <v>4637489</v>
      </c>
      <c r="H8" s="346">
        <f t="shared" si="0"/>
        <v>2289842</v>
      </c>
      <c r="I8" s="346">
        <f t="shared" si="0"/>
        <v>641366</v>
      </c>
      <c r="J8" s="346">
        <f t="shared" si="0"/>
        <v>-31836</v>
      </c>
      <c r="K8" s="346">
        <f t="shared" si="0"/>
        <v>2100</v>
      </c>
      <c r="L8" s="346">
        <f t="shared" si="0"/>
        <v>2100</v>
      </c>
      <c r="M8" s="346">
        <f t="shared" si="0"/>
        <v>1733917</v>
      </c>
      <c r="N8" s="346">
        <f t="shared" si="0"/>
        <v>0</v>
      </c>
      <c r="O8" s="346">
        <f t="shared" si="0"/>
        <v>0</v>
      </c>
      <c r="P8" s="346">
        <f t="shared" si="0"/>
        <v>0</v>
      </c>
      <c r="Q8" s="346">
        <f t="shared" si="0"/>
        <v>0</v>
      </c>
      <c r="R8" s="346">
        <f t="shared" si="0"/>
        <v>0</v>
      </c>
      <c r="S8" s="346">
        <f t="shared" si="0"/>
        <v>0</v>
      </c>
      <c r="T8" s="346">
        <f t="shared" si="0"/>
        <v>-1336267</v>
      </c>
      <c r="U8" s="345">
        <f t="shared" si="0"/>
        <v>-1435986</v>
      </c>
      <c r="V8" s="345">
        <f t="shared" si="0"/>
        <v>-99719</v>
      </c>
      <c r="W8" s="345">
        <f t="shared" si="0"/>
        <v>-145223</v>
      </c>
      <c r="X8" s="345">
        <f t="shared" si="0"/>
        <v>0</v>
      </c>
      <c r="Y8" s="345">
        <f t="shared" si="0"/>
        <v>868</v>
      </c>
      <c r="Z8" s="345">
        <f t="shared" si="0"/>
        <v>-812</v>
      </c>
      <c r="AA8" s="345">
        <f t="shared" si="0"/>
        <v>45448</v>
      </c>
      <c r="AB8" s="345">
        <f t="shared" si="0"/>
        <v>0</v>
      </c>
      <c r="AC8" s="345">
        <f t="shared" si="0"/>
        <v>0</v>
      </c>
      <c r="AD8" s="345">
        <f t="shared" si="0"/>
        <v>0</v>
      </c>
      <c r="AE8" s="345">
        <f t="shared" si="0"/>
        <v>0</v>
      </c>
      <c r="AF8" s="345">
        <f t="shared" si="0"/>
        <v>0</v>
      </c>
      <c r="AG8" s="345">
        <f t="shared" si="0"/>
        <v>0</v>
      </c>
      <c r="AH8" s="345">
        <f t="shared" si="0"/>
        <v>0</v>
      </c>
      <c r="AI8" s="345">
        <f t="shared" si="0"/>
        <v>115892965</v>
      </c>
      <c r="AJ8" s="300">
        <f t="shared" si="0"/>
        <v>120430735</v>
      </c>
    </row>
    <row r="9" spans="1:36" s="79" customFormat="1" x14ac:dyDescent="0.2">
      <c r="A9" s="12"/>
      <c r="B9" s="13"/>
      <c r="C9" s="14"/>
      <c r="D9" s="15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204"/>
    </row>
    <row r="10" spans="1:36" s="80" customFormat="1" x14ac:dyDescent="0.2">
      <c r="A10" s="450" t="s">
        <v>24</v>
      </c>
      <c r="B10" s="451"/>
      <c r="C10" s="451"/>
      <c r="D10" s="16" t="s">
        <v>25</v>
      </c>
      <c r="E10" s="17">
        <f t="shared" ref="E10:U11" si="1">E11</f>
        <v>52522567</v>
      </c>
      <c r="F10" s="17">
        <f t="shared" si="1"/>
        <v>53158451</v>
      </c>
      <c r="G10" s="17">
        <f t="shared" si="1"/>
        <v>635884</v>
      </c>
      <c r="H10" s="17">
        <f t="shared" si="1"/>
        <v>0</v>
      </c>
      <c r="I10" s="17">
        <f t="shared" si="1"/>
        <v>635884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333">
        <f t="shared" si="1"/>
        <v>0</v>
      </c>
      <c r="V10" s="333">
        <f t="shared" ref="U10:AI11" si="2">V11</f>
        <v>0</v>
      </c>
      <c r="W10" s="333">
        <f t="shared" si="2"/>
        <v>0</v>
      </c>
      <c r="X10" s="333">
        <f t="shared" si="2"/>
        <v>0</v>
      </c>
      <c r="Y10" s="333">
        <f t="shared" si="2"/>
        <v>0</v>
      </c>
      <c r="Z10" s="333">
        <f t="shared" si="2"/>
        <v>0</v>
      </c>
      <c r="AA10" s="333">
        <f t="shared" si="2"/>
        <v>0</v>
      </c>
      <c r="AB10" s="333">
        <f t="shared" si="2"/>
        <v>0</v>
      </c>
      <c r="AC10" s="333">
        <f t="shared" si="2"/>
        <v>0</v>
      </c>
      <c r="AD10" s="333">
        <f t="shared" si="2"/>
        <v>0</v>
      </c>
      <c r="AE10" s="333">
        <f t="shared" si="2"/>
        <v>0</v>
      </c>
      <c r="AF10" s="333">
        <f t="shared" si="2"/>
        <v>0</v>
      </c>
      <c r="AG10" s="333">
        <f t="shared" si="2"/>
        <v>0</v>
      </c>
      <c r="AH10" s="333">
        <f t="shared" si="2"/>
        <v>0</v>
      </c>
      <c r="AI10" s="333">
        <f t="shared" si="2"/>
        <v>52522567</v>
      </c>
      <c r="AJ10" s="301">
        <f t="shared" ref="AJ10:AJ11" si="3">AJ11</f>
        <v>53158451</v>
      </c>
    </row>
    <row r="11" spans="1:36" s="79" customFormat="1" x14ac:dyDescent="0.2">
      <c r="A11" s="18"/>
      <c r="B11" s="452" t="s">
        <v>26</v>
      </c>
      <c r="C11" s="452"/>
      <c r="D11" s="19" t="s">
        <v>27</v>
      </c>
      <c r="E11" s="124">
        <f t="shared" si="1"/>
        <v>52522567</v>
      </c>
      <c r="F11" s="124">
        <f t="shared" si="1"/>
        <v>53158451</v>
      </c>
      <c r="G11" s="124">
        <f t="shared" si="1"/>
        <v>635884</v>
      </c>
      <c r="H11" s="124">
        <f t="shared" si="1"/>
        <v>0</v>
      </c>
      <c r="I11" s="124">
        <f t="shared" si="1"/>
        <v>635884</v>
      </c>
      <c r="J11" s="124">
        <f t="shared" si="1"/>
        <v>0</v>
      </c>
      <c r="K11" s="124">
        <f t="shared" si="1"/>
        <v>0</v>
      </c>
      <c r="L11" s="124">
        <f t="shared" si="1"/>
        <v>0</v>
      </c>
      <c r="M11" s="124">
        <f t="shared" si="1"/>
        <v>0</v>
      </c>
      <c r="N11" s="124">
        <f t="shared" si="1"/>
        <v>0</v>
      </c>
      <c r="O11" s="124">
        <f t="shared" si="1"/>
        <v>0</v>
      </c>
      <c r="P11" s="124">
        <f t="shared" si="1"/>
        <v>0</v>
      </c>
      <c r="Q11" s="124">
        <f t="shared" si="1"/>
        <v>0</v>
      </c>
      <c r="R11" s="124">
        <f t="shared" si="1"/>
        <v>0</v>
      </c>
      <c r="S11" s="124">
        <f t="shared" si="1"/>
        <v>0</v>
      </c>
      <c r="T11" s="124">
        <f t="shared" si="1"/>
        <v>0</v>
      </c>
      <c r="U11" s="334">
        <f t="shared" si="2"/>
        <v>0</v>
      </c>
      <c r="V11" s="334">
        <f t="shared" si="2"/>
        <v>0</v>
      </c>
      <c r="W11" s="334">
        <f t="shared" si="2"/>
        <v>0</v>
      </c>
      <c r="X11" s="334">
        <f t="shared" si="2"/>
        <v>0</v>
      </c>
      <c r="Y11" s="334">
        <f t="shared" si="2"/>
        <v>0</v>
      </c>
      <c r="Z11" s="334">
        <f t="shared" si="2"/>
        <v>0</v>
      </c>
      <c r="AA11" s="334">
        <f t="shared" si="2"/>
        <v>0</v>
      </c>
      <c r="AB11" s="334">
        <f t="shared" si="2"/>
        <v>0</v>
      </c>
      <c r="AC11" s="334">
        <f t="shared" si="2"/>
        <v>0</v>
      </c>
      <c r="AD11" s="334">
        <f t="shared" si="2"/>
        <v>0</v>
      </c>
      <c r="AE11" s="334">
        <f t="shared" si="2"/>
        <v>0</v>
      </c>
      <c r="AF11" s="334">
        <f t="shared" si="2"/>
        <v>0</v>
      </c>
      <c r="AG11" s="334">
        <f t="shared" si="2"/>
        <v>0</v>
      </c>
      <c r="AH11" s="334">
        <f t="shared" si="2"/>
        <v>0</v>
      </c>
      <c r="AI11" s="334">
        <f t="shared" si="2"/>
        <v>52522567</v>
      </c>
      <c r="AJ11" s="302">
        <f t="shared" si="3"/>
        <v>53158451</v>
      </c>
    </row>
    <row r="12" spans="1:36" x14ac:dyDescent="0.2">
      <c r="A12" s="20"/>
      <c r="B12" s="454" t="s">
        <v>28</v>
      </c>
      <c r="C12" s="454"/>
      <c r="D12" s="21" t="s">
        <v>29</v>
      </c>
      <c r="E12" s="236">
        <f t="shared" ref="E12:T12" si="4">SUM(E13:E14)</f>
        <v>52522567</v>
      </c>
      <c r="F12" s="236">
        <f t="shared" si="4"/>
        <v>53158451</v>
      </c>
      <c r="G12" s="236">
        <f t="shared" si="4"/>
        <v>635884</v>
      </c>
      <c r="H12" s="236">
        <f t="shared" ref="H12:R12" si="5">SUM(H13:H14)</f>
        <v>0</v>
      </c>
      <c r="I12" s="236">
        <f t="shared" si="5"/>
        <v>635884</v>
      </c>
      <c r="J12" s="236">
        <f t="shared" si="5"/>
        <v>0</v>
      </c>
      <c r="K12" s="236">
        <f t="shared" si="5"/>
        <v>0</v>
      </c>
      <c r="L12" s="236">
        <f t="shared" si="5"/>
        <v>0</v>
      </c>
      <c r="M12" s="236">
        <f t="shared" si="5"/>
        <v>0</v>
      </c>
      <c r="N12" s="236">
        <f t="shared" si="5"/>
        <v>0</v>
      </c>
      <c r="O12" s="236">
        <f t="shared" si="5"/>
        <v>0</v>
      </c>
      <c r="P12" s="236">
        <f t="shared" si="5"/>
        <v>0</v>
      </c>
      <c r="Q12" s="236">
        <f t="shared" si="5"/>
        <v>0</v>
      </c>
      <c r="R12" s="236">
        <f t="shared" si="5"/>
        <v>0</v>
      </c>
      <c r="S12" s="236">
        <f t="shared" ref="S12:AH12" si="6">SUM(S13:S14)</f>
        <v>0</v>
      </c>
      <c r="T12" s="236">
        <f t="shared" si="4"/>
        <v>0</v>
      </c>
      <c r="U12" s="335">
        <f t="shared" si="6"/>
        <v>0</v>
      </c>
      <c r="V12" s="335">
        <f t="shared" si="6"/>
        <v>0</v>
      </c>
      <c r="W12" s="335">
        <f t="shared" ref="W12:AG12" si="7">SUM(W13:W14)</f>
        <v>0</v>
      </c>
      <c r="X12" s="335">
        <f t="shared" si="7"/>
        <v>0</v>
      </c>
      <c r="Y12" s="335">
        <f t="shared" si="7"/>
        <v>0</v>
      </c>
      <c r="Z12" s="335">
        <f t="shared" si="7"/>
        <v>0</v>
      </c>
      <c r="AA12" s="335">
        <f t="shared" si="7"/>
        <v>0</v>
      </c>
      <c r="AB12" s="335">
        <f t="shared" si="7"/>
        <v>0</v>
      </c>
      <c r="AC12" s="335">
        <f t="shared" si="7"/>
        <v>0</v>
      </c>
      <c r="AD12" s="335">
        <f t="shared" si="7"/>
        <v>0</v>
      </c>
      <c r="AE12" s="335">
        <f t="shared" si="7"/>
        <v>0</v>
      </c>
      <c r="AF12" s="335">
        <f t="shared" si="7"/>
        <v>0</v>
      </c>
      <c r="AG12" s="335">
        <f t="shared" si="7"/>
        <v>0</v>
      </c>
      <c r="AH12" s="335">
        <f t="shared" si="6"/>
        <v>0</v>
      </c>
      <c r="AI12" s="335">
        <f t="shared" ref="AI12" si="8">SUM(AI13:AI14)</f>
        <v>52522567</v>
      </c>
      <c r="AJ12" s="303">
        <f>SUM(AJ13:AJ14)</f>
        <v>53158451</v>
      </c>
    </row>
    <row r="13" spans="1:36" ht="36" x14ac:dyDescent="0.2">
      <c r="A13" s="22"/>
      <c r="B13" s="466" t="s">
        <v>30</v>
      </c>
      <c r="C13" s="466"/>
      <c r="D13" s="174" t="s">
        <v>135</v>
      </c>
      <c r="E13" s="237">
        <v>228732</v>
      </c>
      <c r="F13" s="237">
        <f>E13+G13</f>
        <v>864616</v>
      </c>
      <c r="G13" s="237">
        <f>SUBTOTAL(9,H13:S13)</f>
        <v>635884</v>
      </c>
      <c r="H13" s="237"/>
      <c r="I13" s="237">
        <v>635884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336">
        <f>T13+V13</f>
        <v>0</v>
      </c>
      <c r="V13" s="336">
        <f>SUBTOTAL(9,W13:AH13)</f>
        <v>0</v>
      </c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>
        <f>E13+T13</f>
        <v>228732</v>
      </c>
      <c r="AJ13" s="304">
        <f>F13+U13</f>
        <v>864616</v>
      </c>
    </row>
    <row r="14" spans="1:36" ht="24" x14ac:dyDescent="0.2">
      <c r="A14" s="28"/>
      <c r="B14" s="483" t="s">
        <v>644</v>
      </c>
      <c r="C14" s="483"/>
      <c r="D14" s="24" t="s">
        <v>645</v>
      </c>
      <c r="E14" s="238">
        <v>52293835</v>
      </c>
      <c r="F14" s="238">
        <f>E14+G14</f>
        <v>52293835</v>
      </c>
      <c r="G14" s="238">
        <f>SUBTOTAL(9,H14:S14)</f>
        <v>0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53">
        <f>T14+V14</f>
        <v>0</v>
      </c>
      <c r="V14" s="253">
        <f>SUBTOTAL(9,W14:AH14)</f>
        <v>0</v>
      </c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>
        <f>E14+T14</f>
        <v>52293835</v>
      </c>
      <c r="AJ14" s="304">
        <f>F14+U14</f>
        <v>52293835</v>
      </c>
    </row>
    <row r="15" spans="1:36" s="80" customFormat="1" x14ac:dyDescent="0.2">
      <c r="A15" s="450" t="s">
        <v>31</v>
      </c>
      <c r="B15" s="451"/>
      <c r="C15" s="451"/>
      <c r="D15" s="16" t="s">
        <v>32</v>
      </c>
      <c r="E15" s="17">
        <f t="shared" ref="E15:AI15" si="9">SUM(E16)</f>
        <v>9167213</v>
      </c>
      <c r="F15" s="17">
        <f t="shared" si="9"/>
        <v>9167213</v>
      </c>
      <c r="G15" s="17">
        <f t="shared" si="9"/>
        <v>0</v>
      </c>
      <c r="H15" s="17">
        <f t="shared" si="9"/>
        <v>0</v>
      </c>
      <c r="I15" s="17">
        <f t="shared" si="9"/>
        <v>0</v>
      </c>
      <c r="J15" s="17">
        <f t="shared" si="9"/>
        <v>0</v>
      </c>
      <c r="K15" s="17">
        <f t="shared" si="9"/>
        <v>0</v>
      </c>
      <c r="L15" s="17">
        <f t="shared" si="9"/>
        <v>0</v>
      </c>
      <c r="M15" s="17">
        <f t="shared" si="9"/>
        <v>0</v>
      </c>
      <c r="N15" s="17">
        <f t="shared" si="9"/>
        <v>0</v>
      </c>
      <c r="O15" s="17">
        <f t="shared" si="9"/>
        <v>0</v>
      </c>
      <c r="P15" s="17">
        <f t="shared" si="9"/>
        <v>0</v>
      </c>
      <c r="Q15" s="17">
        <f t="shared" si="9"/>
        <v>0</v>
      </c>
      <c r="R15" s="17">
        <f t="shared" si="9"/>
        <v>0</v>
      </c>
      <c r="S15" s="17">
        <f t="shared" si="9"/>
        <v>0</v>
      </c>
      <c r="T15" s="17">
        <f t="shared" si="9"/>
        <v>0</v>
      </c>
      <c r="U15" s="333">
        <f t="shared" si="9"/>
        <v>0</v>
      </c>
      <c r="V15" s="333">
        <f t="shared" si="9"/>
        <v>0</v>
      </c>
      <c r="W15" s="333">
        <f t="shared" si="9"/>
        <v>0</v>
      </c>
      <c r="X15" s="333">
        <f t="shared" si="9"/>
        <v>0</v>
      </c>
      <c r="Y15" s="333">
        <f t="shared" si="9"/>
        <v>0</v>
      </c>
      <c r="Z15" s="333">
        <f t="shared" si="9"/>
        <v>0</v>
      </c>
      <c r="AA15" s="333">
        <f t="shared" si="9"/>
        <v>0</v>
      </c>
      <c r="AB15" s="333">
        <f t="shared" si="9"/>
        <v>0</v>
      </c>
      <c r="AC15" s="333">
        <f t="shared" si="9"/>
        <v>0</v>
      </c>
      <c r="AD15" s="333">
        <f t="shared" si="9"/>
        <v>0</v>
      </c>
      <c r="AE15" s="333">
        <f t="shared" si="9"/>
        <v>0</v>
      </c>
      <c r="AF15" s="333">
        <f t="shared" si="9"/>
        <v>0</v>
      </c>
      <c r="AG15" s="333">
        <f t="shared" si="9"/>
        <v>0</v>
      </c>
      <c r="AH15" s="333">
        <f t="shared" si="9"/>
        <v>0</v>
      </c>
      <c r="AI15" s="333">
        <f t="shared" si="9"/>
        <v>9167213</v>
      </c>
      <c r="AJ15" s="305">
        <f t="shared" ref="AJ15" si="10">SUM(AJ16)</f>
        <v>9167213</v>
      </c>
    </row>
    <row r="16" spans="1:36" s="79" customFormat="1" x14ac:dyDescent="0.2">
      <c r="A16" s="18"/>
      <c r="B16" s="452" t="s">
        <v>33</v>
      </c>
      <c r="C16" s="452"/>
      <c r="D16" s="19" t="s">
        <v>34</v>
      </c>
      <c r="E16" s="124">
        <f t="shared" ref="E16:G16" si="11">SUM(E17,E20,E23)</f>
        <v>9167213</v>
      </c>
      <c r="F16" s="124">
        <f t="shared" si="11"/>
        <v>9167213</v>
      </c>
      <c r="G16" s="124">
        <f t="shared" si="11"/>
        <v>0</v>
      </c>
      <c r="H16" s="124">
        <f t="shared" ref="H16:R16" si="12">SUM(H17,H20,H23)</f>
        <v>0</v>
      </c>
      <c r="I16" s="124">
        <f t="shared" si="12"/>
        <v>0</v>
      </c>
      <c r="J16" s="124">
        <f t="shared" si="12"/>
        <v>0</v>
      </c>
      <c r="K16" s="124">
        <f t="shared" si="12"/>
        <v>0</v>
      </c>
      <c r="L16" s="124">
        <f t="shared" si="12"/>
        <v>0</v>
      </c>
      <c r="M16" s="124">
        <f t="shared" si="12"/>
        <v>0</v>
      </c>
      <c r="N16" s="124">
        <f t="shared" si="12"/>
        <v>0</v>
      </c>
      <c r="O16" s="124">
        <f t="shared" si="12"/>
        <v>0</v>
      </c>
      <c r="P16" s="124">
        <f t="shared" si="12"/>
        <v>0</v>
      </c>
      <c r="Q16" s="124">
        <f t="shared" si="12"/>
        <v>0</v>
      </c>
      <c r="R16" s="124">
        <f t="shared" si="12"/>
        <v>0</v>
      </c>
      <c r="S16" s="124">
        <f t="shared" ref="S16:T16" si="13">SUM(S17,S20,S23)</f>
        <v>0</v>
      </c>
      <c r="T16" s="124">
        <f t="shared" si="13"/>
        <v>0</v>
      </c>
      <c r="U16" s="334">
        <f t="shared" ref="U16:AH16" si="14">SUM(U17,U20,U23)</f>
        <v>0</v>
      </c>
      <c r="V16" s="334">
        <f t="shared" si="14"/>
        <v>0</v>
      </c>
      <c r="W16" s="334">
        <f t="shared" ref="W16:AG16" si="15">SUM(W17,W20,W23)</f>
        <v>0</v>
      </c>
      <c r="X16" s="334">
        <f t="shared" si="15"/>
        <v>0</v>
      </c>
      <c r="Y16" s="334">
        <f t="shared" si="15"/>
        <v>0</v>
      </c>
      <c r="Z16" s="334">
        <f t="shared" si="15"/>
        <v>0</v>
      </c>
      <c r="AA16" s="334">
        <f t="shared" si="15"/>
        <v>0</v>
      </c>
      <c r="AB16" s="334">
        <f t="shared" si="15"/>
        <v>0</v>
      </c>
      <c r="AC16" s="334">
        <f t="shared" si="15"/>
        <v>0</v>
      </c>
      <c r="AD16" s="334">
        <f t="shared" si="15"/>
        <v>0</v>
      </c>
      <c r="AE16" s="334">
        <f t="shared" si="15"/>
        <v>0</v>
      </c>
      <c r="AF16" s="334">
        <f t="shared" si="15"/>
        <v>0</v>
      </c>
      <c r="AG16" s="334">
        <f t="shared" si="15"/>
        <v>0</v>
      </c>
      <c r="AH16" s="334">
        <f t="shared" si="14"/>
        <v>0</v>
      </c>
      <c r="AI16" s="334">
        <f t="shared" ref="AI16" si="16">SUM(AI17,AI20,AI23)</f>
        <v>9167213</v>
      </c>
      <c r="AJ16" s="306">
        <f t="shared" ref="AJ16" si="17">SUM(AJ17,AJ20,AJ23)</f>
        <v>9167213</v>
      </c>
    </row>
    <row r="17" spans="1:36" x14ac:dyDescent="0.2">
      <c r="A17" s="25"/>
      <c r="B17" s="449" t="s">
        <v>166</v>
      </c>
      <c r="C17" s="449"/>
      <c r="D17" s="26" t="s">
        <v>165</v>
      </c>
      <c r="E17" s="239">
        <f t="shared" ref="E17:T17" si="18">SUM(E18:E19)</f>
        <v>4108267</v>
      </c>
      <c r="F17" s="239">
        <f t="shared" si="18"/>
        <v>4108267</v>
      </c>
      <c r="G17" s="239">
        <f t="shared" si="18"/>
        <v>0</v>
      </c>
      <c r="H17" s="239">
        <f t="shared" ref="H17:R17" si="19">SUM(H18:H19)</f>
        <v>0</v>
      </c>
      <c r="I17" s="239">
        <f t="shared" si="19"/>
        <v>0</v>
      </c>
      <c r="J17" s="239">
        <f t="shared" si="19"/>
        <v>0</v>
      </c>
      <c r="K17" s="239">
        <f t="shared" si="19"/>
        <v>0</v>
      </c>
      <c r="L17" s="239">
        <f t="shared" si="19"/>
        <v>0</v>
      </c>
      <c r="M17" s="239">
        <f t="shared" si="19"/>
        <v>0</v>
      </c>
      <c r="N17" s="239">
        <f t="shared" si="19"/>
        <v>0</v>
      </c>
      <c r="O17" s="239">
        <f t="shared" si="19"/>
        <v>0</v>
      </c>
      <c r="P17" s="239">
        <f t="shared" si="19"/>
        <v>0</v>
      </c>
      <c r="Q17" s="239">
        <f t="shared" si="19"/>
        <v>0</v>
      </c>
      <c r="R17" s="239">
        <f t="shared" si="19"/>
        <v>0</v>
      </c>
      <c r="S17" s="239">
        <f t="shared" ref="S17:AH17" si="20">SUM(S18:S19)</f>
        <v>0</v>
      </c>
      <c r="T17" s="239">
        <f t="shared" si="18"/>
        <v>0</v>
      </c>
      <c r="U17" s="337">
        <f t="shared" si="20"/>
        <v>0</v>
      </c>
      <c r="V17" s="337">
        <f t="shared" si="20"/>
        <v>0</v>
      </c>
      <c r="W17" s="337">
        <f t="shared" ref="W17:AG17" si="21">SUM(W18:W19)</f>
        <v>0</v>
      </c>
      <c r="X17" s="337">
        <f t="shared" si="21"/>
        <v>0</v>
      </c>
      <c r="Y17" s="337">
        <f t="shared" si="21"/>
        <v>0</v>
      </c>
      <c r="Z17" s="337">
        <f t="shared" si="21"/>
        <v>0</v>
      </c>
      <c r="AA17" s="337">
        <f t="shared" si="21"/>
        <v>0</v>
      </c>
      <c r="AB17" s="337">
        <f t="shared" si="21"/>
        <v>0</v>
      </c>
      <c r="AC17" s="337">
        <f t="shared" si="21"/>
        <v>0</v>
      </c>
      <c r="AD17" s="337">
        <f t="shared" si="21"/>
        <v>0</v>
      </c>
      <c r="AE17" s="337">
        <f t="shared" si="21"/>
        <v>0</v>
      </c>
      <c r="AF17" s="337">
        <f t="shared" si="21"/>
        <v>0</v>
      </c>
      <c r="AG17" s="337">
        <f t="shared" si="21"/>
        <v>0</v>
      </c>
      <c r="AH17" s="337">
        <f t="shared" si="20"/>
        <v>0</v>
      </c>
      <c r="AI17" s="337">
        <f t="shared" ref="AI17" si="22">SUM(AI18:AI19)</f>
        <v>4108267</v>
      </c>
      <c r="AJ17" s="205">
        <f>SUM(AJ18:AJ19)</f>
        <v>4108267</v>
      </c>
    </row>
    <row r="18" spans="1:36" ht="24" x14ac:dyDescent="0.2">
      <c r="A18" s="22"/>
      <c r="B18" s="466" t="s">
        <v>35</v>
      </c>
      <c r="C18" s="466"/>
      <c r="D18" s="174" t="s">
        <v>36</v>
      </c>
      <c r="E18" s="237">
        <v>3632367</v>
      </c>
      <c r="F18" s="237">
        <f t="shared" ref="F18:F19" si="23">E18+G18</f>
        <v>3632367</v>
      </c>
      <c r="G18" s="237">
        <f t="shared" ref="G18:G19" si="24">SUBTOTAL(9,H18:S18)</f>
        <v>0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336">
        <f t="shared" ref="U18:U19" si="25">T18+V18</f>
        <v>0</v>
      </c>
      <c r="V18" s="336">
        <f t="shared" ref="V18:V19" si="26">SUBTOTAL(9,W18:AH18)</f>
        <v>0</v>
      </c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>
        <f t="shared" ref="AI18:AI19" si="27">E18+T18</f>
        <v>3632367</v>
      </c>
      <c r="AJ18" s="304">
        <f t="shared" ref="AJ18:AJ19" si="28">F18+U18</f>
        <v>3632367</v>
      </c>
    </row>
    <row r="19" spans="1:36" ht="24" x14ac:dyDescent="0.2">
      <c r="A19" s="23"/>
      <c r="B19" s="464" t="s">
        <v>37</v>
      </c>
      <c r="C19" s="464"/>
      <c r="D19" s="24" t="s">
        <v>38</v>
      </c>
      <c r="E19" s="240">
        <f>391400+84500</f>
        <v>475900</v>
      </c>
      <c r="F19" s="240">
        <f t="shared" si="23"/>
        <v>475900</v>
      </c>
      <c r="G19" s="240">
        <f t="shared" si="24"/>
        <v>0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53">
        <f t="shared" si="25"/>
        <v>0</v>
      </c>
      <c r="V19" s="253">
        <f t="shared" si="26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>
        <f t="shared" si="27"/>
        <v>475900</v>
      </c>
      <c r="AJ19" s="307">
        <f t="shared" si="28"/>
        <v>475900</v>
      </c>
    </row>
    <row r="20" spans="1:36" x14ac:dyDescent="0.2">
      <c r="A20" s="25"/>
      <c r="B20" s="449" t="s">
        <v>39</v>
      </c>
      <c r="C20" s="449"/>
      <c r="D20" s="26" t="s">
        <v>136</v>
      </c>
      <c r="E20" s="239">
        <f t="shared" ref="E20:T20" si="29">SUM(E21:E22)</f>
        <v>3229900</v>
      </c>
      <c r="F20" s="239">
        <f t="shared" ref="F20:G20" si="30">SUM(F21:F22)</f>
        <v>3229900</v>
      </c>
      <c r="G20" s="239">
        <f t="shared" si="30"/>
        <v>0</v>
      </c>
      <c r="H20" s="239">
        <f t="shared" ref="H20:R20" si="31">SUM(H21:H22)</f>
        <v>0</v>
      </c>
      <c r="I20" s="239">
        <f t="shared" si="31"/>
        <v>0</v>
      </c>
      <c r="J20" s="239">
        <f t="shared" si="31"/>
        <v>0</v>
      </c>
      <c r="K20" s="239">
        <f t="shared" si="31"/>
        <v>0</v>
      </c>
      <c r="L20" s="239">
        <f t="shared" si="31"/>
        <v>0</v>
      </c>
      <c r="M20" s="239">
        <f t="shared" si="31"/>
        <v>0</v>
      </c>
      <c r="N20" s="239">
        <f t="shared" si="31"/>
        <v>0</v>
      </c>
      <c r="O20" s="239">
        <f t="shared" si="31"/>
        <v>0</v>
      </c>
      <c r="P20" s="239">
        <f t="shared" si="31"/>
        <v>0</v>
      </c>
      <c r="Q20" s="239">
        <f t="shared" si="31"/>
        <v>0</v>
      </c>
      <c r="R20" s="239">
        <f t="shared" si="31"/>
        <v>0</v>
      </c>
      <c r="S20" s="239">
        <f t="shared" ref="S20:AH20" si="32">SUM(S21:S22)</f>
        <v>0</v>
      </c>
      <c r="T20" s="239">
        <f t="shared" si="29"/>
        <v>0</v>
      </c>
      <c r="U20" s="337">
        <f t="shared" si="32"/>
        <v>0</v>
      </c>
      <c r="V20" s="337">
        <f t="shared" si="32"/>
        <v>0</v>
      </c>
      <c r="W20" s="337">
        <f t="shared" ref="W20:AG20" si="33">SUM(W21:W22)</f>
        <v>0</v>
      </c>
      <c r="X20" s="337">
        <f t="shared" si="33"/>
        <v>0</v>
      </c>
      <c r="Y20" s="337">
        <f t="shared" si="33"/>
        <v>0</v>
      </c>
      <c r="Z20" s="337">
        <f t="shared" si="33"/>
        <v>0</v>
      </c>
      <c r="AA20" s="337">
        <f t="shared" si="33"/>
        <v>0</v>
      </c>
      <c r="AB20" s="337">
        <f t="shared" si="33"/>
        <v>0</v>
      </c>
      <c r="AC20" s="337">
        <f t="shared" si="33"/>
        <v>0</v>
      </c>
      <c r="AD20" s="337">
        <f t="shared" si="33"/>
        <v>0</v>
      </c>
      <c r="AE20" s="337">
        <f t="shared" si="33"/>
        <v>0</v>
      </c>
      <c r="AF20" s="337">
        <f t="shared" si="33"/>
        <v>0</v>
      </c>
      <c r="AG20" s="337">
        <f t="shared" si="33"/>
        <v>0</v>
      </c>
      <c r="AH20" s="337">
        <f t="shared" si="32"/>
        <v>0</v>
      </c>
      <c r="AI20" s="337">
        <f t="shared" ref="AI20" si="34">SUM(AI21:AI22)</f>
        <v>3229900</v>
      </c>
      <c r="AJ20" s="205">
        <f>SUM(AJ21:AJ22)</f>
        <v>3229900</v>
      </c>
    </row>
    <row r="21" spans="1:36" ht="24" x14ac:dyDescent="0.2">
      <c r="A21" s="22"/>
      <c r="B21" s="465" t="s">
        <v>40</v>
      </c>
      <c r="C21" s="465"/>
      <c r="D21" s="174" t="s">
        <v>145</v>
      </c>
      <c r="E21" s="237">
        <v>2866300</v>
      </c>
      <c r="F21" s="237">
        <f t="shared" ref="F21:F22" si="35">E21+G21</f>
        <v>2866300</v>
      </c>
      <c r="G21" s="237">
        <f t="shared" ref="G21:G22" si="36">SUBTOTAL(9,H21:S21)</f>
        <v>0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336">
        <f t="shared" ref="U21:U22" si="37">T21+V21</f>
        <v>0</v>
      </c>
      <c r="V21" s="336">
        <f t="shared" ref="V21:V22" si="38">SUBTOTAL(9,W21:AH21)</f>
        <v>0</v>
      </c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>
        <f t="shared" ref="AI21:AI22" si="39">E21+T21</f>
        <v>2866300</v>
      </c>
      <c r="AJ21" s="304">
        <f t="shared" ref="AJ21:AJ22" si="40">F21+U21</f>
        <v>2866300</v>
      </c>
    </row>
    <row r="22" spans="1:36" ht="24" x14ac:dyDescent="0.2">
      <c r="A22" s="23"/>
      <c r="B22" s="464" t="s">
        <v>41</v>
      </c>
      <c r="C22" s="464"/>
      <c r="D22" s="24" t="s">
        <v>146</v>
      </c>
      <c r="E22" s="240">
        <v>363600</v>
      </c>
      <c r="F22" s="240">
        <f t="shared" si="35"/>
        <v>363600</v>
      </c>
      <c r="G22" s="240">
        <f t="shared" si="36"/>
        <v>0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53">
        <f t="shared" si="37"/>
        <v>0</v>
      </c>
      <c r="V22" s="253">
        <f t="shared" si="38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>
        <f t="shared" si="39"/>
        <v>363600</v>
      </c>
      <c r="AJ22" s="307">
        <f t="shared" si="40"/>
        <v>363600</v>
      </c>
    </row>
    <row r="23" spans="1:36" x14ac:dyDescent="0.2">
      <c r="A23" s="28"/>
      <c r="B23" s="449" t="s">
        <v>282</v>
      </c>
      <c r="C23" s="449"/>
      <c r="D23" s="26" t="s">
        <v>285</v>
      </c>
      <c r="E23" s="239">
        <f t="shared" ref="E23:T23" si="41">SUM(E24:E25)</f>
        <v>1829046</v>
      </c>
      <c r="F23" s="239">
        <f t="shared" si="41"/>
        <v>1829046</v>
      </c>
      <c r="G23" s="239">
        <f t="shared" si="41"/>
        <v>0</v>
      </c>
      <c r="H23" s="239">
        <f t="shared" ref="H23:R23" si="42">SUM(H24:H25)</f>
        <v>0</v>
      </c>
      <c r="I23" s="239">
        <f t="shared" si="42"/>
        <v>0</v>
      </c>
      <c r="J23" s="239">
        <f t="shared" si="42"/>
        <v>0</v>
      </c>
      <c r="K23" s="239">
        <f t="shared" si="42"/>
        <v>0</v>
      </c>
      <c r="L23" s="239">
        <f t="shared" si="42"/>
        <v>0</v>
      </c>
      <c r="M23" s="239">
        <f t="shared" si="42"/>
        <v>0</v>
      </c>
      <c r="N23" s="239">
        <f t="shared" si="42"/>
        <v>0</v>
      </c>
      <c r="O23" s="239">
        <f t="shared" si="42"/>
        <v>0</v>
      </c>
      <c r="P23" s="239">
        <f t="shared" si="42"/>
        <v>0</v>
      </c>
      <c r="Q23" s="239">
        <f t="shared" si="42"/>
        <v>0</v>
      </c>
      <c r="R23" s="239">
        <f t="shared" si="42"/>
        <v>0</v>
      </c>
      <c r="S23" s="239">
        <f t="shared" ref="S23:AH23" si="43">SUM(S24:S25)</f>
        <v>0</v>
      </c>
      <c r="T23" s="239">
        <f t="shared" si="41"/>
        <v>0</v>
      </c>
      <c r="U23" s="337">
        <f t="shared" si="43"/>
        <v>0</v>
      </c>
      <c r="V23" s="337">
        <f t="shared" si="43"/>
        <v>0</v>
      </c>
      <c r="W23" s="337">
        <f t="shared" ref="W23:AG23" si="44">SUM(W24:W25)</f>
        <v>0</v>
      </c>
      <c r="X23" s="337">
        <f t="shared" si="44"/>
        <v>0</v>
      </c>
      <c r="Y23" s="337">
        <f t="shared" si="44"/>
        <v>0</v>
      </c>
      <c r="Z23" s="337">
        <f t="shared" si="44"/>
        <v>0</v>
      </c>
      <c r="AA23" s="337">
        <f t="shared" si="44"/>
        <v>0</v>
      </c>
      <c r="AB23" s="337">
        <f t="shared" si="44"/>
        <v>0</v>
      </c>
      <c r="AC23" s="337">
        <f t="shared" si="44"/>
        <v>0</v>
      </c>
      <c r="AD23" s="337">
        <f t="shared" si="44"/>
        <v>0</v>
      </c>
      <c r="AE23" s="337">
        <f t="shared" si="44"/>
        <v>0</v>
      </c>
      <c r="AF23" s="337">
        <f t="shared" si="44"/>
        <v>0</v>
      </c>
      <c r="AG23" s="337">
        <f t="shared" si="44"/>
        <v>0</v>
      </c>
      <c r="AH23" s="337">
        <f t="shared" si="43"/>
        <v>0</v>
      </c>
      <c r="AI23" s="337">
        <f t="shared" ref="AI23" si="45">SUM(AI24:AI25)</f>
        <v>1829046</v>
      </c>
      <c r="AJ23" s="205">
        <f>SUM(AJ24:AJ25)</f>
        <v>1829046</v>
      </c>
    </row>
    <row r="24" spans="1:36" ht="24" x14ac:dyDescent="0.2">
      <c r="A24" s="28"/>
      <c r="B24" s="465" t="s">
        <v>283</v>
      </c>
      <c r="C24" s="465"/>
      <c r="D24" s="174" t="s">
        <v>286</v>
      </c>
      <c r="E24" s="237">
        <v>1660046</v>
      </c>
      <c r="F24" s="237">
        <f t="shared" ref="F24:F25" si="46">E24+G24</f>
        <v>1660046</v>
      </c>
      <c r="G24" s="237">
        <f t="shared" ref="G24:G25" si="47">SUBTOTAL(9,H24:S24)</f>
        <v>0</v>
      </c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336">
        <f t="shared" ref="U24:U25" si="48">T24+V24</f>
        <v>0</v>
      </c>
      <c r="V24" s="336">
        <f t="shared" ref="V24:V25" si="49">SUBTOTAL(9,W24:AH24)</f>
        <v>0</v>
      </c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>
        <f t="shared" ref="AI24:AI25" si="50">E24+T24</f>
        <v>1660046</v>
      </c>
      <c r="AJ24" s="308">
        <f t="shared" ref="AJ24:AJ25" si="51">F24+U24</f>
        <v>1660046</v>
      </c>
    </row>
    <row r="25" spans="1:36" ht="24" x14ac:dyDescent="0.2">
      <c r="A25" s="28"/>
      <c r="B25" s="464" t="s">
        <v>284</v>
      </c>
      <c r="C25" s="464"/>
      <c r="D25" s="24" t="s">
        <v>287</v>
      </c>
      <c r="E25" s="238">
        <f>119000+50000</f>
        <v>169000</v>
      </c>
      <c r="F25" s="238">
        <f t="shared" si="46"/>
        <v>169000</v>
      </c>
      <c r="G25" s="238">
        <f t="shared" si="47"/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53">
        <f t="shared" si="48"/>
        <v>0</v>
      </c>
      <c r="V25" s="253">
        <f t="shared" si="4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>
        <f t="shared" si="50"/>
        <v>169000</v>
      </c>
      <c r="AJ25" s="307">
        <f t="shared" si="51"/>
        <v>169000</v>
      </c>
    </row>
    <row r="26" spans="1:36" s="80" customFormat="1" ht="24" x14ac:dyDescent="0.2">
      <c r="A26" s="450" t="s">
        <v>42</v>
      </c>
      <c r="B26" s="451"/>
      <c r="C26" s="451"/>
      <c r="D26" s="16" t="s">
        <v>43</v>
      </c>
      <c r="E26" s="17">
        <f t="shared" ref="E26:G26" si="52">SUM(E27,E29)</f>
        <v>205900</v>
      </c>
      <c r="F26" s="17">
        <f t="shared" si="52"/>
        <v>205900</v>
      </c>
      <c r="G26" s="17">
        <f t="shared" si="52"/>
        <v>0</v>
      </c>
      <c r="H26" s="17">
        <f t="shared" ref="H26:R26" si="53">SUM(H27,H29)</f>
        <v>0</v>
      </c>
      <c r="I26" s="17">
        <f t="shared" si="53"/>
        <v>0</v>
      </c>
      <c r="J26" s="17">
        <f t="shared" si="53"/>
        <v>0</v>
      </c>
      <c r="K26" s="17">
        <f t="shared" si="53"/>
        <v>0</v>
      </c>
      <c r="L26" s="17">
        <f t="shared" si="53"/>
        <v>0</v>
      </c>
      <c r="M26" s="17">
        <f t="shared" si="53"/>
        <v>0</v>
      </c>
      <c r="N26" s="17">
        <f t="shared" si="53"/>
        <v>0</v>
      </c>
      <c r="O26" s="17">
        <f t="shared" si="53"/>
        <v>0</v>
      </c>
      <c r="P26" s="17">
        <f t="shared" si="53"/>
        <v>0</v>
      </c>
      <c r="Q26" s="17">
        <f t="shared" si="53"/>
        <v>0</v>
      </c>
      <c r="R26" s="17">
        <f t="shared" si="53"/>
        <v>0</v>
      </c>
      <c r="S26" s="17">
        <f t="shared" ref="S26:T26" si="54">SUM(S27,S29)</f>
        <v>0</v>
      </c>
      <c r="T26" s="17">
        <f t="shared" si="54"/>
        <v>0</v>
      </c>
      <c r="U26" s="333">
        <f t="shared" ref="U26:AH26" si="55">SUM(U27,U29)</f>
        <v>0</v>
      </c>
      <c r="V26" s="333">
        <f t="shared" si="55"/>
        <v>0</v>
      </c>
      <c r="W26" s="333">
        <f t="shared" ref="W26:AG26" si="56">SUM(W27,W29)</f>
        <v>0</v>
      </c>
      <c r="X26" s="333">
        <f t="shared" si="56"/>
        <v>0</v>
      </c>
      <c r="Y26" s="333">
        <f t="shared" si="56"/>
        <v>0</v>
      </c>
      <c r="Z26" s="333">
        <f t="shared" si="56"/>
        <v>0</v>
      </c>
      <c r="AA26" s="333">
        <f t="shared" si="56"/>
        <v>0</v>
      </c>
      <c r="AB26" s="333">
        <f t="shared" si="56"/>
        <v>0</v>
      </c>
      <c r="AC26" s="333">
        <f t="shared" si="56"/>
        <v>0</v>
      </c>
      <c r="AD26" s="333">
        <f t="shared" si="56"/>
        <v>0</v>
      </c>
      <c r="AE26" s="333">
        <f t="shared" si="56"/>
        <v>0</v>
      </c>
      <c r="AF26" s="333">
        <f t="shared" si="56"/>
        <v>0</v>
      </c>
      <c r="AG26" s="333">
        <f t="shared" si="56"/>
        <v>0</v>
      </c>
      <c r="AH26" s="333">
        <f t="shared" si="55"/>
        <v>0</v>
      </c>
      <c r="AI26" s="333">
        <f t="shared" ref="AI26" si="57">SUM(AI27,AI29)</f>
        <v>205900</v>
      </c>
      <c r="AJ26" s="305">
        <f t="shared" ref="AJ26" si="58">SUM(AJ27,AJ29)</f>
        <v>205900</v>
      </c>
    </row>
    <row r="27" spans="1:36" s="79" customFormat="1" ht="24" customHeight="1" x14ac:dyDescent="0.2">
      <c r="A27" s="18"/>
      <c r="B27" s="452" t="s">
        <v>44</v>
      </c>
      <c r="C27" s="452"/>
      <c r="D27" s="27" t="s">
        <v>45</v>
      </c>
      <c r="E27" s="124">
        <f t="shared" ref="E27:AI27" si="59">E28</f>
        <v>125000</v>
      </c>
      <c r="F27" s="124">
        <f t="shared" si="59"/>
        <v>125000</v>
      </c>
      <c r="G27" s="124">
        <f t="shared" si="59"/>
        <v>0</v>
      </c>
      <c r="H27" s="124">
        <f t="shared" si="59"/>
        <v>0</v>
      </c>
      <c r="I27" s="124">
        <f t="shared" si="59"/>
        <v>0</v>
      </c>
      <c r="J27" s="124">
        <f t="shared" si="59"/>
        <v>0</v>
      </c>
      <c r="K27" s="124">
        <f t="shared" si="59"/>
        <v>0</v>
      </c>
      <c r="L27" s="124">
        <f t="shared" si="59"/>
        <v>0</v>
      </c>
      <c r="M27" s="124">
        <f t="shared" si="59"/>
        <v>0</v>
      </c>
      <c r="N27" s="124">
        <f t="shared" si="59"/>
        <v>0</v>
      </c>
      <c r="O27" s="124">
        <f t="shared" si="59"/>
        <v>0</v>
      </c>
      <c r="P27" s="124">
        <f t="shared" si="59"/>
        <v>0</v>
      </c>
      <c r="Q27" s="124">
        <f t="shared" si="59"/>
        <v>0</v>
      </c>
      <c r="R27" s="124">
        <f t="shared" si="59"/>
        <v>0</v>
      </c>
      <c r="S27" s="124">
        <f t="shared" si="59"/>
        <v>0</v>
      </c>
      <c r="T27" s="124">
        <f t="shared" si="59"/>
        <v>0</v>
      </c>
      <c r="U27" s="334">
        <f t="shared" si="59"/>
        <v>0</v>
      </c>
      <c r="V27" s="334">
        <f t="shared" si="59"/>
        <v>0</v>
      </c>
      <c r="W27" s="334">
        <f t="shared" si="59"/>
        <v>0</v>
      </c>
      <c r="X27" s="334">
        <f t="shared" si="59"/>
        <v>0</v>
      </c>
      <c r="Y27" s="334">
        <f t="shared" si="59"/>
        <v>0</v>
      </c>
      <c r="Z27" s="334">
        <f t="shared" si="59"/>
        <v>0</v>
      </c>
      <c r="AA27" s="334">
        <f t="shared" si="59"/>
        <v>0</v>
      </c>
      <c r="AB27" s="334">
        <f t="shared" si="59"/>
        <v>0</v>
      </c>
      <c r="AC27" s="334">
        <f t="shared" si="59"/>
        <v>0</v>
      </c>
      <c r="AD27" s="334">
        <f t="shared" si="59"/>
        <v>0</v>
      </c>
      <c r="AE27" s="334">
        <f t="shared" si="59"/>
        <v>0</v>
      </c>
      <c r="AF27" s="334">
        <f t="shared" si="59"/>
        <v>0</v>
      </c>
      <c r="AG27" s="334">
        <f t="shared" si="59"/>
        <v>0</v>
      </c>
      <c r="AH27" s="334">
        <f t="shared" si="59"/>
        <v>0</v>
      </c>
      <c r="AI27" s="334">
        <f t="shared" si="59"/>
        <v>125000</v>
      </c>
      <c r="AJ27" s="306">
        <f t="shared" ref="AJ27" si="60">AJ28</f>
        <v>125000</v>
      </c>
    </row>
    <row r="28" spans="1:36" x14ac:dyDescent="0.2">
      <c r="A28" s="28"/>
      <c r="B28" s="461" t="s">
        <v>46</v>
      </c>
      <c r="C28" s="461"/>
      <c r="D28" s="29" t="s">
        <v>47</v>
      </c>
      <c r="E28" s="238">
        <v>125000</v>
      </c>
      <c r="F28" s="238">
        <f>E28+G28</f>
        <v>125000</v>
      </c>
      <c r="G28" s="238">
        <f>SUBTOTAL(9,H28:S28)</f>
        <v>0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53">
        <f>T28+V28</f>
        <v>0</v>
      </c>
      <c r="V28" s="253">
        <f>SUBTOTAL(9,W28:AH28)</f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>
        <f>E28+T28</f>
        <v>125000</v>
      </c>
      <c r="AJ28" s="307">
        <f>F28+U28</f>
        <v>125000</v>
      </c>
    </row>
    <row r="29" spans="1:36" s="79" customFormat="1" ht="24" x14ac:dyDescent="0.2">
      <c r="A29" s="18"/>
      <c r="B29" s="462" t="s">
        <v>48</v>
      </c>
      <c r="C29" s="463"/>
      <c r="D29" s="30" t="s">
        <v>49</v>
      </c>
      <c r="E29" s="247">
        <f t="shared" ref="E29:U30" si="61">SUM(E30)</f>
        <v>80900</v>
      </c>
      <c r="F29" s="247">
        <f t="shared" si="61"/>
        <v>80900</v>
      </c>
      <c r="G29" s="247">
        <f t="shared" si="61"/>
        <v>0</v>
      </c>
      <c r="H29" s="247">
        <f t="shared" si="61"/>
        <v>0</v>
      </c>
      <c r="I29" s="247">
        <f t="shared" si="61"/>
        <v>0</v>
      </c>
      <c r="J29" s="247">
        <f t="shared" si="61"/>
        <v>0</v>
      </c>
      <c r="K29" s="247">
        <f t="shared" si="61"/>
        <v>0</v>
      </c>
      <c r="L29" s="247">
        <f t="shared" si="61"/>
        <v>0</v>
      </c>
      <c r="M29" s="247">
        <f t="shared" si="61"/>
        <v>0</v>
      </c>
      <c r="N29" s="247">
        <f t="shared" si="61"/>
        <v>0</v>
      </c>
      <c r="O29" s="247">
        <f t="shared" si="61"/>
        <v>0</v>
      </c>
      <c r="P29" s="247">
        <f t="shared" si="61"/>
        <v>0</v>
      </c>
      <c r="Q29" s="247">
        <f t="shared" si="61"/>
        <v>0</v>
      </c>
      <c r="R29" s="247">
        <f t="shared" si="61"/>
        <v>0</v>
      </c>
      <c r="S29" s="247">
        <f t="shared" si="61"/>
        <v>0</v>
      </c>
      <c r="T29" s="247">
        <f t="shared" si="61"/>
        <v>0</v>
      </c>
      <c r="U29" s="248">
        <f t="shared" si="61"/>
        <v>0</v>
      </c>
      <c r="V29" s="248">
        <f t="shared" ref="U29:AI30" si="62">SUM(V30)</f>
        <v>0</v>
      </c>
      <c r="W29" s="248">
        <f t="shared" si="62"/>
        <v>0</v>
      </c>
      <c r="X29" s="248">
        <f t="shared" si="62"/>
        <v>0</v>
      </c>
      <c r="Y29" s="248">
        <f t="shared" si="62"/>
        <v>0</v>
      </c>
      <c r="Z29" s="248">
        <f t="shared" si="62"/>
        <v>0</v>
      </c>
      <c r="AA29" s="248">
        <f t="shared" si="62"/>
        <v>0</v>
      </c>
      <c r="AB29" s="248">
        <f t="shared" si="62"/>
        <v>0</v>
      </c>
      <c r="AC29" s="248">
        <f t="shared" si="62"/>
        <v>0</v>
      </c>
      <c r="AD29" s="248">
        <f t="shared" si="62"/>
        <v>0</v>
      </c>
      <c r="AE29" s="248">
        <f t="shared" si="62"/>
        <v>0</v>
      </c>
      <c r="AF29" s="248">
        <f t="shared" si="62"/>
        <v>0</v>
      </c>
      <c r="AG29" s="248">
        <f t="shared" si="62"/>
        <v>0</v>
      </c>
      <c r="AH29" s="248">
        <f t="shared" si="62"/>
        <v>0</v>
      </c>
      <c r="AI29" s="248">
        <f t="shared" si="62"/>
        <v>80900</v>
      </c>
      <c r="AJ29" s="306">
        <f t="shared" ref="AJ29:AJ30" si="63">SUM(AJ30)</f>
        <v>80900</v>
      </c>
    </row>
    <row r="30" spans="1:36" x14ac:dyDescent="0.2">
      <c r="A30" s="28"/>
      <c r="B30" s="459" t="s">
        <v>50</v>
      </c>
      <c r="C30" s="460"/>
      <c r="D30" s="32" t="s">
        <v>51</v>
      </c>
      <c r="E30" s="239">
        <f t="shared" si="61"/>
        <v>80900</v>
      </c>
      <c r="F30" s="239">
        <f t="shared" si="61"/>
        <v>80900</v>
      </c>
      <c r="G30" s="239">
        <f t="shared" si="61"/>
        <v>0</v>
      </c>
      <c r="H30" s="239">
        <f t="shared" si="61"/>
        <v>0</v>
      </c>
      <c r="I30" s="239">
        <f t="shared" si="61"/>
        <v>0</v>
      </c>
      <c r="J30" s="239">
        <f t="shared" si="61"/>
        <v>0</v>
      </c>
      <c r="K30" s="239">
        <f t="shared" si="61"/>
        <v>0</v>
      </c>
      <c r="L30" s="239">
        <f t="shared" si="61"/>
        <v>0</v>
      </c>
      <c r="M30" s="239">
        <f t="shared" si="61"/>
        <v>0</v>
      </c>
      <c r="N30" s="239">
        <f t="shared" si="61"/>
        <v>0</v>
      </c>
      <c r="O30" s="239">
        <f t="shared" si="61"/>
        <v>0</v>
      </c>
      <c r="P30" s="239">
        <f t="shared" si="61"/>
        <v>0</v>
      </c>
      <c r="Q30" s="239">
        <f t="shared" si="61"/>
        <v>0</v>
      </c>
      <c r="R30" s="239">
        <f t="shared" si="61"/>
        <v>0</v>
      </c>
      <c r="S30" s="239">
        <f t="shared" si="61"/>
        <v>0</v>
      </c>
      <c r="T30" s="239">
        <f t="shared" si="61"/>
        <v>0</v>
      </c>
      <c r="U30" s="337">
        <f t="shared" si="62"/>
        <v>0</v>
      </c>
      <c r="V30" s="337">
        <f t="shared" si="62"/>
        <v>0</v>
      </c>
      <c r="W30" s="337">
        <f t="shared" si="62"/>
        <v>0</v>
      </c>
      <c r="X30" s="337">
        <f t="shared" si="62"/>
        <v>0</v>
      </c>
      <c r="Y30" s="337">
        <f t="shared" si="62"/>
        <v>0</v>
      </c>
      <c r="Z30" s="337">
        <f t="shared" si="62"/>
        <v>0</v>
      </c>
      <c r="AA30" s="337">
        <f t="shared" si="62"/>
        <v>0</v>
      </c>
      <c r="AB30" s="337">
        <f t="shared" si="62"/>
        <v>0</v>
      </c>
      <c r="AC30" s="337">
        <f t="shared" si="62"/>
        <v>0</v>
      </c>
      <c r="AD30" s="337">
        <f t="shared" si="62"/>
        <v>0</v>
      </c>
      <c r="AE30" s="337">
        <f t="shared" si="62"/>
        <v>0</v>
      </c>
      <c r="AF30" s="337">
        <f t="shared" si="62"/>
        <v>0</v>
      </c>
      <c r="AG30" s="337">
        <f t="shared" si="62"/>
        <v>0</v>
      </c>
      <c r="AH30" s="337">
        <f t="shared" si="62"/>
        <v>0</v>
      </c>
      <c r="AI30" s="337">
        <f t="shared" si="62"/>
        <v>80900</v>
      </c>
      <c r="AJ30" s="205">
        <f t="shared" si="63"/>
        <v>80900</v>
      </c>
    </row>
    <row r="31" spans="1:36" ht="24" x14ac:dyDescent="0.2">
      <c r="A31" s="28"/>
      <c r="B31" s="289"/>
      <c r="C31" s="291" t="s">
        <v>242</v>
      </c>
      <c r="D31" s="66" t="s">
        <v>243</v>
      </c>
      <c r="E31" s="238">
        <v>80900</v>
      </c>
      <c r="F31" s="238">
        <f>E31+G31</f>
        <v>80900</v>
      </c>
      <c r="G31" s="238">
        <f>SUBTOTAL(9,H31:S31)</f>
        <v>0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53">
        <f>T31+V31</f>
        <v>0</v>
      </c>
      <c r="V31" s="253">
        <f>SUBTOTAL(9,W31:AH31)</f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>
        <f>E31+T31</f>
        <v>80900</v>
      </c>
      <c r="AJ31" s="307">
        <f>F31+U31</f>
        <v>80900</v>
      </c>
    </row>
    <row r="32" spans="1:36" s="80" customFormat="1" ht="26.25" customHeight="1" x14ac:dyDescent="0.2">
      <c r="A32" s="450" t="s">
        <v>52</v>
      </c>
      <c r="B32" s="451"/>
      <c r="C32" s="451"/>
      <c r="D32" s="33" t="s">
        <v>120</v>
      </c>
      <c r="E32" s="17">
        <f>SUM(E33)</f>
        <v>2000</v>
      </c>
      <c r="F32" s="17">
        <f t="shared" ref="F32:R32" si="64">SUM(F33)</f>
        <v>2000</v>
      </c>
      <c r="G32" s="17">
        <f t="shared" si="64"/>
        <v>0</v>
      </c>
      <c r="H32" s="17">
        <f t="shared" si="64"/>
        <v>0</v>
      </c>
      <c r="I32" s="17">
        <f t="shared" si="64"/>
        <v>0</v>
      </c>
      <c r="J32" s="17">
        <f t="shared" si="64"/>
        <v>0</v>
      </c>
      <c r="K32" s="17">
        <f t="shared" si="64"/>
        <v>0</v>
      </c>
      <c r="L32" s="17">
        <f t="shared" si="64"/>
        <v>0</v>
      </c>
      <c r="M32" s="17">
        <f t="shared" si="64"/>
        <v>0</v>
      </c>
      <c r="N32" s="17">
        <f t="shared" si="64"/>
        <v>0</v>
      </c>
      <c r="O32" s="17">
        <f t="shared" si="64"/>
        <v>0</v>
      </c>
      <c r="P32" s="17">
        <f t="shared" si="64"/>
        <v>0</v>
      </c>
      <c r="Q32" s="17">
        <f t="shared" si="64"/>
        <v>0</v>
      </c>
      <c r="R32" s="17">
        <f t="shared" si="64"/>
        <v>0</v>
      </c>
      <c r="S32" s="17">
        <f t="shared" ref="S32:AJ32" si="65">SUM(S33)</f>
        <v>0</v>
      </c>
      <c r="T32" s="17">
        <f t="shared" si="65"/>
        <v>0</v>
      </c>
      <c r="U32" s="333">
        <f t="shared" si="65"/>
        <v>0</v>
      </c>
      <c r="V32" s="333">
        <f t="shared" si="65"/>
        <v>0</v>
      </c>
      <c r="W32" s="333">
        <f t="shared" si="65"/>
        <v>0</v>
      </c>
      <c r="X32" s="333">
        <f t="shared" si="65"/>
        <v>0</v>
      </c>
      <c r="Y32" s="333">
        <f t="shared" si="65"/>
        <v>0</v>
      </c>
      <c r="Z32" s="333">
        <f t="shared" si="65"/>
        <v>0</v>
      </c>
      <c r="AA32" s="333">
        <f t="shared" si="65"/>
        <v>0</v>
      </c>
      <c r="AB32" s="333">
        <f t="shared" si="65"/>
        <v>0</v>
      </c>
      <c r="AC32" s="333">
        <f t="shared" si="65"/>
        <v>0</v>
      </c>
      <c r="AD32" s="333">
        <f t="shared" si="65"/>
        <v>0</v>
      </c>
      <c r="AE32" s="333">
        <f t="shared" si="65"/>
        <v>0</v>
      </c>
      <c r="AF32" s="333">
        <f t="shared" si="65"/>
        <v>0</v>
      </c>
      <c r="AG32" s="333">
        <f t="shared" si="65"/>
        <v>0</v>
      </c>
      <c r="AH32" s="333">
        <f t="shared" si="65"/>
        <v>0</v>
      </c>
      <c r="AI32" s="333">
        <f t="shared" si="65"/>
        <v>2000</v>
      </c>
      <c r="AJ32" s="301">
        <f t="shared" si="65"/>
        <v>2000</v>
      </c>
    </row>
    <row r="33" spans="1:36" s="79" customFormat="1" ht="36" x14ac:dyDescent="0.2">
      <c r="A33" s="18"/>
      <c r="B33" s="452" t="s">
        <v>53</v>
      </c>
      <c r="C33" s="452"/>
      <c r="D33" s="19" t="s">
        <v>277</v>
      </c>
      <c r="E33" s="124">
        <f t="shared" ref="E33:AI33" si="66">SUM(E34)</f>
        <v>2000</v>
      </c>
      <c r="F33" s="124">
        <f t="shared" si="66"/>
        <v>2000</v>
      </c>
      <c r="G33" s="124">
        <f t="shared" si="66"/>
        <v>0</v>
      </c>
      <c r="H33" s="124">
        <f t="shared" si="66"/>
        <v>0</v>
      </c>
      <c r="I33" s="124">
        <f t="shared" si="66"/>
        <v>0</v>
      </c>
      <c r="J33" s="124">
        <f t="shared" si="66"/>
        <v>0</v>
      </c>
      <c r="K33" s="124">
        <f t="shared" si="66"/>
        <v>0</v>
      </c>
      <c r="L33" s="124">
        <f t="shared" si="66"/>
        <v>0</v>
      </c>
      <c r="M33" s="124">
        <f t="shared" si="66"/>
        <v>0</v>
      </c>
      <c r="N33" s="124">
        <f t="shared" si="66"/>
        <v>0</v>
      </c>
      <c r="O33" s="124">
        <f t="shared" si="66"/>
        <v>0</v>
      </c>
      <c r="P33" s="124">
        <f t="shared" si="66"/>
        <v>0</v>
      </c>
      <c r="Q33" s="124">
        <f t="shared" si="66"/>
        <v>0</v>
      </c>
      <c r="R33" s="124">
        <f t="shared" si="66"/>
        <v>0</v>
      </c>
      <c r="S33" s="124">
        <f t="shared" si="66"/>
        <v>0</v>
      </c>
      <c r="T33" s="124">
        <f t="shared" si="66"/>
        <v>0</v>
      </c>
      <c r="U33" s="334">
        <f t="shared" si="66"/>
        <v>0</v>
      </c>
      <c r="V33" s="334">
        <f t="shared" si="66"/>
        <v>0</v>
      </c>
      <c r="W33" s="334">
        <f t="shared" si="66"/>
        <v>0</v>
      </c>
      <c r="X33" s="334">
        <f t="shared" si="66"/>
        <v>0</v>
      </c>
      <c r="Y33" s="334">
        <f t="shared" si="66"/>
        <v>0</v>
      </c>
      <c r="Z33" s="334">
        <f t="shared" si="66"/>
        <v>0</v>
      </c>
      <c r="AA33" s="334">
        <f t="shared" si="66"/>
        <v>0</v>
      </c>
      <c r="AB33" s="334">
        <f t="shared" si="66"/>
        <v>0</v>
      </c>
      <c r="AC33" s="334">
        <f t="shared" si="66"/>
        <v>0</v>
      </c>
      <c r="AD33" s="334">
        <f t="shared" si="66"/>
        <v>0</v>
      </c>
      <c r="AE33" s="334">
        <f t="shared" si="66"/>
        <v>0</v>
      </c>
      <c r="AF33" s="334">
        <f t="shared" si="66"/>
        <v>0</v>
      </c>
      <c r="AG33" s="334">
        <f t="shared" si="66"/>
        <v>0</v>
      </c>
      <c r="AH33" s="334">
        <f t="shared" si="66"/>
        <v>0</v>
      </c>
      <c r="AI33" s="334">
        <f t="shared" si="66"/>
        <v>2000</v>
      </c>
      <c r="AJ33" s="306">
        <f t="shared" ref="AJ33" si="67">SUM(AJ34)</f>
        <v>2000</v>
      </c>
    </row>
    <row r="34" spans="1:36" ht="24" x14ac:dyDescent="0.2">
      <c r="A34" s="25"/>
      <c r="B34" s="449" t="s">
        <v>467</v>
      </c>
      <c r="C34" s="449"/>
      <c r="D34" s="26" t="s">
        <v>499</v>
      </c>
      <c r="E34" s="239">
        <v>2000</v>
      </c>
      <c r="F34" s="239">
        <f>E34+G34</f>
        <v>2000</v>
      </c>
      <c r="G34" s="239">
        <f>SUBTOTAL(9,H34:S34)</f>
        <v>0</v>
      </c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337">
        <f>T34+V34</f>
        <v>0</v>
      </c>
      <c r="V34" s="337">
        <f>SUBTOTAL(9,W34:AH34)</f>
        <v>0</v>
      </c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>
        <f>E34+T34</f>
        <v>2000</v>
      </c>
      <c r="AJ34" s="205">
        <f>F34+U34</f>
        <v>2000</v>
      </c>
    </row>
    <row r="35" spans="1:36" s="80" customFormat="1" ht="24" x14ac:dyDescent="0.2">
      <c r="A35" s="450" t="s">
        <v>54</v>
      </c>
      <c r="B35" s="451"/>
      <c r="C35" s="451"/>
      <c r="D35" s="33" t="s">
        <v>55</v>
      </c>
      <c r="E35" s="17">
        <f>SUM(E36,E39)</f>
        <v>3000900</v>
      </c>
      <c r="F35" s="17">
        <f t="shared" ref="F35" si="68">SUM(F36,F39)</f>
        <v>3000900</v>
      </c>
      <c r="G35" s="17">
        <f t="shared" ref="G35" si="69">SUM(G36,G39)</f>
        <v>0</v>
      </c>
      <c r="H35" s="17">
        <f t="shared" ref="H35:R35" si="70">SUM(H36,H39)</f>
        <v>0</v>
      </c>
      <c r="I35" s="17">
        <f t="shared" si="70"/>
        <v>0</v>
      </c>
      <c r="J35" s="17">
        <f t="shared" si="70"/>
        <v>0</v>
      </c>
      <c r="K35" s="17">
        <f t="shared" si="70"/>
        <v>0</v>
      </c>
      <c r="L35" s="17">
        <f t="shared" si="70"/>
        <v>0</v>
      </c>
      <c r="M35" s="17">
        <f t="shared" si="70"/>
        <v>0</v>
      </c>
      <c r="N35" s="17">
        <f t="shared" si="70"/>
        <v>0</v>
      </c>
      <c r="O35" s="17">
        <f t="shared" si="70"/>
        <v>0</v>
      </c>
      <c r="P35" s="17">
        <f t="shared" si="70"/>
        <v>0</v>
      </c>
      <c r="Q35" s="17">
        <f t="shared" si="70"/>
        <v>0</v>
      </c>
      <c r="R35" s="17">
        <f t="shared" si="70"/>
        <v>0</v>
      </c>
      <c r="S35" s="17">
        <f>SUM(S36,S39)</f>
        <v>0</v>
      </c>
      <c r="T35" s="17">
        <f>SUM(T36,T39)</f>
        <v>0</v>
      </c>
      <c r="U35" s="333">
        <f t="shared" ref="U35:AI35" si="71">SUM(U36,U39)</f>
        <v>0</v>
      </c>
      <c r="V35" s="333">
        <f t="shared" si="71"/>
        <v>0</v>
      </c>
      <c r="W35" s="333">
        <f t="shared" ref="W35" si="72">SUM(W36,W39)</f>
        <v>0</v>
      </c>
      <c r="X35" s="333">
        <f t="shared" ref="X35" si="73">SUM(X36,X39)</f>
        <v>0</v>
      </c>
      <c r="Y35" s="333">
        <f t="shared" ref="Y35" si="74">SUM(Y36,Y39)</f>
        <v>0</v>
      </c>
      <c r="Z35" s="333">
        <f t="shared" ref="Z35" si="75">SUM(Z36,Z39)</f>
        <v>0</v>
      </c>
      <c r="AA35" s="333">
        <f t="shared" ref="AA35" si="76">SUM(AA36,AA39)</f>
        <v>0</v>
      </c>
      <c r="AB35" s="333">
        <f t="shared" ref="AB35" si="77">SUM(AB36,AB39)</f>
        <v>0</v>
      </c>
      <c r="AC35" s="333">
        <f t="shared" ref="AC35" si="78">SUM(AC36,AC39)</f>
        <v>0</v>
      </c>
      <c r="AD35" s="333">
        <f t="shared" ref="AD35" si="79">SUM(AD36,AD39)</f>
        <v>0</v>
      </c>
      <c r="AE35" s="333">
        <f t="shared" ref="AE35" si="80">SUM(AE36,AE39)</f>
        <v>0</v>
      </c>
      <c r="AF35" s="333">
        <f t="shared" ref="AF35" si="81">SUM(AF36,AF39)</f>
        <v>0</v>
      </c>
      <c r="AG35" s="333">
        <f t="shared" ref="AG35" si="82">SUM(AG36,AG39)</f>
        <v>0</v>
      </c>
      <c r="AH35" s="333">
        <f t="shared" si="71"/>
        <v>0</v>
      </c>
      <c r="AI35" s="333">
        <f t="shared" si="71"/>
        <v>3000900</v>
      </c>
      <c r="AJ35" s="305">
        <f>SUM(AJ36,AJ39)</f>
        <v>3000900</v>
      </c>
    </row>
    <row r="36" spans="1:36" s="79" customFormat="1" ht="24" x14ac:dyDescent="0.2">
      <c r="A36" s="18"/>
      <c r="B36" s="452" t="s">
        <v>56</v>
      </c>
      <c r="C36" s="452"/>
      <c r="D36" s="19" t="s">
        <v>57</v>
      </c>
      <c r="E36" s="124">
        <f>SUM(E37:E38)</f>
        <v>17900</v>
      </c>
      <c r="F36" s="124">
        <f t="shared" ref="F36" si="83">SUM(F37:F38)</f>
        <v>17900</v>
      </c>
      <c r="G36" s="124">
        <f t="shared" ref="G36" si="84">SUM(G37:G38)</f>
        <v>0</v>
      </c>
      <c r="H36" s="124">
        <f t="shared" ref="H36:R36" si="85">SUM(H37:H38)</f>
        <v>0</v>
      </c>
      <c r="I36" s="124">
        <f t="shared" si="85"/>
        <v>0</v>
      </c>
      <c r="J36" s="124">
        <f t="shared" si="85"/>
        <v>0</v>
      </c>
      <c r="K36" s="124">
        <f t="shared" si="85"/>
        <v>0</v>
      </c>
      <c r="L36" s="124">
        <f t="shared" si="85"/>
        <v>0</v>
      </c>
      <c r="M36" s="124">
        <f t="shared" si="85"/>
        <v>0</v>
      </c>
      <c r="N36" s="124">
        <f t="shared" si="85"/>
        <v>0</v>
      </c>
      <c r="O36" s="124">
        <f t="shared" si="85"/>
        <v>0</v>
      </c>
      <c r="P36" s="124">
        <f t="shared" si="85"/>
        <v>0</v>
      </c>
      <c r="Q36" s="124">
        <f t="shared" si="85"/>
        <v>0</v>
      </c>
      <c r="R36" s="124">
        <f t="shared" si="85"/>
        <v>0</v>
      </c>
      <c r="S36" s="124">
        <f>SUM(S37:S38)</f>
        <v>0</v>
      </c>
      <c r="T36" s="124">
        <f>SUM(T37:T38)</f>
        <v>0</v>
      </c>
      <c r="U36" s="334">
        <f t="shared" ref="U36:AI36" si="86">SUM(U37:U38)</f>
        <v>0</v>
      </c>
      <c r="V36" s="334">
        <f t="shared" si="86"/>
        <v>0</v>
      </c>
      <c r="W36" s="334">
        <f t="shared" ref="W36" si="87">SUM(W37:W38)</f>
        <v>0</v>
      </c>
      <c r="X36" s="334">
        <f t="shared" ref="X36" si="88">SUM(X37:X38)</f>
        <v>0</v>
      </c>
      <c r="Y36" s="334">
        <f t="shared" ref="Y36" si="89">SUM(Y37:Y38)</f>
        <v>0</v>
      </c>
      <c r="Z36" s="334">
        <f t="shared" ref="Z36" si="90">SUM(Z37:Z38)</f>
        <v>0</v>
      </c>
      <c r="AA36" s="334">
        <f t="shared" ref="AA36" si="91">SUM(AA37:AA38)</f>
        <v>0</v>
      </c>
      <c r="AB36" s="334">
        <f t="shared" ref="AB36" si="92">SUM(AB37:AB38)</f>
        <v>0</v>
      </c>
      <c r="AC36" s="334">
        <f t="shared" ref="AC36" si="93">SUM(AC37:AC38)</f>
        <v>0</v>
      </c>
      <c r="AD36" s="334">
        <f t="shared" ref="AD36" si="94">SUM(AD37:AD38)</f>
        <v>0</v>
      </c>
      <c r="AE36" s="334">
        <f t="shared" ref="AE36" si="95">SUM(AE37:AE38)</f>
        <v>0</v>
      </c>
      <c r="AF36" s="334">
        <f t="shared" ref="AF36" si="96">SUM(AF37:AF38)</f>
        <v>0</v>
      </c>
      <c r="AG36" s="334">
        <f t="shared" ref="AG36" si="97">SUM(AG37:AG38)</f>
        <v>0</v>
      </c>
      <c r="AH36" s="334">
        <f t="shared" si="86"/>
        <v>0</v>
      </c>
      <c r="AI36" s="334">
        <f t="shared" si="86"/>
        <v>17900</v>
      </c>
      <c r="AJ36" s="306">
        <f>SUM(AJ37:AJ38)</f>
        <v>17900</v>
      </c>
    </row>
    <row r="37" spans="1:36" ht="48" x14ac:dyDescent="0.2">
      <c r="A37" s="25"/>
      <c r="B37" s="449" t="s">
        <v>58</v>
      </c>
      <c r="C37" s="449"/>
      <c r="D37" s="26" t="s">
        <v>500</v>
      </c>
      <c r="E37" s="239">
        <v>7900</v>
      </c>
      <c r="F37" s="239">
        <f t="shared" ref="F37:F38" si="98">E37+G37</f>
        <v>7900</v>
      </c>
      <c r="G37" s="239">
        <f t="shared" ref="G37:G38" si="99">SUBTOTAL(9,H37:S37)</f>
        <v>0</v>
      </c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335">
        <f t="shared" ref="U37:U38" si="100">T37+V37</f>
        <v>0</v>
      </c>
      <c r="V37" s="335">
        <f t="shared" ref="V37:V38" si="101">SUBTOTAL(9,W37:AH37)</f>
        <v>0</v>
      </c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>
        <f t="shared" ref="AI37:AI38" si="102">E37+T37</f>
        <v>7900</v>
      </c>
      <c r="AJ37" s="303">
        <f t="shared" ref="AJ37:AJ38" si="103">F37+U37</f>
        <v>7900</v>
      </c>
    </row>
    <row r="38" spans="1:36" ht="24.75" customHeight="1" x14ac:dyDescent="0.2">
      <c r="A38" s="34"/>
      <c r="B38" s="474" t="s">
        <v>59</v>
      </c>
      <c r="C38" s="474"/>
      <c r="D38" s="35" t="s">
        <v>188</v>
      </c>
      <c r="E38" s="241">
        <v>10000</v>
      </c>
      <c r="F38" s="241">
        <f t="shared" si="98"/>
        <v>10000</v>
      </c>
      <c r="G38" s="241">
        <f t="shared" si="99"/>
        <v>0</v>
      </c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338">
        <f t="shared" si="100"/>
        <v>0</v>
      </c>
      <c r="V38" s="338">
        <f t="shared" si="101"/>
        <v>0</v>
      </c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>
        <f t="shared" si="102"/>
        <v>10000</v>
      </c>
      <c r="AJ38" s="206">
        <f t="shared" si="103"/>
        <v>10000</v>
      </c>
    </row>
    <row r="39" spans="1:36" s="79" customFormat="1" x14ac:dyDescent="0.2">
      <c r="A39" s="18"/>
      <c r="B39" s="452" t="s">
        <v>60</v>
      </c>
      <c r="C39" s="452"/>
      <c r="D39" s="19" t="s">
        <v>61</v>
      </c>
      <c r="E39" s="124">
        <f t="shared" ref="E39:AJ39" si="104">SUM(E40:E43)</f>
        <v>2983000</v>
      </c>
      <c r="F39" s="124">
        <f t="shared" si="104"/>
        <v>2983000</v>
      </c>
      <c r="G39" s="124">
        <f t="shared" si="104"/>
        <v>0</v>
      </c>
      <c r="H39" s="124">
        <f t="shared" ref="H39:R39" si="105">SUM(H40:H43)</f>
        <v>0</v>
      </c>
      <c r="I39" s="124">
        <f t="shared" si="105"/>
        <v>0</v>
      </c>
      <c r="J39" s="124">
        <f t="shared" si="105"/>
        <v>0</v>
      </c>
      <c r="K39" s="124">
        <f t="shared" si="105"/>
        <v>0</v>
      </c>
      <c r="L39" s="124">
        <f t="shared" si="105"/>
        <v>0</v>
      </c>
      <c r="M39" s="124">
        <f t="shared" si="105"/>
        <v>0</v>
      </c>
      <c r="N39" s="124">
        <f t="shared" si="105"/>
        <v>0</v>
      </c>
      <c r="O39" s="124">
        <f t="shared" si="105"/>
        <v>0</v>
      </c>
      <c r="P39" s="124">
        <f t="shared" si="105"/>
        <v>0</v>
      </c>
      <c r="Q39" s="124">
        <f t="shared" si="105"/>
        <v>0</v>
      </c>
      <c r="R39" s="124">
        <f t="shared" si="105"/>
        <v>0</v>
      </c>
      <c r="S39" s="124">
        <f t="shared" ref="S39:AH39" si="106">SUM(S40:S43)</f>
        <v>0</v>
      </c>
      <c r="T39" s="124">
        <f t="shared" si="104"/>
        <v>0</v>
      </c>
      <c r="U39" s="334">
        <f t="shared" si="106"/>
        <v>0</v>
      </c>
      <c r="V39" s="334">
        <f t="shared" si="106"/>
        <v>0</v>
      </c>
      <c r="W39" s="334">
        <f t="shared" ref="W39:AG39" si="107">SUM(W40:W43)</f>
        <v>0</v>
      </c>
      <c r="X39" s="334">
        <f t="shared" si="107"/>
        <v>0</v>
      </c>
      <c r="Y39" s="334">
        <f t="shared" si="107"/>
        <v>0</v>
      </c>
      <c r="Z39" s="334">
        <f t="shared" si="107"/>
        <v>0</v>
      </c>
      <c r="AA39" s="334">
        <f t="shared" si="107"/>
        <v>0</v>
      </c>
      <c r="AB39" s="334">
        <f t="shared" si="107"/>
        <v>0</v>
      </c>
      <c r="AC39" s="334">
        <f t="shared" si="107"/>
        <v>0</v>
      </c>
      <c r="AD39" s="334">
        <f t="shared" si="107"/>
        <v>0</v>
      </c>
      <c r="AE39" s="334">
        <f t="shared" si="107"/>
        <v>0</v>
      </c>
      <c r="AF39" s="334">
        <f t="shared" si="107"/>
        <v>0</v>
      </c>
      <c r="AG39" s="334">
        <f t="shared" si="107"/>
        <v>0</v>
      </c>
      <c r="AH39" s="334">
        <f t="shared" si="106"/>
        <v>0</v>
      </c>
      <c r="AI39" s="334">
        <f t="shared" ref="AI39" si="108">SUM(AI40:AI43)</f>
        <v>2983000</v>
      </c>
      <c r="AJ39" s="306">
        <f t="shared" si="104"/>
        <v>2983000</v>
      </c>
    </row>
    <row r="40" spans="1:36" x14ac:dyDescent="0.2">
      <c r="A40" s="36"/>
      <c r="B40" s="455" t="s">
        <v>62</v>
      </c>
      <c r="C40" s="455"/>
      <c r="D40" s="37" t="s">
        <v>137</v>
      </c>
      <c r="E40" s="243">
        <v>41000</v>
      </c>
      <c r="F40" s="243">
        <f t="shared" ref="F40:F43" si="109">E40+G40</f>
        <v>41000</v>
      </c>
      <c r="G40" s="243">
        <f t="shared" ref="G40:G43" si="110">SUBTOTAL(9,H40:S40)</f>
        <v>0</v>
      </c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52">
        <f t="shared" ref="U40:U43" si="111">T40+V40</f>
        <v>0</v>
      </c>
      <c r="V40" s="252">
        <f t="shared" ref="V40:V43" si="112">SUBTOTAL(9,W40:AH40)</f>
        <v>0</v>
      </c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>
        <f t="shared" ref="AI40:AI43" si="113">E40+T40</f>
        <v>41000</v>
      </c>
      <c r="AJ40" s="309">
        <f t="shared" ref="AJ40:AJ43" si="114">F40+U40</f>
        <v>41000</v>
      </c>
    </row>
    <row r="41" spans="1:36" ht="24" x14ac:dyDescent="0.2">
      <c r="A41" s="36"/>
      <c r="B41" s="455" t="s">
        <v>63</v>
      </c>
      <c r="C41" s="455"/>
      <c r="D41" s="37" t="s">
        <v>138</v>
      </c>
      <c r="E41" s="243">
        <v>2800000</v>
      </c>
      <c r="F41" s="243">
        <f t="shared" si="109"/>
        <v>2800000</v>
      </c>
      <c r="G41" s="243">
        <f t="shared" si="110"/>
        <v>0</v>
      </c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52">
        <f t="shared" si="111"/>
        <v>0</v>
      </c>
      <c r="V41" s="252">
        <f t="shared" si="112"/>
        <v>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>
        <f t="shared" si="113"/>
        <v>2800000</v>
      </c>
      <c r="AJ41" s="309">
        <f t="shared" si="114"/>
        <v>2800000</v>
      </c>
    </row>
    <row r="42" spans="1:36" ht="24" x14ac:dyDescent="0.2">
      <c r="A42" s="36"/>
      <c r="B42" s="455" t="s">
        <v>64</v>
      </c>
      <c r="C42" s="455"/>
      <c r="D42" s="37" t="s">
        <v>139</v>
      </c>
      <c r="E42" s="243">
        <v>52000</v>
      </c>
      <c r="F42" s="243">
        <f t="shared" si="109"/>
        <v>52000</v>
      </c>
      <c r="G42" s="243">
        <f t="shared" si="110"/>
        <v>0</v>
      </c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52">
        <f t="shared" si="111"/>
        <v>0</v>
      </c>
      <c r="V42" s="252">
        <f t="shared" si="112"/>
        <v>0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>
        <f t="shared" si="113"/>
        <v>52000</v>
      </c>
      <c r="AJ42" s="309">
        <f t="shared" si="114"/>
        <v>52000</v>
      </c>
    </row>
    <row r="43" spans="1:36" ht="24" x14ac:dyDescent="0.2">
      <c r="A43" s="23"/>
      <c r="B43" s="464" t="s">
        <v>127</v>
      </c>
      <c r="C43" s="464"/>
      <c r="D43" s="24" t="s">
        <v>501</v>
      </c>
      <c r="E43" s="240">
        <v>90000</v>
      </c>
      <c r="F43" s="240">
        <f t="shared" si="109"/>
        <v>90000</v>
      </c>
      <c r="G43" s="240">
        <f t="shared" si="110"/>
        <v>0</v>
      </c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53">
        <f t="shared" si="111"/>
        <v>0</v>
      </c>
      <c r="V43" s="253">
        <f t="shared" si="112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>
        <f t="shared" si="113"/>
        <v>90000</v>
      </c>
      <c r="AJ43" s="307">
        <f t="shared" si="114"/>
        <v>90000</v>
      </c>
    </row>
    <row r="44" spans="1:36" s="80" customFormat="1" x14ac:dyDescent="0.2">
      <c r="A44" s="450" t="s">
        <v>65</v>
      </c>
      <c r="B44" s="451"/>
      <c r="C44" s="451"/>
      <c r="D44" s="33" t="s">
        <v>66</v>
      </c>
      <c r="E44" s="17">
        <f t="shared" ref="E44:AI44" si="115">SUM(E45)</f>
        <v>1500000</v>
      </c>
      <c r="F44" s="17">
        <f t="shared" si="115"/>
        <v>1500000</v>
      </c>
      <c r="G44" s="17">
        <f t="shared" si="115"/>
        <v>0</v>
      </c>
      <c r="H44" s="17">
        <f t="shared" si="115"/>
        <v>0</v>
      </c>
      <c r="I44" s="17">
        <f t="shared" si="115"/>
        <v>0</v>
      </c>
      <c r="J44" s="17">
        <f t="shared" si="115"/>
        <v>0</v>
      </c>
      <c r="K44" s="17">
        <f t="shared" si="115"/>
        <v>0</v>
      </c>
      <c r="L44" s="17">
        <f t="shared" si="115"/>
        <v>0</v>
      </c>
      <c r="M44" s="17">
        <f t="shared" si="115"/>
        <v>0</v>
      </c>
      <c r="N44" s="17">
        <f t="shared" si="115"/>
        <v>0</v>
      </c>
      <c r="O44" s="17">
        <f t="shared" si="115"/>
        <v>0</v>
      </c>
      <c r="P44" s="17">
        <f t="shared" si="115"/>
        <v>0</v>
      </c>
      <c r="Q44" s="17">
        <f t="shared" si="115"/>
        <v>0</v>
      </c>
      <c r="R44" s="17">
        <f t="shared" si="115"/>
        <v>0</v>
      </c>
      <c r="S44" s="17">
        <f t="shared" si="115"/>
        <v>0</v>
      </c>
      <c r="T44" s="17">
        <f t="shared" si="115"/>
        <v>0</v>
      </c>
      <c r="U44" s="333">
        <f t="shared" si="115"/>
        <v>0</v>
      </c>
      <c r="V44" s="333">
        <f t="shared" si="115"/>
        <v>0</v>
      </c>
      <c r="W44" s="333">
        <f t="shared" si="115"/>
        <v>0</v>
      </c>
      <c r="X44" s="333">
        <f t="shared" si="115"/>
        <v>0</v>
      </c>
      <c r="Y44" s="333">
        <f t="shared" si="115"/>
        <v>0</v>
      </c>
      <c r="Z44" s="333">
        <f t="shared" si="115"/>
        <v>0</v>
      </c>
      <c r="AA44" s="333">
        <f t="shared" si="115"/>
        <v>0</v>
      </c>
      <c r="AB44" s="333">
        <f t="shared" si="115"/>
        <v>0</v>
      </c>
      <c r="AC44" s="333">
        <f t="shared" si="115"/>
        <v>0</v>
      </c>
      <c r="AD44" s="333">
        <f t="shared" si="115"/>
        <v>0</v>
      </c>
      <c r="AE44" s="333">
        <f t="shared" si="115"/>
        <v>0</v>
      </c>
      <c r="AF44" s="333">
        <f t="shared" si="115"/>
        <v>0</v>
      </c>
      <c r="AG44" s="333">
        <f t="shared" si="115"/>
        <v>0</v>
      </c>
      <c r="AH44" s="333">
        <f t="shared" si="115"/>
        <v>0</v>
      </c>
      <c r="AI44" s="333">
        <f t="shared" si="115"/>
        <v>1500000</v>
      </c>
      <c r="AJ44" s="305">
        <f t="shared" ref="AJ44" si="116">SUM(AJ45)</f>
        <v>1500000</v>
      </c>
    </row>
    <row r="45" spans="1:36" s="79" customFormat="1" x14ac:dyDescent="0.2">
      <c r="A45" s="18"/>
      <c r="B45" s="452" t="s">
        <v>67</v>
      </c>
      <c r="C45" s="452"/>
      <c r="D45" s="19" t="s">
        <v>68</v>
      </c>
      <c r="E45" s="124">
        <f>SUM(E46:E47)</f>
        <v>1500000</v>
      </c>
      <c r="F45" s="124">
        <f>SUM(F46:F47)</f>
        <v>1500000</v>
      </c>
      <c r="G45" s="124">
        <f t="shared" ref="G45:AJ45" si="117">SUM(G46:G47)</f>
        <v>0</v>
      </c>
      <c r="H45" s="124">
        <f t="shared" si="117"/>
        <v>0</v>
      </c>
      <c r="I45" s="124">
        <f t="shared" si="117"/>
        <v>0</v>
      </c>
      <c r="J45" s="124">
        <f t="shared" si="117"/>
        <v>0</v>
      </c>
      <c r="K45" s="124">
        <f t="shared" si="117"/>
        <v>0</v>
      </c>
      <c r="L45" s="124">
        <f t="shared" si="117"/>
        <v>0</v>
      </c>
      <c r="M45" s="124">
        <f t="shared" si="117"/>
        <v>0</v>
      </c>
      <c r="N45" s="124">
        <f t="shared" si="117"/>
        <v>0</v>
      </c>
      <c r="O45" s="124">
        <f t="shared" si="117"/>
        <v>0</v>
      </c>
      <c r="P45" s="124">
        <f t="shared" si="117"/>
        <v>0</v>
      </c>
      <c r="Q45" s="124">
        <f t="shared" si="117"/>
        <v>0</v>
      </c>
      <c r="R45" s="124">
        <f t="shared" si="117"/>
        <v>0</v>
      </c>
      <c r="S45" s="124">
        <f t="shared" si="117"/>
        <v>0</v>
      </c>
      <c r="T45" s="124">
        <f t="shared" si="117"/>
        <v>0</v>
      </c>
      <c r="U45" s="334">
        <f t="shared" si="117"/>
        <v>0</v>
      </c>
      <c r="V45" s="334">
        <f t="shared" si="117"/>
        <v>0</v>
      </c>
      <c r="W45" s="334">
        <f t="shared" si="117"/>
        <v>0</v>
      </c>
      <c r="X45" s="334">
        <f t="shared" si="117"/>
        <v>0</v>
      </c>
      <c r="Y45" s="334">
        <f t="shared" si="117"/>
        <v>0</v>
      </c>
      <c r="Z45" s="334">
        <f t="shared" si="117"/>
        <v>0</v>
      </c>
      <c r="AA45" s="334">
        <f t="shared" si="117"/>
        <v>0</v>
      </c>
      <c r="AB45" s="334">
        <f t="shared" si="117"/>
        <v>0</v>
      </c>
      <c r="AC45" s="334">
        <f t="shared" si="117"/>
        <v>0</v>
      </c>
      <c r="AD45" s="334">
        <f t="shared" si="117"/>
        <v>0</v>
      </c>
      <c r="AE45" s="334">
        <f t="shared" si="117"/>
        <v>0</v>
      </c>
      <c r="AF45" s="334">
        <f t="shared" si="117"/>
        <v>0</v>
      </c>
      <c r="AG45" s="334">
        <f t="shared" si="117"/>
        <v>0</v>
      </c>
      <c r="AH45" s="334">
        <f t="shared" si="117"/>
        <v>0</v>
      </c>
      <c r="AI45" s="334">
        <f t="shared" si="117"/>
        <v>1500000</v>
      </c>
      <c r="AJ45" s="306">
        <f t="shared" si="117"/>
        <v>1500000</v>
      </c>
    </row>
    <row r="46" spans="1:36" x14ac:dyDescent="0.2">
      <c r="A46" s="82"/>
      <c r="B46" s="458" t="s">
        <v>69</v>
      </c>
      <c r="C46" s="458"/>
      <c r="D46" s="175" t="s">
        <v>70</v>
      </c>
      <c r="E46" s="244">
        <v>1500000</v>
      </c>
      <c r="F46" s="244">
        <f>E46+G46</f>
        <v>1394000</v>
      </c>
      <c r="G46" s="244">
        <f>SUBTOTAL(9,H46:S46)</f>
        <v>-106000</v>
      </c>
      <c r="H46" s="244">
        <v>-106000</v>
      </c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338">
        <f>T46+V46</f>
        <v>0</v>
      </c>
      <c r="V46" s="338">
        <f>SUBTOTAL(9,W46:AH46)</f>
        <v>0</v>
      </c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>
        <f>E46+T46</f>
        <v>1500000</v>
      </c>
      <c r="AJ46" s="206">
        <f t="shared" ref="AJ46" si="118">F46+U46</f>
        <v>1394000</v>
      </c>
    </row>
    <row r="47" spans="1:36" ht="24" x14ac:dyDescent="0.2">
      <c r="A47" s="34"/>
      <c r="B47" s="458" t="s">
        <v>796</v>
      </c>
      <c r="C47" s="458"/>
      <c r="D47" s="175" t="s">
        <v>799</v>
      </c>
      <c r="E47" s="241">
        <f>E48</f>
        <v>0</v>
      </c>
      <c r="F47" s="244">
        <f>F48</f>
        <v>106000</v>
      </c>
      <c r="G47" s="244">
        <f>G48</f>
        <v>106000</v>
      </c>
      <c r="H47" s="241">
        <f t="shared" ref="H47:AJ47" si="119">H48</f>
        <v>106000</v>
      </c>
      <c r="I47" s="241">
        <f t="shared" si="119"/>
        <v>0</v>
      </c>
      <c r="J47" s="241">
        <f t="shared" si="119"/>
        <v>0</v>
      </c>
      <c r="K47" s="241">
        <f t="shared" si="119"/>
        <v>0</v>
      </c>
      <c r="L47" s="241">
        <f t="shared" si="119"/>
        <v>0</v>
      </c>
      <c r="M47" s="241">
        <f t="shared" si="119"/>
        <v>0</v>
      </c>
      <c r="N47" s="241">
        <f t="shared" si="119"/>
        <v>0</v>
      </c>
      <c r="O47" s="241">
        <f t="shared" si="119"/>
        <v>0</v>
      </c>
      <c r="P47" s="241">
        <f t="shared" si="119"/>
        <v>0</v>
      </c>
      <c r="Q47" s="241">
        <f t="shared" si="119"/>
        <v>0</v>
      </c>
      <c r="R47" s="241">
        <f t="shared" si="119"/>
        <v>0</v>
      </c>
      <c r="S47" s="241">
        <f t="shared" si="119"/>
        <v>0</v>
      </c>
      <c r="T47" s="241">
        <f t="shared" si="119"/>
        <v>0</v>
      </c>
      <c r="U47" s="338">
        <f t="shared" si="119"/>
        <v>0</v>
      </c>
      <c r="V47" s="338">
        <f t="shared" si="119"/>
        <v>0</v>
      </c>
      <c r="W47" s="338">
        <f t="shared" si="119"/>
        <v>0</v>
      </c>
      <c r="X47" s="338">
        <f t="shared" si="119"/>
        <v>0</v>
      </c>
      <c r="Y47" s="338">
        <f t="shared" si="119"/>
        <v>0</v>
      </c>
      <c r="Z47" s="338">
        <f t="shared" si="119"/>
        <v>0</v>
      </c>
      <c r="AA47" s="338">
        <f t="shared" si="119"/>
        <v>0</v>
      </c>
      <c r="AB47" s="338">
        <f t="shared" si="119"/>
        <v>0</v>
      </c>
      <c r="AC47" s="338">
        <f t="shared" si="119"/>
        <v>0</v>
      </c>
      <c r="AD47" s="338">
        <f t="shared" si="119"/>
        <v>0</v>
      </c>
      <c r="AE47" s="338">
        <f t="shared" si="119"/>
        <v>0</v>
      </c>
      <c r="AF47" s="338">
        <f t="shared" si="119"/>
        <v>0</v>
      </c>
      <c r="AG47" s="338">
        <f t="shared" si="119"/>
        <v>0</v>
      </c>
      <c r="AH47" s="338">
        <f t="shared" si="119"/>
        <v>0</v>
      </c>
      <c r="AI47" s="338">
        <f t="shared" si="119"/>
        <v>0</v>
      </c>
      <c r="AJ47" s="206">
        <f t="shared" si="119"/>
        <v>106000</v>
      </c>
    </row>
    <row r="48" spans="1:36" ht="24" x14ac:dyDescent="0.2">
      <c r="A48" s="34"/>
      <c r="B48" s="365"/>
      <c r="C48" s="365" t="s">
        <v>797</v>
      </c>
      <c r="D48" s="35" t="s">
        <v>798</v>
      </c>
      <c r="E48" s="241"/>
      <c r="F48" s="244">
        <f>E48+G48</f>
        <v>106000</v>
      </c>
      <c r="G48" s="244">
        <f t="shared" ref="G48" si="120">SUBTOTAL(9,H48:S48)</f>
        <v>106000</v>
      </c>
      <c r="H48" s="241">
        <v>106000</v>
      </c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>
        <f>E48+T48</f>
        <v>0</v>
      </c>
      <c r="AJ48" s="206">
        <f t="shared" ref="AJ48" si="121">F48+U48</f>
        <v>106000</v>
      </c>
    </row>
    <row r="49" spans="1:36" s="80" customFormat="1" x14ac:dyDescent="0.2">
      <c r="A49" s="450" t="s">
        <v>71</v>
      </c>
      <c r="B49" s="451"/>
      <c r="C49" s="451"/>
      <c r="D49" s="33" t="s">
        <v>72</v>
      </c>
      <c r="E49" s="17">
        <f t="shared" ref="E49:G49" si="122">SUM(E50,E52)</f>
        <v>158066</v>
      </c>
      <c r="F49" s="17">
        <f t="shared" si="122"/>
        <v>158066</v>
      </c>
      <c r="G49" s="17">
        <f t="shared" si="122"/>
        <v>0</v>
      </c>
      <c r="H49" s="17">
        <f t="shared" ref="H49:R49" si="123">SUM(H50,H52)</f>
        <v>0</v>
      </c>
      <c r="I49" s="17">
        <f t="shared" si="123"/>
        <v>0</v>
      </c>
      <c r="J49" s="17">
        <f t="shared" si="123"/>
        <v>0</v>
      </c>
      <c r="K49" s="17">
        <f t="shared" si="123"/>
        <v>0</v>
      </c>
      <c r="L49" s="17">
        <f t="shared" si="123"/>
        <v>0</v>
      </c>
      <c r="M49" s="17">
        <f t="shared" si="123"/>
        <v>0</v>
      </c>
      <c r="N49" s="17">
        <f t="shared" si="123"/>
        <v>0</v>
      </c>
      <c r="O49" s="17">
        <f t="shared" si="123"/>
        <v>0</v>
      </c>
      <c r="P49" s="17">
        <f t="shared" si="123"/>
        <v>0</v>
      </c>
      <c r="Q49" s="17">
        <f t="shared" si="123"/>
        <v>0</v>
      </c>
      <c r="R49" s="17">
        <f t="shared" si="123"/>
        <v>0</v>
      </c>
      <c r="S49" s="17">
        <f t="shared" ref="S49:T49" si="124">SUM(S50,S52)</f>
        <v>0</v>
      </c>
      <c r="T49" s="17">
        <f t="shared" si="124"/>
        <v>0</v>
      </c>
      <c r="U49" s="333">
        <f t="shared" ref="U49:AH49" si="125">SUM(U50,U52)</f>
        <v>0</v>
      </c>
      <c r="V49" s="333">
        <f t="shared" si="125"/>
        <v>0</v>
      </c>
      <c r="W49" s="333">
        <f t="shared" ref="W49:AG49" si="126">SUM(W50,W52)</f>
        <v>0</v>
      </c>
      <c r="X49" s="333">
        <f t="shared" si="126"/>
        <v>0</v>
      </c>
      <c r="Y49" s="333">
        <f t="shared" si="126"/>
        <v>0</v>
      </c>
      <c r="Z49" s="333">
        <f t="shared" si="126"/>
        <v>0</v>
      </c>
      <c r="AA49" s="333">
        <f t="shared" si="126"/>
        <v>0</v>
      </c>
      <c r="AB49" s="333">
        <f t="shared" si="126"/>
        <v>0</v>
      </c>
      <c r="AC49" s="333">
        <f t="shared" si="126"/>
        <v>0</v>
      </c>
      <c r="AD49" s="333">
        <f t="shared" si="126"/>
        <v>0</v>
      </c>
      <c r="AE49" s="333">
        <f t="shared" si="126"/>
        <v>0</v>
      </c>
      <c r="AF49" s="333">
        <f t="shared" si="126"/>
        <v>0</v>
      </c>
      <c r="AG49" s="333">
        <f t="shared" si="126"/>
        <v>0</v>
      </c>
      <c r="AH49" s="333">
        <f t="shared" si="125"/>
        <v>0</v>
      </c>
      <c r="AI49" s="333">
        <f t="shared" ref="AI49" si="127">SUM(AI50,AI52)</f>
        <v>158066</v>
      </c>
      <c r="AJ49" s="305">
        <f t="shared" ref="AJ49" si="128">SUM(AJ50,AJ52)</f>
        <v>158066</v>
      </c>
    </row>
    <row r="50" spans="1:36" s="79" customFormat="1" ht="24" x14ac:dyDescent="0.2">
      <c r="A50" s="18"/>
      <c r="B50" s="470" t="s">
        <v>73</v>
      </c>
      <c r="C50" s="471"/>
      <c r="D50" s="207" t="s">
        <v>74</v>
      </c>
      <c r="E50" s="124">
        <f t="shared" ref="E50:AI50" si="129">SUM(E51)</f>
        <v>28066</v>
      </c>
      <c r="F50" s="124">
        <f t="shared" si="129"/>
        <v>28066</v>
      </c>
      <c r="G50" s="124">
        <f t="shared" si="129"/>
        <v>0</v>
      </c>
      <c r="H50" s="124">
        <f t="shared" si="129"/>
        <v>0</v>
      </c>
      <c r="I50" s="124">
        <f t="shared" si="129"/>
        <v>0</v>
      </c>
      <c r="J50" s="124">
        <f t="shared" si="129"/>
        <v>0</v>
      </c>
      <c r="K50" s="124">
        <f t="shared" si="129"/>
        <v>0</v>
      </c>
      <c r="L50" s="124">
        <f t="shared" si="129"/>
        <v>0</v>
      </c>
      <c r="M50" s="124">
        <f t="shared" si="129"/>
        <v>0</v>
      </c>
      <c r="N50" s="124">
        <f t="shared" si="129"/>
        <v>0</v>
      </c>
      <c r="O50" s="124">
        <f t="shared" si="129"/>
        <v>0</v>
      </c>
      <c r="P50" s="124">
        <f t="shared" si="129"/>
        <v>0</v>
      </c>
      <c r="Q50" s="124">
        <f t="shared" si="129"/>
        <v>0</v>
      </c>
      <c r="R50" s="124">
        <f t="shared" si="129"/>
        <v>0</v>
      </c>
      <c r="S50" s="124">
        <f t="shared" si="129"/>
        <v>0</v>
      </c>
      <c r="T50" s="124">
        <f t="shared" si="129"/>
        <v>0</v>
      </c>
      <c r="U50" s="334">
        <f t="shared" si="129"/>
        <v>0</v>
      </c>
      <c r="V50" s="334">
        <f t="shared" si="129"/>
        <v>0</v>
      </c>
      <c r="W50" s="334">
        <f t="shared" si="129"/>
        <v>0</v>
      </c>
      <c r="X50" s="334">
        <f t="shared" si="129"/>
        <v>0</v>
      </c>
      <c r="Y50" s="334">
        <f t="shared" si="129"/>
        <v>0</v>
      </c>
      <c r="Z50" s="334">
        <f t="shared" si="129"/>
        <v>0</v>
      </c>
      <c r="AA50" s="334">
        <f t="shared" si="129"/>
        <v>0</v>
      </c>
      <c r="AB50" s="334">
        <f t="shared" si="129"/>
        <v>0</v>
      </c>
      <c r="AC50" s="334">
        <f t="shared" si="129"/>
        <v>0</v>
      </c>
      <c r="AD50" s="334">
        <f t="shared" si="129"/>
        <v>0</v>
      </c>
      <c r="AE50" s="334">
        <f t="shared" si="129"/>
        <v>0</v>
      </c>
      <c r="AF50" s="334">
        <f t="shared" si="129"/>
        <v>0</v>
      </c>
      <c r="AG50" s="334">
        <f t="shared" si="129"/>
        <v>0</v>
      </c>
      <c r="AH50" s="334">
        <f t="shared" si="129"/>
        <v>0</v>
      </c>
      <c r="AI50" s="334">
        <f t="shared" si="129"/>
        <v>28066</v>
      </c>
      <c r="AJ50" s="306">
        <f t="shared" ref="AJ50" si="130">SUM(AJ51)</f>
        <v>28066</v>
      </c>
    </row>
    <row r="51" spans="1:36" ht="24" x14ac:dyDescent="0.2">
      <c r="A51" s="20"/>
      <c r="B51" s="472" t="s">
        <v>75</v>
      </c>
      <c r="C51" s="473"/>
      <c r="D51" s="176" t="s">
        <v>76</v>
      </c>
      <c r="E51" s="239">
        <f>28066</f>
        <v>28066</v>
      </c>
      <c r="F51" s="239">
        <f>E51+G51</f>
        <v>28066</v>
      </c>
      <c r="G51" s="239">
        <f>SUBTOTAL(9,H51:S51)</f>
        <v>0</v>
      </c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335">
        <f>T51+V51</f>
        <v>0</v>
      </c>
      <c r="V51" s="335">
        <f>SUBTOTAL(9,W51:AH51)</f>
        <v>0</v>
      </c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>
        <f>E51+T51</f>
        <v>28066</v>
      </c>
      <c r="AJ51" s="303">
        <f>F51+U51</f>
        <v>28066</v>
      </c>
    </row>
    <row r="52" spans="1:36" s="79" customFormat="1" ht="17.25" customHeight="1" x14ac:dyDescent="0.2">
      <c r="A52" s="18"/>
      <c r="B52" s="452" t="s">
        <v>77</v>
      </c>
      <c r="C52" s="452"/>
      <c r="D52" s="19" t="s">
        <v>113</v>
      </c>
      <c r="E52" s="124">
        <f>SUM(E53)</f>
        <v>130000</v>
      </c>
      <c r="F52" s="124">
        <f t="shared" ref="F52:R52" si="131">SUM(F53)</f>
        <v>130000</v>
      </c>
      <c r="G52" s="124">
        <f t="shared" si="131"/>
        <v>0</v>
      </c>
      <c r="H52" s="124">
        <f t="shared" si="131"/>
        <v>0</v>
      </c>
      <c r="I52" s="124">
        <f t="shared" si="131"/>
        <v>0</v>
      </c>
      <c r="J52" s="124">
        <f t="shared" si="131"/>
        <v>0</v>
      </c>
      <c r="K52" s="124">
        <f t="shared" si="131"/>
        <v>0</v>
      </c>
      <c r="L52" s="124">
        <f t="shared" si="131"/>
        <v>0</v>
      </c>
      <c r="M52" s="124">
        <f t="shared" si="131"/>
        <v>0</v>
      </c>
      <c r="N52" s="124">
        <f t="shared" si="131"/>
        <v>0</v>
      </c>
      <c r="O52" s="124">
        <f t="shared" si="131"/>
        <v>0</v>
      </c>
      <c r="P52" s="124">
        <f t="shared" si="131"/>
        <v>0</v>
      </c>
      <c r="Q52" s="124">
        <f t="shared" si="131"/>
        <v>0</v>
      </c>
      <c r="R52" s="124">
        <f t="shared" si="131"/>
        <v>0</v>
      </c>
      <c r="S52" s="124">
        <f t="shared" ref="S52:AJ52" si="132">SUM(S53)</f>
        <v>0</v>
      </c>
      <c r="T52" s="124">
        <f t="shared" si="132"/>
        <v>0</v>
      </c>
      <c r="U52" s="334">
        <f t="shared" si="132"/>
        <v>0</v>
      </c>
      <c r="V52" s="334">
        <f t="shared" si="132"/>
        <v>0</v>
      </c>
      <c r="W52" s="334">
        <f t="shared" si="132"/>
        <v>0</v>
      </c>
      <c r="X52" s="334">
        <f t="shared" si="132"/>
        <v>0</v>
      </c>
      <c r="Y52" s="334">
        <f t="shared" si="132"/>
        <v>0</v>
      </c>
      <c r="Z52" s="334">
        <f t="shared" si="132"/>
        <v>0</v>
      </c>
      <c r="AA52" s="334">
        <f t="shared" si="132"/>
        <v>0</v>
      </c>
      <c r="AB52" s="334">
        <f t="shared" si="132"/>
        <v>0</v>
      </c>
      <c r="AC52" s="334">
        <f t="shared" si="132"/>
        <v>0</v>
      </c>
      <c r="AD52" s="334">
        <f t="shared" si="132"/>
        <v>0</v>
      </c>
      <c r="AE52" s="334">
        <f t="shared" si="132"/>
        <v>0</v>
      </c>
      <c r="AF52" s="334">
        <f t="shared" si="132"/>
        <v>0</v>
      </c>
      <c r="AG52" s="334">
        <f t="shared" si="132"/>
        <v>0</v>
      </c>
      <c r="AH52" s="334">
        <f t="shared" si="132"/>
        <v>0</v>
      </c>
      <c r="AI52" s="334">
        <f t="shared" si="132"/>
        <v>130000</v>
      </c>
      <c r="AJ52" s="306">
        <f t="shared" si="132"/>
        <v>130000</v>
      </c>
    </row>
    <row r="53" spans="1:36" ht="14.25" customHeight="1" x14ac:dyDescent="0.2">
      <c r="A53" s="20"/>
      <c r="B53" s="454" t="s">
        <v>114</v>
      </c>
      <c r="C53" s="454"/>
      <c r="D53" s="21" t="s">
        <v>78</v>
      </c>
      <c r="E53" s="236">
        <f t="shared" ref="E53:AI53" si="133">SUM(E54:E54)</f>
        <v>130000</v>
      </c>
      <c r="F53" s="236">
        <f t="shared" si="133"/>
        <v>130000</v>
      </c>
      <c r="G53" s="236">
        <f t="shared" si="133"/>
        <v>0</v>
      </c>
      <c r="H53" s="236">
        <f t="shared" si="133"/>
        <v>0</v>
      </c>
      <c r="I53" s="236">
        <f t="shared" si="133"/>
        <v>0</v>
      </c>
      <c r="J53" s="236">
        <f t="shared" si="133"/>
        <v>0</v>
      </c>
      <c r="K53" s="236">
        <f t="shared" si="133"/>
        <v>0</v>
      </c>
      <c r="L53" s="236">
        <f t="shared" si="133"/>
        <v>0</v>
      </c>
      <c r="M53" s="236">
        <f t="shared" si="133"/>
        <v>0</v>
      </c>
      <c r="N53" s="236">
        <f t="shared" si="133"/>
        <v>0</v>
      </c>
      <c r="O53" s="236">
        <f t="shared" si="133"/>
        <v>0</v>
      </c>
      <c r="P53" s="236">
        <f t="shared" si="133"/>
        <v>0</v>
      </c>
      <c r="Q53" s="236">
        <f t="shared" si="133"/>
        <v>0</v>
      </c>
      <c r="R53" s="236">
        <f t="shared" si="133"/>
        <v>0</v>
      </c>
      <c r="S53" s="236">
        <f t="shared" si="133"/>
        <v>0</v>
      </c>
      <c r="T53" s="236">
        <f t="shared" si="133"/>
        <v>0</v>
      </c>
      <c r="U53" s="335">
        <f t="shared" si="133"/>
        <v>0</v>
      </c>
      <c r="V53" s="335">
        <f t="shared" si="133"/>
        <v>0</v>
      </c>
      <c r="W53" s="335">
        <f t="shared" si="133"/>
        <v>0</v>
      </c>
      <c r="X53" s="335">
        <f t="shared" si="133"/>
        <v>0</v>
      </c>
      <c r="Y53" s="335">
        <f t="shared" si="133"/>
        <v>0</v>
      </c>
      <c r="Z53" s="335">
        <f t="shared" si="133"/>
        <v>0</v>
      </c>
      <c r="AA53" s="335">
        <f t="shared" si="133"/>
        <v>0</v>
      </c>
      <c r="AB53" s="335">
        <f t="shared" si="133"/>
        <v>0</v>
      </c>
      <c r="AC53" s="335">
        <f t="shared" si="133"/>
        <v>0</v>
      </c>
      <c r="AD53" s="335">
        <f t="shared" si="133"/>
        <v>0</v>
      </c>
      <c r="AE53" s="335">
        <f t="shared" si="133"/>
        <v>0</v>
      </c>
      <c r="AF53" s="335">
        <f t="shared" si="133"/>
        <v>0</v>
      </c>
      <c r="AG53" s="335">
        <f t="shared" si="133"/>
        <v>0</v>
      </c>
      <c r="AH53" s="335">
        <f t="shared" si="133"/>
        <v>0</v>
      </c>
      <c r="AI53" s="335">
        <f t="shared" si="133"/>
        <v>130000</v>
      </c>
      <c r="AJ53" s="310">
        <f t="shared" ref="AJ53:AJ54" si="134">F53+U53</f>
        <v>130000</v>
      </c>
    </row>
    <row r="54" spans="1:36" ht="24" x14ac:dyDescent="0.2">
      <c r="A54" s="81"/>
      <c r="B54" s="456" t="s">
        <v>115</v>
      </c>
      <c r="C54" s="457"/>
      <c r="D54" s="177" t="s">
        <v>116</v>
      </c>
      <c r="E54" s="245">
        <v>130000</v>
      </c>
      <c r="F54" s="245">
        <f>E54+G54</f>
        <v>130000</v>
      </c>
      <c r="G54" s="245">
        <f>SUBTOTAL(9,H54:S54)</f>
        <v>0</v>
      </c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339">
        <f>T54+V54</f>
        <v>0</v>
      </c>
      <c r="V54" s="339">
        <f>SUBTOTAL(9,W54:AH54)</f>
        <v>0</v>
      </c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>
        <f>E54+T54</f>
        <v>130000</v>
      </c>
      <c r="AJ54" s="311">
        <f t="shared" si="134"/>
        <v>130000</v>
      </c>
    </row>
    <row r="55" spans="1:36" s="80" customFormat="1" ht="51.75" customHeight="1" x14ac:dyDescent="0.2">
      <c r="A55" s="450" t="s">
        <v>79</v>
      </c>
      <c r="B55" s="451"/>
      <c r="C55" s="451"/>
      <c r="D55" s="33" t="s">
        <v>147</v>
      </c>
      <c r="E55" s="17">
        <f t="shared" ref="E55:AJ55" si="135">SUM(E56,E57,E59,E60)</f>
        <v>2855115</v>
      </c>
      <c r="F55" s="17">
        <f t="shared" si="135"/>
        <v>2855115</v>
      </c>
      <c r="G55" s="17">
        <f t="shared" si="135"/>
        <v>0</v>
      </c>
      <c r="H55" s="17">
        <f t="shared" ref="H55:R55" si="136">SUM(H56,H57,H59,H60)</f>
        <v>0</v>
      </c>
      <c r="I55" s="17">
        <f t="shared" si="136"/>
        <v>0</v>
      </c>
      <c r="J55" s="17">
        <f t="shared" si="136"/>
        <v>0</v>
      </c>
      <c r="K55" s="17">
        <f t="shared" si="136"/>
        <v>0</v>
      </c>
      <c r="L55" s="17">
        <f t="shared" si="136"/>
        <v>0</v>
      </c>
      <c r="M55" s="17">
        <f t="shared" si="136"/>
        <v>0</v>
      </c>
      <c r="N55" s="17">
        <f t="shared" si="136"/>
        <v>0</v>
      </c>
      <c r="O55" s="17">
        <f t="shared" si="136"/>
        <v>0</v>
      </c>
      <c r="P55" s="17">
        <f t="shared" si="136"/>
        <v>0</v>
      </c>
      <c r="Q55" s="17">
        <f t="shared" si="136"/>
        <v>0</v>
      </c>
      <c r="R55" s="17">
        <f t="shared" si="136"/>
        <v>0</v>
      </c>
      <c r="S55" s="17">
        <f t="shared" ref="S55:AH55" si="137">SUM(S56,S57,S59,S60)</f>
        <v>0</v>
      </c>
      <c r="T55" s="17">
        <f t="shared" si="135"/>
        <v>0</v>
      </c>
      <c r="U55" s="333">
        <f t="shared" si="137"/>
        <v>0</v>
      </c>
      <c r="V55" s="333">
        <f t="shared" si="137"/>
        <v>0</v>
      </c>
      <c r="W55" s="333">
        <f t="shared" ref="W55:AG55" si="138">SUM(W56,W57,W59,W60)</f>
        <v>0</v>
      </c>
      <c r="X55" s="333">
        <f t="shared" si="138"/>
        <v>0</v>
      </c>
      <c r="Y55" s="333">
        <f t="shared" si="138"/>
        <v>0</v>
      </c>
      <c r="Z55" s="333">
        <f t="shared" si="138"/>
        <v>0</v>
      </c>
      <c r="AA55" s="333">
        <f t="shared" si="138"/>
        <v>0</v>
      </c>
      <c r="AB55" s="333">
        <f t="shared" si="138"/>
        <v>0</v>
      </c>
      <c r="AC55" s="333">
        <f t="shared" si="138"/>
        <v>0</v>
      </c>
      <c r="AD55" s="333">
        <f t="shared" si="138"/>
        <v>0</v>
      </c>
      <c r="AE55" s="333">
        <f t="shared" si="138"/>
        <v>0</v>
      </c>
      <c r="AF55" s="333">
        <f t="shared" si="138"/>
        <v>0</v>
      </c>
      <c r="AG55" s="333">
        <f t="shared" si="138"/>
        <v>0</v>
      </c>
      <c r="AH55" s="333">
        <f t="shared" si="137"/>
        <v>0</v>
      </c>
      <c r="AI55" s="333">
        <f t="shared" ref="AI55" si="139">SUM(AI56,AI57,AI59,AI60)</f>
        <v>2855115</v>
      </c>
      <c r="AJ55" s="301">
        <f t="shared" si="135"/>
        <v>2855115</v>
      </c>
    </row>
    <row r="56" spans="1:36" s="80" customFormat="1" x14ac:dyDescent="0.2">
      <c r="A56" s="260"/>
      <c r="B56" s="452" t="s">
        <v>709</v>
      </c>
      <c r="C56" s="453"/>
      <c r="D56" s="19" t="s">
        <v>707</v>
      </c>
      <c r="E56" s="124"/>
      <c r="F56" s="124">
        <f>E56+G56</f>
        <v>0</v>
      </c>
      <c r="G56" s="124">
        <f>SUBTOTAL(9,H56:S56)</f>
        <v>0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334">
        <f>T56+V56</f>
        <v>0</v>
      </c>
      <c r="V56" s="334">
        <f>SUBTOTAL(9,W56:AH56)</f>
        <v>0</v>
      </c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>
        <f>E56+T56</f>
        <v>0</v>
      </c>
      <c r="AJ56" s="306">
        <f>F56+U56</f>
        <v>0</v>
      </c>
    </row>
    <row r="57" spans="1:36" s="79" customFormat="1" x14ac:dyDescent="0.2">
      <c r="A57" s="18"/>
      <c r="B57" s="452" t="s">
        <v>208</v>
      </c>
      <c r="C57" s="452"/>
      <c r="D57" s="19" t="s">
        <v>209</v>
      </c>
      <c r="E57" s="124">
        <f t="shared" ref="E57:AI57" si="140">SUM(E58:E58)</f>
        <v>2498506</v>
      </c>
      <c r="F57" s="124">
        <f t="shared" si="140"/>
        <v>2498506</v>
      </c>
      <c r="G57" s="124">
        <f t="shared" si="140"/>
        <v>0</v>
      </c>
      <c r="H57" s="124">
        <f t="shared" si="140"/>
        <v>0</v>
      </c>
      <c r="I57" s="124">
        <f t="shared" si="140"/>
        <v>0</v>
      </c>
      <c r="J57" s="124">
        <f t="shared" si="140"/>
        <v>0</v>
      </c>
      <c r="K57" s="124">
        <f t="shared" si="140"/>
        <v>0</v>
      </c>
      <c r="L57" s="124">
        <f t="shared" si="140"/>
        <v>0</v>
      </c>
      <c r="M57" s="124">
        <f t="shared" si="140"/>
        <v>0</v>
      </c>
      <c r="N57" s="124">
        <f t="shared" si="140"/>
        <v>0</v>
      </c>
      <c r="O57" s="124">
        <f t="shared" si="140"/>
        <v>0</v>
      </c>
      <c r="P57" s="124">
        <f t="shared" si="140"/>
        <v>0</v>
      </c>
      <c r="Q57" s="124">
        <f t="shared" si="140"/>
        <v>0</v>
      </c>
      <c r="R57" s="124">
        <f t="shared" si="140"/>
        <v>0</v>
      </c>
      <c r="S57" s="124">
        <f t="shared" si="140"/>
        <v>0</v>
      </c>
      <c r="T57" s="124">
        <f t="shared" si="140"/>
        <v>0</v>
      </c>
      <c r="U57" s="334">
        <f t="shared" si="140"/>
        <v>0</v>
      </c>
      <c r="V57" s="334">
        <f t="shared" si="140"/>
        <v>0</v>
      </c>
      <c r="W57" s="334">
        <f t="shared" si="140"/>
        <v>0</v>
      </c>
      <c r="X57" s="334">
        <f t="shared" si="140"/>
        <v>0</v>
      </c>
      <c r="Y57" s="334">
        <f t="shared" si="140"/>
        <v>0</v>
      </c>
      <c r="Z57" s="334">
        <f t="shared" si="140"/>
        <v>0</v>
      </c>
      <c r="AA57" s="334">
        <f t="shared" si="140"/>
        <v>0</v>
      </c>
      <c r="AB57" s="334">
        <f t="shared" si="140"/>
        <v>0</v>
      </c>
      <c r="AC57" s="334">
        <f t="shared" si="140"/>
        <v>0</v>
      </c>
      <c r="AD57" s="334">
        <f t="shared" si="140"/>
        <v>0</v>
      </c>
      <c r="AE57" s="334">
        <f t="shared" si="140"/>
        <v>0</v>
      </c>
      <c r="AF57" s="334">
        <f t="shared" si="140"/>
        <v>0</v>
      </c>
      <c r="AG57" s="334">
        <f t="shared" si="140"/>
        <v>0</v>
      </c>
      <c r="AH57" s="334">
        <f t="shared" si="140"/>
        <v>0</v>
      </c>
      <c r="AI57" s="334">
        <f t="shared" si="140"/>
        <v>2498506</v>
      </c>
      <c r="AJ57" s="306">
        <f>SUM(AJ58:AJ58)</f>
        <v>2498506</v>
      </c>
    </row>
    <row r="58" spans="1:36" s="79" customFormat="1" x14ac:dyDescent="0.2">
      <c r="A58" s="18"/>
      <c r="B58" s="454" t="s">
        <v>128</v>
      </c>
      <c r="C58" s="454"/>
      <c r="D58" s="26" t="s">
        <v>129</v>
      </c>
      <c r="E58" s="239">
        <f>1998506+500000</f>
        <v>2498506</v>
      </c>
      <c r="F58" s="239">
        <f t="shared" ref="F58:F59" si="141">E58+G58</f>
        <v>2498506</v>
      </c>
      <c r="G58" s="239">
        <f t="shared" ref="G58:G59" si="142">SUBTOTAL(9,H58:S58)</f>
        <v>0</v>
      </c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>
        <f t="shared" ref="AI58:AI59" si="143">E58+T58</f>
        <v>2498506</v>
      </c>
      <c r="AJ58" s="205">
        <f>F58+U58</f>
        <v>2498506</v>
      </c>
    </row>
    <row r="59" spans="1:36" s="79" customFormat="1" ht="24" x14ac:dyDescent="0.2">
      <c r="A59" s="18"/>
      <c r="B59" s="452" t="s">
        <v>708</v>
      </c>
      <c r="C59" s="453"/>
      <c r="D59" s="19" t="s">
        <v>710</v>
      </c>
      <c r="E59" s="239"/>
      <c r="F59" s="239">
        <f t="shared" si="141"/>
        <v>0</v>
      </c>
      <c r="G59" s="239">
        <f t="shared" si="142"/>
        <v>0</v>
      </c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337">
        <f>T59+V59</f>
        <v>0</v>
      </c>
      <c r="V59" s="337">
        <f>SUBTOTAL(9,W59:AH59)</f>
        <v>0</v>
      </c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>
        <f t="shared" si="143"/>
        <v>0</v>
      </c>
      <c r="AJ59" s="205">
        <f>F59+U59</f>
        <v>0</v>
      </c>
    </row>
    <row r="60" spans="1:36" s="79" customFormat="1" ht="24" x14ac:dyDescent="0.2">
      <c r="A60" s="18"/>
      <c r="B60" s="452" t="s">
        <v>130</v>
      </c>
      <c r="C60" s="452"/>
      <c r="D60" s="19" t="s">
        <v>107</v>
      </c>
      <c r="E60" s="124">
        <f t="shared" ref="E60" si="144">SUM(E61:E63)</f>
        <v>356609</v>
      </c>
      <c r="F60" s="124">
        <f t="shared" ref="F60:G60" si="145">SUM(F61:F63)</f>
        <v>356609</v>
      </c>
      <c r="G60" s="124">
        <f t="shared" si="145"/>
        <v>0</v>
      </c>
      <c r="H60" s="124">
        <f t="shared" ref="H60:R60" si="146">SUM(H61:H63)</f>
        <v>0</v>
      </c>
      <c r="I60" s="124">
        <f t="shared" si="146"/>
        <v>0</v>
      </c>
      <c r="J60" s="124">
        <f t="shared" si="146"/>
        <v>0</v>
      </c>
      <c r="K60" s="124">
        <f t="shared" si="146"/>
        <v>0</v>
      </c>
      <c r="L60" s="124">
        <f t="shared" si="146"/>
        <v>0</v>
      </c>
      <c r="M60" s="124">
        <f t="shared" si="146"/>
        <v>0</v>
      </c>
      <c r="N60" s="124">
        <f t="shared" si="146"/>
        <v>0</v>
      </c>
      <c r="O60" s="124">
        <f t="shared" si="146"/>
        <v>0</v>
      </c>
      <c r="P60" s="124">
        <f t="shared" si="146"/>
        <v>0</v>
      </c>
      <c r="Q60" s="124">
        <f t="shared" si="146"/>
        <v>0</v>
      </c>
      <c r="R60" s="124">
        <f t="shared" si="146"/>
        <v>0</v>
      </c>
      <c r="S60" s="124">
        <f t="shared" ref="S60:T60" si="147">SUM(S61:S63)</f>
        <v>0</v>
      </c>
      <c r="T60" s="124">
        <f t="shared" si="147"/>
        <v>0</v>
      </c>
      <c r="U60" s="334">
        <f t="shared" ref="U60:AH60" si="148">SUM(U61:U63)</f>
        <v>0</v>
      </c>
      <c r="V60" s="334">
        <f t="shared" si="148"/>
        <v>0</v>
      </c>
      <c r="W60" s="334">
        <f t="shared" ref="W60:AG60" si="149">SUM(W61:W63)</f>
        <v>0</v>
      </c>
      <c r="X60" s="334">
        <f t="shared" si="149"/>
        <v>0</v>
      </c>
      <c r="Y60" s="334">
        <f t="shared" si="149"/>
        <v>0</v>
      </c>
      <c r="Z60" s="334">
        <f t="shared" si="149"/>
        <v>0</v>
      </c>
      <c r="AA60" s="334">
        <f t="shared" si="149"/>
        <v>0</v>
      </c>
      <c r="AB60" s="334">
        <f t="shared" si="149"/>
        <v>0</v>
      </c>
      <c r="AC60" s="334">
        <f t="shared" si="149"/>
        <v>0</v>
      </c>
      <c r="AD60" s="334">
        <f t="shared" si="149"/>
        <v>0</v>
      </c>
      <c r="AE60" s="334">
        <f t="shared" si="149"/>
        <v>0</v>
      </c>
      <c r="AF60" s="334">
        <f t="shared" si="149"/>
        <v>0</v>
      </c>
      <c r="AG60" s="334">
        <f t="shared" si="149"/>
        <v>0</v>
      </c>
      <c r="AH60" s="334">
        <f t="shared" si="148"/>
        <v>0</v>
      </c>
      <c r="AI60" s="334">
        <f t="shared" ref="AI60" si="150">SUM(AI61:AI63)</f>
        <v>356609</v>
      </c>
      <c r="AJ60" s="306">
        <f t="shared" ref="AJ60" si="151">SUM(AJ61:AJ63)</f>
        <v>356609</v>
      </c>
    </row>
    <row r="61" spans="1:36" x14ac:dyDescent="0.2">
      <c r="A61" s="20"/>
      <c r="B61" s="454" t="s">
        <v>131</v>
      </c>
      <c r="C61" s="454"/>
      <c r="D61" s="21" t="s">
        <v>108</v>
      </c>
      <c r="E61" s="236">
        <v>145365</v>
      </c>
      <c r="F61" s="236">
        <f t="shared" ref="F61:F63" si="152">E61+G61</f>
        <v>145365</v>
      </c>
      <c r="G61" s="236">
        <f t="shared" ref="G61:G63" si="153">SUBTOTAL(9,H61:S61)</f>
        <v>0</v>
      </c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335">
        <f t="shared" ref="U61:U63" si="154">T61+V61</f>
        <v>0</v>
      </c>
      <c r="V61" s="335">
        <f t="shared" ref="V61:V63" si="155">SUBTOTAL(9,W61:AH61)</f>
        <v>0</v>
      </c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>
        <f t="shared" ref="AI61:AI63" si="156">E61+T61</f>
        <v>145365</v>
      </c>
      <c r="AJ61" s="303">
        <f t="shared" ref="AJ61:AJ63" si="157">F61+U61</f>
        <v>145365</v>
      </c>
    </row>
    <row r="62" spans="1:36" x14ac:dyDescent="0.2">
      <c r="A62" s="25"/>
      <c r="B62" s="449" t="s">
        <v>132</v>
      </c>
      <c r="C62" s="449"/>
      <c r="D62" s="26" t="s">
        <v>109</v>
      </c>
      <c r="E62" s="239">
        <v>40400</v>
      </c>
      <c r="F62" s="239">
        <f t="shared" si="152"/>
        <v>40400</v>
      </c>
      <c r="G62" s="239">
        <f t="shared" si="153"/>
        <v>0</v>
      </c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337">
        <f t="shared" si="154"/>
        <v>0</v>
      </c>
      <c r="V62" s="337">
        <f t="shared" si="155"/>
        <v>0</v>
      </c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>
        <f t="shared" si="156"/>
        <v>40400</v>
      </c>
      <c r="AJ62" s="205">
        <f t="shared" si="157"/>
        <v>40400</v>
      </c>
    </row>
    <row r="63" spans="1:36" x14ac:dyDescent="0.2">
      <c r="A63" s="25"/>
      <c r="B63" s="449" t="s">
        <v>133</v>
      </c>
      <c r="C63" s="449"/>
      <c r="D63" s="26" t="s">
        <v>110</v>
      </c>
      <c r="E63" s="239">
        <v>170844</v>
      </c>
      <c r="F63" s="239">
        <f t="shared" si="152"/>
        <v>170844</v>
      </c>
      <c r="G63" s="239">
        <f t="shared" si="153"/>
        <v>0</v>
      </c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337">
        <f t="shared" si="154"/>
        <v>0</v>
      </c>
      <c r="V63" s="337">
        <f t="shared" si="155"/>
        <v>0</v>
      </c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>
        <f t="shared" si="156"/>
        <v>170844</v>
      </c>
      <c r="AJ63" s="205">
        <f t="shared" si="157"/>
        <v>170844</v>
      </c>
    </row>
    <row r="64" spans="1:36" ht="51.75" customHeight="1" x14ac:dyDescent="0.2">
      <c r="A64" s="450" t="s">
        <v>505</v>
      </c>
      <c r="B64" s="451"/>
      <c r="C64" s="451"/>
      <c r="D64" s="33" t="s">
        <v>506</v>
      </c>
      <c r="E64" s="246">
        <f t="shared" ref="E64:AI64" si="158">SUM(E65)</f>
        <v>234662</v>
      </c>
      <c r="F64" s="246">
        <f t="shared" si="158"/>
        <v>290991</v>
      </c>
      <c r="G64" s="246">
        <f t="shared" si="158"/>
        <v>56329</v>
      </c>
      <c r="H64" s="246">
        <f t="shared" si="158"/>
        <v>56329</v>
      </c>
      <c r="I64" s="246">
        <f t="shared" si="158"/>
        <v>0</v>
      </c>
      <c r="J64" s="246">
        <f t="shared" si="158"/>
        <v>0</v>
      </c>
      <c r="K64" s="246">
        <f t="shared" si="158"/>
        <v>0</v>
      </c>
      <c r="L64" s="246">
        <f t="shared" si="158"/>
        <v>0</v>
      </c>
      <c r="M64" s="246">
        <f t="shared" si="158"/>
        <v>0</v>
      </c>
      <c r="N64" s="246">
        <f t="shared" si="158"/>
        <v>0</v>
      </c>
      <c r="O64" s="246">
        <f t="shared" si="158"/>
        <v>0</v>
      </c>
      <c r="P64" s="246">
        <f t="shared" si="158"/>
        <v>0</v>
      </c>
      <c r="Q64" s="246">
        <f t="shared" si="158"/>
        <v>0</v>
      </c>
      <c r="R64" s="246">
        <f t="shared" si="158"/>
        <v>0</v>
      </c>
      <c r="S64" s="246">
        <f t="shared" si="158"/>
        <v>0</v>
      </c>
      <c r="T64" s="246">
        <f t="shared" si="158"/>
        <v>0</v>
      </c>
      <c r="U64" s="340">
        <f t="shared" si="158"/>
        <v>0</v>
      </c>
      <c r="V64" s="340">
        <f t="shared" si="158"/>
        <v>0</v>
      </c>
      <c r="W64" s="340">
        <f t="shared" si="158"/>
        <v>0</v>
      </c>
      <c r="X64" s="340">
        <f t="shared" si="158"/>
        <v>0</v>
      </c>
      <c r="Y64" s="340">
        <f t="shared" si="158"/>
        <v>0</v>
      </c>
      <c r="Z64" s="340">
        <f t="shared" si="158"/>
        <v>0</v>
      </c>
      <c r="AA64" s="340">
        <f t="shared" si="158"/>
        <v>0</v>
      </c>
      <c r="AB64" s="340">
        <f t="shared" si="158"/>
        <v>0</v>
      </c>
      <c r="AC64" s="340">
        <f t="shared" si="158"/>
        <v>0</v>
      </c>
      <c r="AD64" s="340">
        <f t="shared" si="158"/>
        <v>0</v>
      </c>
      <c r="AE64" s="340">
        <f t="shared" si="158"/>
        <v>0</v>
      </c>
      <c r="AF64" s="340">
        <f t="shared" si="158"/>
        <v>0</v>
      </c>
      <c r="AG64" s="340">
        <f t="shared" si="158"/>
        <v>0</v>
      </c>
      <c r="AH64" s="340">
        <f t="shared" si="158"/>
        <v>0</v>
      </c>
      <c r="AI64" s="340">
        <f t="shared" si="158"/>
        <v>234662</v>
      </c>
      <c r="AJ64" s="312">
        <f>SUM(AJ65)</f>
        <v>290991</v>
      </c>
    </row>
    <row r="65" spans="1:36" ht="39" customHeight="1" x14ac:dyDescent="0.2">
      <c r="A65" s="25"/>
      <c r="B65" s="287" t="s">
        <v>507</v>
      </c>
      <c r="C65" s="287"/>
      <c r="D65" s="19" t="s">
        <v>508</v>
      </c>
      <c r="E65" s="247">
        <v>234662</v>
      </c>
      <c r="F65" s="247">
        <f>E65+G65</f>
        <v>290991</v>
      </c>
      <c r="G65" s="247">
        <f>SUBTOTAL(9,H65:S65)</f>
        <v>56329</v>
      </c>
      <c r="H65" s="247">
        <f>56329</f>
        <v>56329</v>
      </c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8">
        <f>T65+V65</f>
        <v>0</v>
      </c>
      <c r="V65" s="248">
        <f>SUBTOTAL(9,W65:AH65)</f>
        <v>0</v>
      </c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>
        <f>E65+T65</f>
        <v>234662</v>
      </c>
      <c r="AJ65" s="313">
        <f>F65+U65</f>
        <v>290991</v>
      </c>
    </row>
    <row r="66" spans="1:36" s="80" customFormat="1" x14ac:dyDescent="0.2">
      <c r="A66" s="450" t="s">
        <v>80</v>
      </c>
      <c r="B66" s="451"/>
      <c r="C66" s="451"/>
      <c r="D66" s="33" t="s">
        <v>81</v>
      </c>
      <c r="E66" s="17">
        <f t="shared" ref="E66:AI66" si="159">SUM(E67)</f>
        <v>23344730</v>
      </c>
      <c r="F66" s="17">
        <f t="shared" si="159"/>
        <v>24323930</v>
      </c>
      <c r="G66" s="17">
        <f t="shared" si="159"/>
        <v>979200</v>
      </c>
      <c r="H66" s="17">
        <f t="shared" si="159"/>
        <v>731597</v>
      </c>
      <c r="I66" s="17">
        <f t="shared" si="159"/>
        <v>5482</v>
      </c>
      <c r="J66" s="17">
        <f t="shared" si="159"/>
        <v>17358</v>
      </c>
      <c r="K66" s="17">
        <f t="shared" si="159"/>
        <v>-19016</v>
      </c>
      <c r="L66" s="17">
        <f t="shared" si="159"/>
        <v>2075</v>
      </c>
      <c r="M66" s="17">
        <f t="shared" si="159"/>
        <v>241704</v>
      </c>
      <c r="N66" s="17">
        <f t="shared" si="159"/>
        <v>0</v>
      </c>
      <c r="O66" s="17">
        <f t="shared" si="159"/>
        <v>0</v>
      </c>
      <c r="P66" s="17">
        <f t="shared" si="159"/>
        <v>0</v>
      </c>
      <c r="Q66" s="17">
        <f t="shared" si="159"/>
        <v>0</v>
      </c>
      <c r="R66" s="17">
        <f t="shared" si="159"/>
        <v>0</v>
      </c>
      <c r="S66" s="17">
        <f t="shared" si="159"/>
        <v>0</v>
      </c>
      <c r="T66" s="17">
        <f t="shared" si="159"/>
        <v>0</v>
      </c>
      <c r="U66" s="333">
        <f t="shared" si="159"/>
        <v>0</v>
      </c>
      <c r="V66" s="333">
        <f t="shared" si="159"/>
        <v>0</v>
      </c>
      <c r="W66" s="333">
        <f t="shared" si="159"/>
        <v>0</v>
      </c>
      <c r="X66" s="333">
        <f t="shared" si="159"/>
        <v>0</v>
      </c>
      <c r="Y66" s="333">
        <f t="shared" si="159"/>
        <v>0</v>
      </c>
      <c r="Z66" s="333">
        <f t="shared" si="159"/>
        <v>0</v>
      </c>
      <c r="AA66" s="333">
        <f t="shared" si="159"/>
        <v>0</v>
      </c>
      <c r="AB66" s="333">
        <f t="shared" si="159"/>
        <v>0</v>
      </c>
      <c r="AC66" s="333">
        <f t="shared" si="159"/>
        <v>0</v>
      </c>
      <c r="AD66" s="333">
        <f t="shared" si="159"/>
        <v>0</v>
      </c>
      <c r="AE66" s="333">
        <f t="shared" si="159"/>
        <v>0</v>
      </c>
      <c r="AF66" s="333">
        <f t="shared" si="159"/>
        <v>0</v>
      </c>
      <c r="AG66" s="333">
        <f t="shared" si="159"/>
        <v>0</v>
      </c>
      <c r="AH66" s="333">
        <f t="shared" si="159"/>
        <v>0</v>
      </c>
      <c r="AI66" s="333">
        <f t="shared" si="159"/>
        <v>23344730</v>
      </c>
      <c r="AJ66" s="305">
        <f t="shared" ref="AJ66" si="160">SUM(AJ67)</f>
        <v>24323930</v>
      </c>
    </row>
    <row r="67" spans="1:36" s="79" customFormat="1" ht="15.75" customHeight="1" x14ac:dyDescent="0.2">
      <c r="A67" s="18"/>
      <c r="B67" s="452" t="s">
        <v>82</v>
      </c>
      <c r="C67" s="452"/>
      <c r="D67" s="19" t="s">
        <v>225</v>
      </c>
      <c r="E67" s="124">
        <f t="shared" ref="E67:AJ67" si="161">SUM(E68:E69)</f>
        <v>23344730</v>
      </c>
      <c r="F67" s="124">
        <f t="shared" si="161"/>
        <v>24323930</v>
      </c>
      <c r="G67" s="124">
        <f t="shared" si="161"/>
        <v>979200</v>
      </c>
      <c r="H67" s="124">
        <f t="shared" ref="H67:R67" si="162">SUM(H68:H69)</f>
        <v>731597</v>
      </c>
      <c r="I67" s="124">
        <f t="shared" si="162"/>
        <v>5482</v>
      </c>
      <c r="J67" s="124">
        <f t="shared" si="162"/>
        <v>17358</v>
      </c>
      <c r="K67" s="124">
        <f t="shared" si="162"/>
        <v>-19016</v>
      </c>
      <c r="L67" s="124">
        <f t="shared" si="162"/>
        <v>2075</v>
      </c>
      <c r="M67" s="124">
        <f t="shared" si="162"/>
        <v>241704</v>
      </c>
      <c r="N67" s="124">
        <f t="shared" si="162"/>
        <v>0</v>
      </c>
      <c r="O67" s="124">
        <f t="shared" si="162"/>
        <v>0</v>
      </c>
      <c r="P67" s="124">
        <f t="shared" si="162"/>
        <v>0</v>
      </c>
      <c r="Q67" s="124">
        <f t="shared" si="162"/>
        <v>0</v>
      </c>
      <c r="R67" s="124">
        <f t="shared" si="162"/>
        <v>0</v>
      </c>
      <c r="S67" s="124">
        <f t="shared" si="161"/>
        <v>0</v>
      </c>
      <c r="T67" s="124">
        <f t="shared" si="161"/>
        <v>0</v>
      </c>
      <c r="U67" s="334">
        <f t="shared" ref="U67:AH67" si="163">SUM(U68:U69)</f>
        <v>0</v>
      </c>
      <c r="V67" s="334">
        <f t="shared" si="163"/>
        <v>0</v>
      </c>
      <c r="W67" s="334">
        <f t="shared" ref="W67:AG67" si="164">SUM(W68:W69)</f>
        <v>0</v>
      </c>
      <c r="X67" s="334">
        <f t="shared" si="164"/>
        <v>0</v>
      </c>
      <c r="Y67" s="334">
        <f t="shared" si="164"/>
        <v>0</v>
      </c>
      <c r="Z67" s="334">
        <f t="shared" si="164"/>
        <v>0</v>
      </c>
      <c r="AA67" s="334">
        <f t="shared" si="164"/>
        <v>0</v>
      </c>
      <c r="AB67" s="334">
        <f t="shared" si="164"/>
        <v>0</v>
      </c>
      <c r="AC67" s="334">
        <f t="shared" si="164"/>
        <v>0</v>
      </c>
      <c r="AD67" s="334">
        <f t="shared" si="164"/>
        <v>0</v>
      </c>
      <c r="AE67" s="334">
        <f t="shared" si="164"/>
        <v>0</v>
      </c>
      <c r="AF67" s="334">
        <f t="shared" si="164"/>
        <v>0</v>
      </c>
      <c r="AG67" s="334">
        <f t="shared" si="164"/>
        <v>0</v>
      </c>
      <c r="AH67" s="334">
        <f t="shared" si="163"/>
        <v>0</v>
      </c>
      <c r="AI67" s="334">
        <f t="shared" ref="AI67" si="165">SUM(AI68:AI69)</f>
        <v>23344730</v>
      </c>
      <c r="AJ67" s="302">
        <f t="shared" si="161"/>
        <v>24323930</v>
      </c>
    </row>
    <row r="68" spans="1:36" x14ac:dyDescent="0.2">
      <c r="A68" s="25"/>
      <c r="B68" s="449" t="s">
        <v>83</v>
      </c>
      <c r="C68" s="449"/>
      <c r="D68" s="26" t="s">
        <v>590</v>
      </c>
      <c r="E68" s="239">
        <v>11380968</v>
      </c>
      <c r="F68" s="239">
        <f t="shared" ref="F68:F69" si="166">E68+G68</f>
        <v>11411447</v>
      </c>
      <c r="G68" s="239">
        <f t="shared" ref="G68:G69" si="167">SUBTOTAL(9,H68:S68)</f>
        <v>30479</v>
      </c>
      <c r="H68" s="239">
        <f>-13877+55504+42906+3261-18458-24126</f>
        <v>45210</v>
      </c>
      <c r="I68" s="239">
        <f>1441+2001+2040</f>
        <v>5482</v>
      </c>
      <c r="J68" s="239"/>
      <c r="K68" s="239">
        <f>1623-3792-887-959-2394-68-4271-1022-1092-4186-2423-809-384-686-1862</f>
        <v>-23212</v>
      </c>
      <c r="L68" s="239"/>
      <c r="M68" s="239">
        <f>3000-1</f>
        <v>2999</v>
      </c>
      <c r="N68" s="239"/>
      <c r="O68" s="239"/>
      <c r="P68" s="239"/>
      <c r="Q68" s="239"/>
      <c r="R68" s="239"/>
      <c r="S68" s="239"/>
      <c r="T68" s="239"/>
      <c r="U68" s="335">
        <f t="shared" ref="U68:U69" si="168">T68+V68</f>
        <v>0</v>
      </c>
      <c r="V68" s="335">
        <f t="shared" ref="V68:V69" si="169">SUBTOTAL(9,W68:AH68)</f>
        <v>0</v>
      </c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>
        <f t="shared" ref="AI68:AI69" si="170">E68+T68</f>
        <v>11380968</v>
      </c>
      <c r="AJ68" s="303">
        <f t="shared" ref="AJ68:AJ69" si="171">F68+U68</f>
        <v>11411447</v>
      </c>
    </row>
    <row r="69" spans="1:36" ht="48" x14ac:dyDescent="0.2">
      <c r="A69" s="25"/>
      <c r="B69" s="449" t="s">
        <v>117</v>
      </c>
      <c r="C69" s="449"/>
      <c r="D69" s="26" t="s">
        <v>223</v>
      </c>
      <c r="E69" s="239">
        <v>11963762</v>
      </c>
      <c r="F69" s="239">
        <f t="shared" si="166"/>
        <v>12912483</v>
      </c>
      <c r="G69" s="239">
        <f t="shared" si="167"/>
        <v>948721</v>
      </c>
      <c r="H69" s="239">
        <f>31337+2719+6784+3592+2308+23723-84522+1090278-597289+97046-5156-1574+1574+45119+2498+996+55715+9232+2282-275</f>
        <v>686387</v>
      </c>
      <c r="I69" s="239"/>
      <c r="J69" s="239">
        <f>103+17255</f>
        <v>17358</v>
      </c>
      <c r="K69" s="239">
        <v>4196</v>
      </c>
      <c r="L69" s="239">
        <f>2075</f>
        <v>2075</v>
      </c>
      <c r="M69" s="239">
        <f>-933+299065-59427</f>
        <v>238705</v>
      </c>
      <c r="N69" s="239"/>
      <c r="O69" s="239"/>
      <c r="P69" s="239"/>
      <c r="Q69" s="239"/>
      <c r="R69" s="239"/>
      <c r="S69" s="239"/>
      <c r="T69" s="239"/>
      <c r="U69" s="335">
        <f t="shared" si="168"/>
        <v>0</v>
      </c>
      <c r="V69" s="335">
        <f t="shared" si="169"/>
        <v>0</v>
      </c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>
        <f t="shared" si="170"/>
        <v>11963762</v>
      </c>
      <c r="AJ69" s="303">
        <f t="shared" si="171"/>
        <v>12912483</v>
      </c>
    </row>
    <row r="70" spans="1:36" s="80" customFormat="1" x14ac:dyDescent="0.2">
      <c r="A70" s="450" t="s">
        <v>84</v>
      </c>
      <c r="B70" s="451"/>
      <c r="C70" s="451"/>
      <c r="D70" s="33" t="s">
        <v>85</v>
      </c>
      <c r="E70" s="17">
        <f t="shared" ref="E70:AJ70" si="172">SUM(E71:E72)</f>
        <v>2024473</v>
      </c>
      <c r="F70" s="17">
        <f t="shared" si="172"/>
        <v>2126763</v>
      </c>
      <c r="G70" s="17">
        <f t="shared" si="172"/>
        <v>102290</v>
      </c>
      <c r="H70" s="17">
        <f t="shared" ref="H70:R70" si="173">SUM(H71:H72)</f>
        <v>148995</v>
      </c>
      <c r="I70" s="17">
        <f t="shared" si="173"/>
        <v>0</v>
      </c>
      <c r="J70" s="17">
        <f t="shared" si="173"/>
        <v>-2069</v>
      </c>
      <c r="K70" s="17">
        <f t="shared" si="173"/>
        <v>812</v>
      </c>
      <c r="L70" s="17">
        <f t="shared" si="173"/>
        <v>0</v>
      </c>
      <c r="M70" s="17">
        <f t="shared" si="173"/>
        <v>-45448</v>
      </c>
      <c r="N70" s="17">
        <f t="shared" si="173"/>
        <v>0</v>
      </c>
      <c r="O70" s="17">
        <f t="shared" si="173"/>
        <v>0</v>
      </c>
      <c r="P70" s="17">
        <f t="shared" si="173"/>
        <v>0</v>
      </c>
      <c r="Q70" s="17">
        <f t="shared" si="173"/>
        <v>0</v>
      </c>
      <c r="R70" s="17">
        <f t="shared" si="173"/>
        <v>0</v>
      </c>
      <c r="S70" s="17">
        <f t="shared" ref="S70:AH70" si="174">SUM(S71:S72)</f>
        <v>0</v>
      </c>
      <c r="T70" s="17">
        <f t="shared" si="172"/>
        <v>-1320794</v>
      </c>
      <c r="U70" s="333">
        <f t="shared" si="174"/>
        <v>-1423084</v>
      </c>
      <c r="V70" s="333">
        <f t="shared" si="174"/>
        <v>-102290</v>
      </c>
      <c r="W70" s="333">
        <f t="shared" ref="W70:AG70" si="175">SUM(W71:W72)</f>
        <v>-148995</v>
      </c>
      <c r="X70" s="333">
        <f t="shared" si="175"/>
        <v>0</v>
      </c>
      <c r="Y70" s="333">
        <f t="shared" si="175"/>
        <v>2069</v>
      </c>
      <c r="Z70" s="333">
        <f t="shared" si="175"/>
        <v>-812</v>
      </c>
      <c r="AA70" s="333">
        <f t="shared" si="175"/>
        <v>45448</v>
      </c>
      <c r="AB70" s="333">
        <f t="shared" si="175"/>
        <v>0</v>
      </c>
      <c r="AC70" s="333">
        <f t="shared" si="175"/>
        <v>0</v>
      </c>
      <c r="AD70" s="333">
        <f t="shared" si="175"/>
        <v>0</v>
      </c>
      <c r="AE70" s="333">
        <f t="shared" si="175"/>
        <v>0</v>
      </c>
      <c r="AF70" s="333">
        <f t="shared" si="175"/>
        <v>0</v>
      </c>
      <c r="AG70" s="333">
        <f t="shared" si="175"/>
        <v>0</v>
      </c>
      <c r="AH70" s="333">
        <f t="shared" si="174"/>
        <v>0</v>
      </c>
      <c r="AI70" s="333">
        <f t="shared" ref="AI70" si="176">SUM(AI71:AI72)</f>
        <v>703679</v>
      </c>
      <c r="AJ70" s="301">
        <f t="shared" si="172"/>
        <v>703679</v>
      </c>
    </row>
    <row r="71" spans="1:36" s="79" customFormat="1" ht="25.5" customHeight="1" x14ac:dyDescent="0.2">
      <c r="A71" s="18"/>
      <c r="B71" s="452" t="s">
        <v>86</v>
      </c>
      <c r="C71" s="452"/>
      <c r="D71" s="19" t="s">
        <v>224</v>
      </c>
      <c r="E71" s="124">
        <v>703679</v>
      </c>
      <c r="F71" s="124">
        <f t="shared" ref="F71:F72" si="177">E71+G71</f>
        <v>703679</v>
      </c>
      <c r="G71" s="124">
        <f t="shared" ref="G71:G72" si="178">SUBTOTAL(9,H71:S71)</f>
        <v>0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334">
        <f t="shared" ref="U71:U72" si="179">T71+V71</f>
        <v>0</v>
      </c>
      <c r="V71" s="334">
        <f t="shared" ref="V71:V72" si="180">SUBTOTAL(9,W71:AH71)</f>
        <v>0</v>
      </c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>
        <f t="shared" ref="AI71:AI72" si="181">E71+T71</f>
        <v>703679</v>
      </c>
      <c r="AJ71" s="306">
        <f t="shared" ref="AJ71:AJ72" si="182">F71+U71</f>
        <v>703679</v>
      </c>
    </row>
    <row r="72" spans="1:36" ht="16.5" customHeight="1" x14ac:dyDescent="0.2">
      <c r="A72" s="34"/>
      <c r="B72" s="287" t="s">
        <v>436</v>
      </c>
      <c r="C72" s="287"/>
      <c r="D72" s="178" t="s">
        <v>456</v>
      </c>
      <c r="E72" s="248">
        <f>1317328+3466</f>
        <v>1320794</v>
      </c>
      <c r="F72" s="248">
        <f t="shared" si="177"/>
        <v>1423084</v>
      </c>
      <c r="G72" s="248">
        <f t="shared" si="178"/>
        <v>102290</v>
      </c>
      <c r="H72" s="248">
        <f>4050+2719+6784+3592+3932-74+19033-77426+77426+1-839590+839590-35892+35892-467+467-200+200+2865-3466+3466+94554+9232+2282-2957+2957-275+300-4028+4028</f>
        <v>148995</v>
      </c>
      <c r="I72" s="248">
        <f>-351+351</f>
        <v>0</v>
      </c>
      <c r="J72" s="248">
        <f>-2653-68029+68029+584-150231+150231</f>
        <v>-2069</v>
      </c>
      <c r="K72" s="248">
        <f>812</f>
        <v>812</v>
      </c>
      <c r="L72" s="248"/>
      <c r="M72" s="248">
        <f>13979-59427</f>
        <v>-45448</v>
      </c>
      <c r="N72" s="248"/>
      <c r="O72" s="248"/>
      <c r="P72" s="248"/>
      <c r="Q72" s="248"/>
      <c r="R72" s="248"/>
      <c r="S72" s="248"/>
      <c r="T72" s="248">
        <f>-1317328-3466</f>
        <v>-1320794</v>
      </c>
      <c r="U72" s="248">
        <f t="shared" si="179"/>
        <v>-1423084</v>
      </c>
      <c r="V72" s="248">
        <f t="shared" si="180"/>
        <v>-102290</v>
      </c>
      <c r="W72" s="248">
        <f>-4050-2719-6784-3592-3932+74-19033+77426-77426-1+839590-839590+35892-35892+467-467+200-200-2865+3466-3466-94554-9232-2282+2957-2957+275-300+4028-4028</f>
        <v>-148995</v>
      </c>
      <c r="X72" s="248">
        <f>351-351</f>
        <v>0</v>
      </c>
      <c r="Y72" s="248">
        <f>2653+68029-68029-584+150231-150231</f>
        <v>2069</v>
      </c>
      <c r="Z72" s="248">
        <f>-812</f>
        <v>-812</v>
      </c>
      <c r="AA72" s="248">
        <f>-13979+59427</f>
        <v>45448</v>
      </c>
      <c r="AB72" s="248"/>
      <c r="AC72" s="248"/>
      <c r="AD72" s="248"/>
      <c r="AE72" s="248"/>
      <c r="AF72" s="248"/>
      <c r="AG72" s="248"/>
      <c r="AH72" s="248"/>
      <c r="AI72" s="248">
        <f t="shared" si="181"/>
        <v>0</v>
      </c>
      <c r="AJ72" s="313">
        <f t="shared" si="182"/>
        <v>0</v>
      </c>
    </row>
    <row r="73" spans="1:36" s="80" customFormat="1" x14ac:dyDescent="0.2">
      <c r="A73" s="450" t="s">
        <v>87</v>
      </c>
      <c r="B73" s="451"/>
      <c r="C73" s="468"/>
      <c r="D73" s="33" t="s">
        <v>278</v>
      </c>
      <c r="E73" s="17">
        <f t="shared" ref="E73:T73" si="183">SUM(E74,E77,E91)</f>
        <v>1784706</v>
      </c>
      <c r="F73" s="17">
        <f t="shared" si="183"/>
        <v>1840862</v>
      </c>
      <c r="G73" s="17">
        <f t="shared" si="183"/>
        <v>56156</v>
      </c>
      <c r="H73" s="17">
        <f t="shared" ref="H73:R73" si="184">SUM(H74,H77,H91)</f>
        <v>42246</v>
      </c>
      <c r="I73" s="17">
        <f t="shared" si="184"/>
        <v>0</v>
      </c>
      <c r="J73" s="17">
        <f t="shared" si="184"/>
        <v>1304</v>
      </c>
      <c r="K73" s="17">
        <f t="shared" si="184"/>
        <v>12581</v>
      </c>
      <c r="L73" s="17">
        <f t="shared" si="184"/>
        <v>25</v>
      </c>
      <c r="M73" s="17">
        <f t="shared" si="184"/>
        <v>0</v>
      </c>
      <c r="N73" s="17">
        <f t="shared" si="184"/>
        <v>0</v>
      </c>
      <c r="O73" s="17">
        <f t="shared" si="184"/>
        <v>0</v>
      </c>
      <c r="P73" s="17">
        <f t="shared" si="184"/>
        <v>0</v>
      </c>
      <c r="Q73" s="17">
        <f t="shared" si="184"/>
        <v>0</v>
      </c>
      <c r="R73" s="17">
        <f t="shared" si="184"/>
        <v>0</v>
      </c>
      <c r="S73" s="17">
        <f t="shared" ref="S73:AH73" si="185">SUM(S74,S77,S91)</f>
        <v>0</v>
      </c>
      <c r="T73" s="17">
        <f t="shared" si="183"/>
        <v>-15473</v>
      </c>
      <c r="U73" s="333">
        <f t="shared" si="185"/>
        <v>-12902</v>
      </c>
      <c r="V73" s="333">
        <f t="shared" si="185"/>
        <v>2571</v>
      </c>
      <c r="W73" s="333">
        <f t="shared" ref="W73:AG73" si="186">SUM(W74,W77,W91)</f>
        <v>3772</v>
      </c>
      <c r="X73" s="333">
        <f t="shared" si="186"/>
        <v>0</v>
      </c>
      <c r="Y73" s="333">
        <f t="shared" si="186"/>
        <v>-1201</v>
      </c>
      <c r="Z73" s="333">
        <f t="shared" si="186"/>
        <v>0</v>
      </c>
      <c r="AA73" s="333">
        <f t="shared" si="186"/>
        <v>0</v>
      </c>
      <c r="AB73" s="333">
        <f t="shared" si="186"/>
        <v>0</v>
      </c>
      <c r="AC73" s="333">
        <f t="shared" si="186"/>
        <v>0</v>
      </c>
      <c r="AD73" s="333">
        <f t="shared" si="186"/>
        <v>0</v>
      </c>
      <c r="AE73" s="333">
        <f t="shared" si="186"/>
        <v>0</v>
      </c>
      <c r="AF73" s="333">
        <f t="shared" si="186"/>
        <v>0</v>
      </c>
      <c r="AG73" s="333">
        <f t="shared" si="186"/>
        <v>0</v>
      </c>
      <c r="AH73" s="333">
        <f t="shared" si="185"/>
        <v>0</v>
      </c>
      <c r="AI73" s="333">
        <f t="shared" ref="AI73" si="187">SUM(AI74,AI77,AI91)</f>
        <v>1769233</v>
      </c>
      <c r="AJ73" s="305">
        <f>SUM(AJ74,AJ77,AJ91)</f>
        <v>1827960</v>
      </c>
    </row>
    <row r="74" spans="1:36" s="79" customFormat="1" ht="24" x14ac:dyDescent="0.2">
      <c r="A74" s="38"/>
      <c r="B74" s="452" t="s">
        <v>88</v>
      </c>
      <c r="C74" s="453"/>
      <c r="D74" s="63" t="s">
        <v>279</v>
      </c>
      <c r="E74" s="249">
        <f t="shared" ref="E74:G74" si="188">SUM(E75:E76)</f>
        <v>92701</v>
      </c>
      <c r="F74" s="249">
        <f t="shared" si="188"/>
        <v>98611</v>
      </c>
      <c r="G74" s="249">
        <f t="shared" si="188"/>
        <v>5910</v>
      </c>
      <c r="H74" s="249">
        <f t="shared" ref="H74:R74" si="189">SUM(H75:H76)</f>
        <v>5910</v>
      </c>
      <c r="I74" s="249">
        <f t="shared" si="189"/>
        <v>0</v>
      </c>
      <c r="J74" s="249">
        <f t="shared" si="189"/>
        <v>0</v>
      </c>
      <c r="K74" s="249">
        <f t="shared" si="189"/>
        <v>0</v>
      </c>
      <c r="L74" s="249">
        <f t="shared" si="189"/>
        <v>0</v>
      </c>
      <c r="M74" s="249">
        <f t="shared" si="189"/>
        <v>0</v>
      </c>
      <c r="N74" s="249">
        <f t="shared" si="189"/>
        <v>0</v>
      </c>
      <c r="O74" s="249">
        <f t="shared" si="189"/>
        <v>0</v>
      </c>
      <c r="P74" s="249">
        <f t="shared" si="189"/>
        <v>0</v>
      </c>
      <c r="Q74" s="249">
        <f t="shared" si="189"/>
        <v>0</v>
      </c>
      <c r="R74" s="249">
        <f t="shared" si="189"/>
        <v>0</v>
      </c>
      <c r="S74" s="249">
        <f t="shared" ref="S74:T74" si="190">SUM(S75:S76)</f>
        <v>0</v>
      </c>
      <c r="T74" s="249">
        <f t="shared" si="190"/>
        <v>0</v>
      </c>
      <c r="U74" s="341">
        <f t="shared" ref="U74:AH74" si="191">SUM(U75:U76)</f>
        <v>0</v>
      </c>
      <c r="V74" s="341">
        <f t="shared" si="191"/>
        <v>0</v>
      </c>
      <c r="W74" s="341">
        <f t="shared" ref="W74:AG74" si="192">SUM(W75:W76)</f>
        <v>0</v>
      </c>
      <c r="X74" s="341">
        <f t="shared" si="192"/>
        <v>0</v>
      </c>
      <c r="Y74" s="341">
        <f t="shared" si="192"/>
        <v>0</v>
      </c>
      <c r="Z74" s="341">
        <f t="shared" si="192"/>
        <v>0</v>
      </c>
      <c r="AA74" s="341">
        <f t="shared" si="192"/>
        <v>0</v>
      </c>
      <c r="AB74" s="341">
        <f t="shared" si="192"/>
        <v>0</v>
      </c>
      <c r="AC74" s="341">
        <f t="shared" si="192"/>
        <v>0</v>
      </c>
      <c r="AD74" s="341">
        <f t="shared" si="192"/>
        <v>0</v>
      </c>
      <c r="AE74" s="341">
        <f t="shared" si="192"/>
        <v>0</v>
      </c>
      <c r="AF74" s="341">
        <f t="shared" si="192"/>
        <v>0</v>
      </c>
      <c r="AG74" s="341">
        <f t="shared" si="192"/>
        <v>0</v>
      </c>
      <c r="AH74" s="341">
        <f t="shared" si="191"/>
        <v>0</v>
      </c>
      <c r="AI74" s="341">
        <f t="shared" ref="AI74" si="193">SUM(AI75:AI76)</f>
        <v>92701</v>
      </c>
      <c r="AJ74" s="306">
        <f t="shared" ref="AJ74" si="194">SUM(AJ75:AJ76)</f>
        <v>98611</v>
      </c>
    </row>
    <row r="75" spans="1:36" ht="24" x14ac:dyDescent="0.2">
      <c r="A75" s="83"/>
      <c r="B75" s="456" t="s">
        <v>215</v>
      </c>
      <c r="C75" s="457"/>
      <c r="D75" s="177" t="s">
        <v>216</v>
      </c>
      <c r="E75" s="245">
        <v>467</v>
      </c>
      <c r="F75" s="245">
        <f t="shared" ref="F75:F76" si="195">E75+G75</f>
        <v>4399</v>
      </c>
      <c r="G75" s="245">
        <f t="shared" ref="G75:G76" si="196">SUBTOTAL(9,H75:S75)</f>
        <v>3932</v>
      </c>
      <c r="H75" s="245">
        <v>3932</v>
      </c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339">
        <f t="shared" ref="U75:U76" si="197">T75+V75</f>
        <v>0</v>
      </c>
      <c r="V75" s="339">
        <f t="shared" ref="V75:V76" si="198">SUBTOTAL(9,W75:AH75)</f>
        <v>0</v>
      </c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>
        <f t="shared" ref="AI75:AI76" si="199">E75+T75</f>
        <v>467</v>
      </c>
      <c r="AJ75" s="311">
        <f t="shared" ref="AJ75:AJ76" si="200">F75+U75</f>
        <v>4399</v>
      </c>
    </row>
    <row r="76" spans="1:36" ht="24" x14ac:dyDescent="0.2">
      <c r="A76" s="117"/>
      <c r="B76" s="456" t="s">
        <v>469</v>
      </c>
      <c r="C76" s="457"/>
      <c r="D76" s="177" t="s">
        <v>591</v>
      </c>
      <c r="E76" s="236">
        <v>92234</v>
      </c>
      <c r="F76" s="236">
        <f t="shared" si="195"/>
        <v>94212</v>
      </c>
      <c r="G76" s="236">
        <f t="shared" si="196"/>
        <v>1978</v>
      </c>
      <c r="H76" s="236">
        <f>-1756-1574+5308</f>
        <v>1978</v>
      </c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335">
        <f t="shared" si="197"/>
        <v>0</v>
      </c>
      <c r="V76" s="335">
        <f t="shared" si="198"/>
        <v>0</v>
      </c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>
        <f t="shared" si="199"/>
        <v>92234</v>
      </c>
      <c r="AJ76" s="303">
        <f t="shared" si="200"/>
        <v>94212</v>
      </c>
    </row>
    <row r="77" spans="1:36" s="79" customFormat="1" ht="26.25" customHeight="1" x14ac:dyDescent="0.2">
      <c r="A77" s="18"/>
      <c r="B77" s="452" t="s">
        <v>89</v>
      </c>
      <c r="C77" s="453"/>
      <c r="D77" s="19" t="s">
        <v>280</v>
      </c>
      <c r="E77" s="124">
        <f t="shared" ref="E77:T77" si="201">SUM(E78,E82,E84,E87)</f>
        <v>1629605</v>
      </c>
      <c r="F77" s="124">
        <f t="shared" si="201"/>
        <v>1658836</v>
      </c>
      <c r="G77" s="124">
        <f t="shared" si="201"/>
        <v>29231</v>
      </c>
      <c r="H77" s="124">
        <f t="shared" ref="H77:R77" si="202">SUM(H78,H82,H84,H87)</f>
        <v>16650</v>
      </c>
      <c r="I77" s="124">
        <f t="shared" si="202"/>
        <v>0</v>
      </c>
      <c r="J77" s="124">
        <f t="shared" si="202"/>
        <v>0</v>
      </c>
      <c r="K77" s="124">
        <f t="shared" si="202"/>
        <v>12581</v>
      </c>
      <c r="L77" s="124">
        <f t="shared" si="202"/>
        <v>0</v>
      </c>
      <c r="M77" s="124">
        <f t="shared" si="202"/>
        <v>0</v>
      </c>
      <c r="N77" s="124">
        <f t="shared" si="202"/>
        <v>0</v>
      </c>
      <c r="O77" s="124">
        <f t="shared" si="202"/>
        <v>0</v>
      </c>
      <c r="P77" s="124">
        <f t="shared" si="202"/>
        <v>0</v>
      </c>
      <c r="Q77" s="124">
        <f t="shared" si="202"/>
        <v>0</v>
      </c>
      <c r="R77" s="124">
        <f t="shared" si="202"/>
        <v>0</v>
      </c>
      <c r="S77" s="124">
        <f t="shared" ref="S77:AH77" si="203">SUM(S78,S82,S84,S87)</f>
        <v>0</v>
      </c>
      <c r="T77" s="124">
        <f t="shared" si="201"/>
        <v>0</v>
      </c>
      <c r="U77" s="334">
        <f t="shared" si="203"/>
        <v>0</v>
      </c>
      <c r="V77" s="334">
        <f t="shared" si="203"/>
        <v>0</v>
      </c>
      <c r="W77" s="334">
        <f t="shared" ref="W77:AG77" si="204">SUM(W78,W82,W84,W87)</f>
        <v>0</v>
      </c>
      <c r="X77" s="334">
        <f t="shared" si="204"/>
        <v>0</v>
      </c>
      <c r="Y77" s="334">
        <f t="shared" si="204"/>
        <v>0</v>
      </c>
      <c r="Z77" s="334">
        <f t="shared" si="204"/>
        <v>0</v>
      </c>
      <c r="AA77" s="334">
        <f t="shared" si="204"/>
        <v>0</v>
      </c>
      <c r="AB77" s="334">
        <f t="shared" si="204"/>
        <v>0</v>
      </c>
      <c r="AC77" s="334">
        <f t="shared" si="204"/>
        <v>0</v>
      </c>
      <c r="AD77" s="334">
        <f t="shared" si="204"/>
        <v>0</v>
      </c>
      <c r="AE77" s="334">
        <f t="shared" si="204"/>
        <v>0</v>
      </c>
      <c r="AF77" s="334">
        <f t="shared" si="204"/>
        <v>0</v>
      </c>
      <c r="AG77" s="334">
        <f t="shared" si="204"/>
        <v>0</v>
      </c>
      <c r="AH77" s="334">
        <f t="shared" si="203"/>
        <v>0</v>
      </c>
      <c r="AI77" s="334">
        <f t="shared" ref="AI77" si="205">SUM(AI78,AI82,AI84,AI87)</f>
        <v>1629605</v>
      </c>
      <c r="AJ77" s="306">
        <f>SUM(AJ78,AJ82,AJ84,AJ87)</f>
        <v>1658836</v>
      </c>
    </row>
    <row r="78" spans="1:36" x14ac:dyDescent="0.2">
      <c r="A78" s="20"/>
      <c r="B78" s="449" t="s">
        <v>90</v>
      </c>
      <c r="C78" s="467"/>
      <c r="D78" s="21" t="s">
        <v>91</v>
      </c>
      <c r="E78" s="236">
        <f t="shared" ref="E78:T78" si="206">SUM(E79:E81)</f>
        <v>180164</v>
      </c>
      <c r="F78" s="236">
        <f t="shared" si="206"/>
        <v>180164</v>
      </c>
      <c r="G78" s="236">
        <f t="shared" si="206"/>
        <v>0</v>
      </c>
      <c r="H78" s="236">
        <f t="shared" ref="H78:R78" si="207">SUM(H79:H81)</f>
        <v>0</v>
      </c>
      <c r="I78" s="236">
        <f t="shared" si="207"/>
        <v>0</v>
      </c>
      <c r="J78" s="236">
        <f t="shared" si="207"/>
        <v>0</v>
      </c>
      <c r="K78" s="236">
        <f t="shared" si="207"/>
        <v>0</v>
      </c>
      <c r="L78" s="236">
        <f t="shared" si="207"/>
        <v>0</v>
      </c>
      <c r="M78" s="236">
        <f t="shared" si="207"/>
        <v>0</v>
      </c>
      <c r="N78" s="236">
        <f t="shared" si="207"/>
        <v>0</v>
      </c>
      <c r="O78" s="236">
        <f t="shared" si="207"/>
        <v>0</v>
      </c>
      <c r="P78" s="236">
        <f t="shared" si="207"/>
        <v>0</v>
      </c>
      <c r="Q78" s="236">
        <f t="shared" si="207"/>
        <v>0</v>
      </c>
      <c r="R78" s="236">
        <f t="shared" si="207"/>
        <v>0</v>
      </c>
      <c r="S78" s="236">
        <f t="shared" ref="S78:AH78" si="208">SUM(S79:S81)</f>
        <v>0</v>
      </c>
      <c r="T78" s="236">
        <f t="shared" si="206"/>
        <v>0</v>
      </c>
      <c r="U78" s="335">
        <f t="shared" si="208"/>
        <v>0</v>
      </c>
      <c r="V78" s="335">
        <f t="shared" si="208"/>
        <v>0</v>
      </c>
      <c r="W78" s="335">
        <f t="shared" ref="W78:AG78" si="209">SUM(W79:W81)</f>
        <v>0</v>
      </c>
      <c r="X78" s="335">
        <f t="shared" si="209"/>
        <v>0</v>
      </c>
      <c r="Y78" s="335">
        <f t="shared" si="209"/>
        <v>0</v>
      </c>
      <c r="Z78" s="335">
        <f t="shared" si="209"/>
        <v>0</v>
      </c>
      <c r="AA78" s="335">
        <f t="shared" si="209"/>
        <v>0</v>
      </c>
      <c r="AB78" s="335">
        <f t="shared" si="209"/>
        <v>0</v>
      </c>
      <c r="AC78" s="335">
        <f t="shared" si="209"/>
        <v>0</v>
      </c>
      <c r="AD78" s="335">
        <f t="shared" si="209"/>
        <v>0</v>
      </c>
      <c r="AE78" s="335">
        <f t="shared" si="209"/>
        <v>0</v>
      </c>
      <c r="AF78" s="335">
        <f t="shared" si="209"/>
        <v>0</v>
      </c>
      <c r="AG78" s="335">
        <f t="shared" si="209"/>
        <v>0</v>
      </c>
      <c r="AH78" s="335">
        <f t="shared" si="208"/>
        <v>0</v>
      </c>
      <c r="AI78" s="335">
        <f t="shared" ref="AI78" si="210">SUM(AI79:AI81)</f>
        <v>180164</v>
      </c>
      <c r="AJ78" s="303">
        <f>F78+U78</f>
        <v>180164</v>
      </c>
    </row>
    <row r="79" spans="1:36" x14ac:dyDescent="0.2">
      <c r="A79" s="22"/>
      <c r="B79" s="484" t="s">
        <v>92</v>
      </c>
      <c r="C79" s="485"/>
      <c r="D79" s="24" t="s">
        <v>167</v>
      </c>
      <c r="E79" s="244">
        <v>13515</v>
      </c>
      <c r="F79" s="244">
        <f t="shared" ref="F79:F81" si="211">E79+G79</f>
        <v>13515</v>
      </c>
      <c r="G79" s="244">
        <f t="shared" ref="G79:G81" si="212">SUBTOTAL(9,H79:S79)</f>
        <v>0</v>
      </c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342">
        <f t="shared" ref="U79:U81" si="213">T79+V79</f>
        <v>0</v>
      </c>
      <c r="V79" s="342">
        <f t="shared" ref="V79:V81" si="214">SUBTOTAL(9,W79:AH79)</f>
        <v>0</v>
      </c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>
        <f t="shared" ref="AI79:AI81" si="215">E79+T79</f>
        <v>13515</v>
      </c>
      <c r="AJ79" s="308">
        <f t="shared" ref="AJ79:AJ81" si="216">F79+U79</f>
        <v>13515</v>
      </c>
    </row>
    <row r="80" spans="1:36" x14ac:dyDescent="0.2">
      <c r="A80" s="28"/>
      <c r="B80" s="456" t="s">
        <v>685</v>
      </c>
      <c r="C80" s="457"/>
      <c r="D80" s="37" t="s">
        <v>684</v>
      </c>
      <c r="E80" s="243">
        <v>0</v>
      </c>
      <c r="F80" s="243">
        <f t="shared" si="211"/>
        <v>0</v>
      </c>
      <c r="G80" s="243">
        <f t="shared" si="212"/>
        <v>0</v>
      </c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336">
        <f t="shared" si="213"/>
        <v>0</v>
      </c>
      <c r="V80" s="336">
        <f t="shared" si="214"/>
        <v>0</v>
      </c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>
        <f t="shared" si="215"/>
        <v>0</v>
      </c>
      <c r="AJ80" s="309">
        <f t="shared" si="216"/>
        <v>0</v>
      </c>
    </row>
    <row r="81" spans="1:36" x14ac:dyDescent="0.2">
      <c r="A81" s="23"/>
      <c r="B81" s="456" t="s">
        <v>93</v>
      </c>
      <c r="C81" s="457"/>
      <c r="D81" s="24" t="s">
        <v>168</v>
      </c>
      <c r="E81" s="245">
        <v>166649</v>
      </c>
      <c r="F81" s="245">
        <f t="shared" si="211"/>
        <v>166649</v>
      </c>
      <c r="G81" s="245">
        <f t="shared" si="212"/>
        <v>0</v>
      </c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339">
        <f t="shared" si="213"/>
        <v>0</v>
      </c>
      <c r="V81" s="339">
        <f t="shared" si="214"/>
        <v>0</v>
      </c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>
        <f t="shared" si="215"/>
        <v>166649</v>
      </c>
      <c r="AJ81" s="311">
        <f t="shared" si="216"/>
        <v>166649</v>
      </c>
    </row>
    <row r="82" spans="1:36" ht="24" x14ac:dyDescent="0.2">
      <c r="A82" s="25"/>
      <c r="B82" s="449" t="s">
        <v>94</v>
      </c>
      <c r="C82" s="467"/>
      <c r="D82" s="26" t="s">
        <v>95</v>
      </c>
      <c r="E82" s="239">
        <f t="shared" ref="E82:AI82" si="217">SUM(E83:E83)</f>
        <v>125049</v>
      </c>
      <c r="F82" s="239">
        <f t="shared" si="217"/>
        <v>125049</v>
      </c>
      <c r="G82" s="239">
        <f t="shared" si="217"/>
        <v>0</v>
      </c>
      <c r="H82" s="239">
        <f t="shared" si="217"/>
        <v>0</v>
      </c>
      <c r="I82" s="239">
        <f t="shared" si="217"/>
        <v>0</v>
      </c>
      <c r="J82" s="239">
        <f t="shared" si="217"/>
        <v>0</v>
      </c>
      <c r="K82" s="239">
        <f t="shared" si="217"/>
        <v>0</v>
      </c>
      <c r="L82" s="239">
        <f t="shared" si="217"/>
        <v>0</v>
      </c>
      <c r="M82" s="239">
        <f t="shared" si="217"/>
        <v>0</v>
      </c>
      <c r="N82" s="239">
        <f t="shared" si="217"/>
        <v>0</v>
      </c>
      <c r="O82" s="239">
        <f t="shared" si="217"/>
        <v>0</v>
      </c>
      <c r="P82" s="239">
        <f t="shared" si="217"/>
        <v>0</v>
      </c>
      <c r="Q82" s="239">
        <f t="shared" si="217"/>
        <v>0</v>
      </c>
      <c r="R82" s="239">
        <f t="shared" si="217"/>
        <v>0</v>
      </c>
      <c r="S82" s="239">
        <f t="shared" si="217"/>
        <v>0</v>
      </c>
      <c r="T82" s="239">
        <f t="shared" si="217"/>
        <v>0</v>
      </c>
      <c r="U82" s="337">
        <f t="shared" si="217"/>
        <v>0</v>
      </c>
      <c r="V82" s="337">
        <f t="shared" si="217"/>
        <v>0</v>
      </c>
      <c r="W82" s="337">
        <f t="shared" si="217"/>
        <v>0</v>
      </c>
      <c r="X82" s="337">
        <f t="shared" si="217"/>
        <v>0</v>
      </c>
      <c r="Y82" s="337">
        <f t="shared" si="217"/>
        <v>0</v>
      </c>
      <c r="Z82" s="337">
        <f t="shared" si="217"/>
        <v>0</v>
      </c>
      <c r="AA82" s="337">
        <f t="shared" si="217"/>
        <v>0</v>
      </c>
      <c r="AB82" s="337">
        <f t="shared" si="217"/>
        <v>0</v>
      </c>
      <c r="AC82" s="337">
        <f t="shared" si="217"/>
        <v>0</v>
      </c>
      <c r="AD82" s="337">
        <f t="shared" si="217"/>
        <v>0</v>
      </c>
      <c r="AE82" s="337">
        <f t="shared" si="217"/>
        <v>0</v>
      </c>
      <c r="AF82" s="337">
        <f t="shared" si="217"/>
        <v>0</v>
      </c>
      <c r="AG82" s="337">
        <f t="shared" si="217"/>
        <v>0</v>
      </c>
      <c r="AH82" s="337">
        <f t="shared" si="217"/>
        <v>0</v>
      </c>
      <c r="AI82" s="337">
        <f t="shared" si="217"/>
        <v>125049</v>
      </c>
      <c r="AJ82" s="205">
        <f>F82+U82</f>
        <v>125049</v>
      </c>
    </row>
    <row r="83" spans="1:36" ht="24" x14ac:dyDescent="0.2">
      <c r="A83" s="28"/>
      <c r="B83" s="487" t="s">
        <v>96</v>
      </c>
      <c r="C83" s="488"/>
      <c r="D83" s="37" t="s">
        <v>169</v>
      </c>
      <c r="E83" s="237">
        <v>125049</v>
      </c>
      <c r="F83" s="237">
        <f>E83+G83</f>
        <v>125049</v>
      </c>
      <c r="G83" s="237">
        <f>SUBTOTAL(9,H83:S83)</f>
        <v>0</v>
      </c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53">
        <f>T83+V83</f>
        <v>0</v>
      </c>
      <c r="V83" s="253">
        <f>SUBTOTAL(9,W83:AH83)</f>
        <v>0</v>
      </c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>
        <f>E83+T83</f>
        <v>125049</v>
      </c>
      <c r="AJ83" s="307">
        <f>F83+U83</f>
        <v>125049</v>
      </c>
    </row>
    <row r="84" spans="1:36" x14ac:dyDescent="0.2">
      <c r="A84" s="25"/>
      <c r="B84" s="449" t="s">
        <v>97</v>
      </c>
      <c r="C84" s="467"/>
      <c r="D84" s="26" t="s">
        <v>171</v>
      </c>
      <c r="E84" s="239">
        <f t="shared" ref="E84:G84" si="218">SUM(E85:E86)</f>
        <v>253138</v>
      </c>
      <c r="F84" s="239">
        <f t="shared" si="218"/>
        <v>247716</v>
      </c>
      <c r="G84" s="239">
        <f t="shared" si="218"/>
        <v>-5422</v>
      </c>
      <c r="H84" s="239">
        <f t="shared" ref="H84:R84" si="219">SUM(H85:H86)</f>
        <v>748</v>
      </c>
      <c r="I84" s="239">
        <f t="shared" si="219"/>
        <v>0</v>
      </c>
      <c r="J84" s="239">
        <f t="shared" si="219"/>
        <v>0</v>
      </c>
      <c r="K84" s="239">
        <f t="shared" si="219"/>
        <v>-6170</v>
      </c>
      <c r="L84" s="239">
        <f t="shared" si="219"/>
        <v>0</v>
      </c>
      <c r="M84" s="239">
        <f t="shared" si="219"/>
        <v>0</v>
      </c>
      <c r="N84" s="239">
        <f t="shared" si="219"/>
        <v>0</v>
      </c>
      <c r="O84" s="239">
        <f t="shared" si="219"/>
        <v>0</v>
      </c>
      <c r="P84" s="239">
        <f t="shared" si="219"/>
        <v>0</v>
      </c>
      <c r="Q84" s="239">
        <f t="shared" si="219"/>
        <v>0</v>
      </c>
      <c r="R84" s="239">
        <f t="shared" si="219"/>
        <v>0</v>
      </c>
      <c r="S84" s="239">
        <f t="shared" ref="S84:T84" si="220">SUM(S85:S86)</f>
        <v>0</v>
      </c>
      <c r="T84" s="239">
        <f t="shared" si="220"/>
        <v>0</v>
      </c>
      <c r="U84" s="337">
        <f t="shared" ref="U84:AH84" si="221">SUM(U85:U86)</f>
        <v>0</v>
      </c>
      <c r="V84" s="337">
        <f t="shared" si="221"/>
        <v>0</v>
      </c>
      <c r="W84" s="337">
        <f t="shared" ref="W84:AG84" si="222">SUM(W85:W86)</f>
        <v>0</v>
      </c>
      <c r="X84" s="337">
        <f t="shared" si="222"/>
        <v>0</v>
      </c>
      <c r="Y84" s="337">
        <f t="shared" si="222"/>
        <v>0</v>
      </c>
      <c r="Z84" s="337">
        <f t="shared" si="222"/>
        <v>0</v>
      </c>
      <c r="AA84" s="337">
        <f t="shared" si="222"/>
        <v>0</v>
      </c>
      <c r="AB84" s="337">
        <f t="shared" si="222"/>
        <v>0</v>
      </c>
      <c r="AC84" s="337">
        <f t="shared" si="222"/>
        <v>0</v>
      </c>
      <c r="AD84" s="337">
        <f t="shared" si="222"/>
        <v>0</v>
      </c>
      <c r="AE84" s="337">
        <f t="shared" si="222"/>
        <v>0</v>
      </c>
      <c r="AF84" s="337">
        <f t="shared" si="222"/>
        <v>0</v>
      </c>
      <c r="AG84" s="337">
        <f t="shared" si="222"/>
        <v>0</v>
      </c>
      <c r="AH84" s="337">
        <f t="shared" si="221"/>
        <v>0</v>
      </c>
      <c r="AI84" s="337">
        <f t="shared" ref="AI84" si="223">SUM(AI85:AI86)</f>
        <v>253138</v>
      </c>
      <c r="AJ84" s="205">
        <f>F84+U84</f>
        <v>247716</v>
      </c>
    </row>
    <row r="85" spans="1:36" x14ac:dyDescent="0.2">
      <c r="A85" s="22"/>
      <c r="B85" s="484" t="s">
        <v>98</v>
      </c>
      <c r="C85" s="485"/>
      <c r="D85" s="174" t="s">
        <v>141</v>
      </c>
      <c r="E85" s="237">
        <v>233772</v>
      </c>
      <c r="F85" s="237">
        <f t="shared" ref="F85:F86" si="224">E85+G85</f>
        <v>228350</v>
      </c>
      <c r="G85" s="237">
        <f t="shared" ref="G85:G86" si="225">SUBTOTAL(9,H85:S85)</f>
        <v>-5422</v>
      </c>
      <c r="H85" s="237">
        <f>748</f>
        <v>748</v>
      </c>
      <c r="I85" s="237"/>
      <c r="J85" s="237"/>
      <c r="K85" s="237">
        <f>-408-1826-2436-1500</f>
        <v>-6170</v>
      </c>
      <c r="L85" s="237"/>
      <c r="M85" s="237"/>
      <c r="N85" s="237"/>
      <c r="O85" s="237"/>
      <c r="P85" s="237"/>
      <c r="Q85" s="237"/>
      <c r="R85" s="237"/>
      <c r="S85" s="237"/>
      <c r="T85" s="237"/>
      <c r="U85" s="336">
        <f t="shared" ref="U85:U86" si="226">T85+V85</f>
        <v>0</v>
      </c>
      <c r="V85" s="336">
        <f t="shared" ref="V85:V86" si="227">SUBTOTAL(9,W85:AH85)</f>
        <v>0</v>
      </c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>
        <f t="shared" ref="AI85:AI86" si="228">E85+T85</f>
        <v>233772</v>
      </c>
      <c r="AJ85" s="304">
        <f t="shared" ref="AJ85:AJ86" si="229">F85+U85</f>
        <v>228350</v>
      </c>
    </row>
    <row r="86" spans="1:36" x14ac:dyDescent="0.2">
      <c r="A86" s="36"/>
      <c r="B86" s="455" t="s">
        <v>99</v>
      </c>
      <c r="C86" s="486"/>
      <c r="D86" s="37" t="s">
        <v>170</v>
      </c>
      <c r="E86" s="237">
        <v>19366</v>
      </c>
      <c r="F86" s="237">
        <f t="shared" si="224"/>
        <v>19366</v>
      </c>
      <c r="G86" s="237">
        <f t="shared" si="225"/>
        <v>0</v>
      </c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336">
        <f t="shared" si="226"/>
        <v>0</v>
      </c>
      <c r="V86" s="336">
        <f t="shared" si="227"/>
        <v>0</v>
      </c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>
        <f t="shared" si="228"/>
        <v>19366</v>
      </c>
      <c r="AJ86" s="304">
        <f t="shared" si="229"/>
        <v>19366</v>
      </c>
    </row>
    <row r="87" spans="1:36" ht="24" x14ac:dyDescent="0.2">
      <c r="A87" s="25"/>
      <c r="B87" s="449" t="s">
        <v>100</v>
      </c>
      <c r="C87" s="467"/>
      <c r="D87" s="26" t="s">
        <v>502</v>
      </c>
      <c r="E87" s="239">
        <f t="shared" ref="E87:G87" si="230">SUM(E88:E90)</f>
        <v>1071254</v>
      </c>
      <c r="F87" s="239">
        <f t="shared" si="230"/>
        <v>1105907</v>
      </c>
      <c r="G87" s="239">
        <f t="shared" si="230"/>
        <v>34653</v>
      </c>
      <c r="H87" s="239">
        <f t="shared" ref="H87:R87" si="231">SUM(H88:H90)</f>
        <v>15902</v>
      </c>
      <c r="I87" s="239">
        <f t="shared" si="231"/>
        <v>0</v>
      </c>
      <c r="J87" s="239">
        <f t="shared" si="231"/>
        <v>0</v>
      </c>
      <c r="K87" s="239">
        <f t="shared" si="231"/>
        <v>18751</v>
      </c>
      <c r="L87" s="239">
        <f t="shared" si="231"/>
        <v>0</v>
      </c>
      <c r="M87" s="239">
        <f t="shared" si="231"/>
        <v>0</v>
      </c>
      <c r="N87" s="239">
        <f t="shared" si="231"/>
        <v>0</v>
      </c>
      <c r="O87" s="239">
        <f t="shared" si="231"/>
        <v>0</v>
      </c>
      <c r="P87" s="239">
        <f t="shared" si="231"/>
        <v>0</v>
      </c>
      <c r="Q87" s="239">
        <f t="shared" si="231"/>
        <v>0</v>
      </c>
      <c r="R87" s="239">
        <f t="shared" si="231"/>
        <v>0</v>
      </c>
      <c r="S87" s="239">
        <f t="shared" ref="S87:T87" si="232">SUM(S88:S90)</f>
        <v>0</v>
      </c>
      <c r="T87" s="239">
        <f t="shared" si="232"/>
        <v>0</v>
      </c>
      <c r="U87" s="337">
        <f t="shared" ref="U87:AH87" si="233">SUM(U88:U90)</f>
        <v>0</v>
      </c>
      <c r="V87" s="337">
        <f t="shared" si="233"/>
        <v>0</v>
      </c>
      <c r="W87" s="337">
        <f t="shared" ref="W87:AG87" si="234">SUM(W88:W90)</f>
        <v>0</v>
      </c>
      <c r="X87" s="337">
        <f t="shared" si="234"/>
        <v>0</v>
      </c>
      <c r="Y87" s="337">
        <f t="shared" si="234"/>
        <v>0</v>
      </c>
      <c r="Z87" s="337">
        <f t="shared" si="234"/>
        <v>0</v>
      </c>
      <c r="AA87" s="337">
        <f t="shared" si="234"/>
        <v>0</v>
      </c>
      <c r="AB87" s="337">
        <f t="shared" si="234"/>
        <v>0</v>
      </c>
      <c r="AC87" s="337">
        <f t="shared" si="234"/>
        <v>0</v>
      </c>
      <c r="AD87" s="337">
        <f t="shared" si="234"/>
        <v>0</v>
      </c>
      <c r="AE87" s="337">
        <f t="shared" si="234"/>
        <v>0</v>
      </c>
      <c r="AF87" s="337">
        <f t="shared" si="234"/>
        <v>0</v>
      </c>
      <c r="AG87" s="337">
        <f t="shared" si="234"/>
        <v>0</v>
      </c>
      <c r="AH87" s="337">
        <f t="shared" si="233"/>
        <v>0</v>
      </c>
      <c r="AI87" s="337">
        <f t="shared" ref="AI87" si="235">SUM(AI88:AI90)</f>
        <v>1071254</v>
      </c>
      <c r="AJ87" s="205">
        <f>F87+U87</f>
        <v>1105907</v>
      </c>
    </row>
    <row r="88" spans="1:36" ht="25.5" customHeight="1" x14ac:dyDescent="0.2">
      <c r="A88" s="22"/>
      <c r="B88" s="484" t="s">
        <v>101</v>
      </c>
      <c r="C88" s="485"/>
      <c r="D88" s="24" t="s">
        <v>172</v>
      </c>
      <c r="E88" s="244">
        <v>542917</v>
      </c>
      <c r="F88" s="244">
        <f t="shared" ref="F88:F90" si="236">E88+G88</f>
        <v>546967</v>
      </c>
      <c r="G88" s="244">
        <f t="shared" ref="G88:G90" si="237">SUBTOTAL(9,H88:S88)</f>
        <v>4050</v>
      </c>
      <c r="H88" s="244">
        <v>4050</v>
      </c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336">
        <f t="shared" ref="U88:U90" si="238">T88+V88</f>
        <v>0</v>
      </c>
      <c r="V88" s="336">
        <f t="shared" ref="V88:V90" si="239">SUBTOTAL(9,W88:AH88)</f>
        <v>0</v>
      </c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>
        <f t="shared" ref="AI88:AI90" si="240">E88+T88</f>
        <v>542917</v>
      </c>
      <c r="AJ88" s="304">
        <f>F88+U88</f>
        <v>546967</v>
      </c>
    </row>
    <row r="89" spans="1:36" ht="14.25" customHeight="1" x14ac:dyDescent="0.2">
      <c r="A89" s="36"/>
      <c r="B89" s="455" t="s">
        <v>102</v>
      </c>
      <c r="C89" s="486"/>
      <c r="D89" s="24" t="s">
        <v>189</v>
      </c>
      <c r="E89" s="243">
        <v>23466</v>
      </c>
      <c r="F89" s="243">
        <f t="shared" si="236"/>
        <v>23466</v>
      </c>
      <c r="G89" s="243">
        <f t="shared" si="237"/>
        <v>0</v>
      </c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336">
        <f t="shared" si="238"/>
        <v>0</v>
      </c>
      <c r="V89" s="336">
        <f t="shared" si="239"/>
        <v>0</v>
      </c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>
        <f t="shared" si="240"/>
        <v>23466</v>
      </c>
      <c r="AJ89" s="304">
        <f t="shared" ref="AJ89:AJ90" si="241">F89+U89</f>
        <v>23466</v>
      </c>
    </row>
    <row r="90" spans="1:36" ht="14.25" customHeight="1" x14ac:dyDescent="0.2">
      <c r="A90" s="23"/>
      <c r="B90" s="456" t="s">
        <v>103</v>
      </c>
      <c r="C90" s="457"/>
      <c r="D90" s="24" t="s">
        <v>173</v>
      </c>
      <c r="E90" s="245">
        <v>504871</v>
      </c>
      <c r="F90" s="245">
        <f t="shared" si="236"/>
        <v>535474</v>
      </c>
      <c r="G90" s="245">
        <f t="shared" si="237"/>
        <v>30603</v>
      </c>
      <c r="H90" s="245">
        <f>-748+12600</f>
        <v>11852</v>
      </c>
      <c r="I90" s="245"/>
      <c r="J90" s="245"/>
      <c r="K90" s="245">
        <f>3276+2641+13828-584-445+35</f>
        <v>18751</v>
      </c>
      <c r="L90" s="245"/>
      <c r="M90" s="245"/>
      <c r="N90" s="245"/>
      <c r="O90" s="245"/>
      <c r="P90" s="245"/>
      <c r="Q90" s="245"/>
      <c r="R90" s="245"/>
      <c r="S90" s="245"/>
      <c r="T90" s="245"/>
      <c r="U90" s="339">
        <f t="shared" si="238"/>
        <v>0</v>
      </c>
      <c r="V90" s="339">
        <f t="shared" si="239"/>
        <v>0</v>
      </c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>
        <f t="shared" si="240"/>
        <v>504871</v>
      </c>
      <c r="AJ90" s="311">
        <f t="shared" si="241"/>
        <v>535474</v>
      </c>
    </row>
    <row r="91" spans="1:36" ht="42" customHeight="1" x14ac:dyDescent="0.2">
      <c r="A91" s="25"/>
      <c r="B91" s="452" t="s">
        <v>229</v>
      </c>
      <c r="C91" s="453"/>
      <c r="D91" s="379" t="s">
        <v>281</v>
      </c>
      <c r="E91" s="319">
        <f t="shared" ref="E91:G91" si="242">SUM(E92,E94)</f>
        <v>62400</v>
      </c>
      <c r="F91" s="319">
        <f t="shared" si="242"/>
        <v>83415</v>
      </c>
      <c r="G91" s="319">
        <f t="shared" si="242"/>
        <v>21015</v>
      </c>
      <c r="H91" s="319">
        <f t="shared" ref="H91:R91" si="243">SUM(H92,H94)</f>
        <v>19686</v>
      </c>
      <c r="I91" s="319">
        <f t="shared" si="243"/>
        <v>0</v>
      </c>
      <c r="J91" s="319">
        <f t="shared" si="243"/>
        <v>1304</v>
      </c>
      <c r="K91" s="319">
        <f t="shared" si="243"/>
        <v>0</v>
      </c>
      <c r="L91" s="319">
        <f t="shared" si="243"/>
        <v>25</v>
      </c>
      <c r="M91" s="319">
        <f t="shared" si="243"/>
        <v>0</v>
      </c>
      <c r="N91" s="319">
        <f t="shared" si="243"/>
        <v>0</v>
      </c>
      <c r="O91" s="319">
        <f t="shared" si="243"/>
        <v>0</v>
      </c>
      <c r="P91" s="319">
        <f t="shared" si="243"/>
        <v>0</v>
      </c>
      <c r="Q91" s="319">
        <f t="shared" si="243"/>
        <v>0</v>
      </c>
      <c r="R91" s="319">
        <f t="shared" si="243"/>
        <v>0</v>
      </c>
      <c r="S91" s="319">
        <f t="shared" ref="S91:T91" si="244">SUM(S92,S94)</f>
        <v>0</v>
      </c>
      <c r="T91" s="319">
        <f t="shared" si="244"/>
        <v>-15473</v>
      </c>
      <c r="U91" s="343">
        <f t="shared" ref="U91:AH91" si="245">SUM(U92,U94)</f>
        <v>-12902</v>
      </c>
      <c r="V91" s="343">
        <f t="shared" si="245"/>
        <v>2571</v>
      </c>
      <c r="W91" s="343">
        <f t="shared" ref="W91:AG91" si="246">SUM(W92,W94)</f>
        <v>3772</v>
      </c>
      <c r="X91" s="343">
        <f t="shared" si="246"/>
        <v>0</v>
      </c>
      <c r="Y91" s="343">
        <f t="shared" si="246"/>
        <v>-1201</v>
      </c>
      <c r="Z91" s="343">
        <f t="shared" si="246"/>
        <v>0</v>
      </c>
      <c r="AA91" s="343">
        <f t="shared" si="246"/>
        <v>0</v>
      </c>
      <c r="AB91" s="343">
        <f t="shared" si="246"/>
        <v>0</v>
      </c>
      <c r="AC91" s="343">
        <f t="shared" si="246"/>
        <v>0</v>
      </c>
      <c r="AD91" s="343">
        <f t="shared" si="246"/>
        <v>0</v>
      </c>
      <c r="AE91" s="343">
        <f t="shared" si="246"/>
        <v>0</v>
      </c>
      <c r="AF91" s="343">
        <f t="shared" si="246"/>
        <v>0</v>
      </c>
      <c r="AG91" s="343">
        <f t="shared" si="246"/>
        <v>0</v>
      </c>
      <c r="AH91" s="343">
        <f t="shared" si="245"/>
        <v>0</v>
      </c>
      <c r="AI91" s="343">
        <f t="shared" ref="AI91" si="247">SUM(AI92,AI94)</f>
        <v>46927</v>
      </c>
      <c r="AJ91" s="314">
        <f>SUM(AJ92,AJ94)</f>
        <v>70513</v>
      </c>
    </row>
    <row r="92" spans="1:36" s="79" customFormat="1" ht="27.75" customHeight="1" x14ac:dyDescent="0.2">
      <c r="A92" s="18"/>
      <c r="B92" s="449" t="s">
        <v>104</v>
      </c>
      <c r="C92" s="467"/>
      <c r="D92" s="26" t="s">
        <v>503</v>
      </c>
      <c r="E92" s="239">
        <f t="shared" ref="E92:AI92" si="248">SUM(E93:E93)</f>
        <v>0</v>
      </c>
      <c r="F92" s="239">
        <f t="shared" si="248"/>
        <v>19033</v>
      </c>
      <c r="G92" s="239">
        <f t="shared" si="248"/>
        <v>19033</v>
      </c>
      <c r="H92" s="239">
        <f t="shared" si="248"/>
        <v>19033</v>
      </c>
      <c r="I92" s="239">
        <f t="shared" si="248"/>
        <v>0</v>
      </c>
      <c r="J92" s="239">
        <f t="shared" si="248"/>
        <v>0</v>
      </c>
      <c r="K92" s="239">
        <f t="shared" si="248"/>
        <v>0</v>
      </c>
      <c r="L92" s="239">
        <f t="shared" si="248"/>
        <v>0</v>
      </c>
      <c r="M92" s="239">
        <f t="shared" si="248"/>
        <v>0</v>
      </c>
      <c r="N92" s="239">
        <f t="shared" si="248"/>
        <v>0</v>
      </c>
      <c r="O92" s="239">
        <f t="shared" si="248"/>
        <v>0</v>
      </c>
      <c r="P92" s="239">
        <f t="shared" si="248"/>
        <v>0</v>
      </c>
      <c r="Q92" s="239">
        <f t="shared" si="248"/>
        <v>0</v>
      </c>
      <c r="R92" s="239">
        <f t="shared" si="248"/>
        <v>0</v>
      </c>
      <c r="S92" s="239">
        <f t="shared" si="248"/>
        <v>0</v>
      </c>
      <c r="T92" s="239">
        <f t="shared" si="248"/>
        <v>0</v>
      </c>
      <c r="U92" s="337">
        <f t="shared" si="248"/>
        <v>0</v>
      </c>
      <c r="V92" s="337">
        <f t="shared" si="248"/>
        <v>0</v>
      </c>
      <c r="W92" s="337">
        <f t="shared" si="248"/>
        <v>0</v>
      </c>
      <c r="X92" s="337">
        <f t="shared" si="248"/>
        <v>0</v>
      </c>
      <c r="Y92" s="337">
        <f t="shared" si="248"/>
        <v>0</v>
      </c>
      <c r="Z92" s="337">
        <f t="shared" si="248"/>
        <v>0</v>
      </c>
      <c r="AA92" s="337">
        <f t="shared" si="248"/>
        <v>0</v>
      </c>
      <c r="AB92" s="337">
        <f t="shared" si="248"/>
        <v>0</v>
      </c>
      <c r="AC92" s="337">
        <f t="shared" si="248"/>
        <v>0</v>
      </c>
      <c r="AD92" s="337">
        <f t="shared" si="248"/>
        <v>0</v>
      </c>
      <c r="AE92" s="337">
        <f t="shared" si="248"/>
        <v>0</v>
      </c>
      <c r="AF92" s="337">
        <f t="shared" si="248"/>
        <v>0</v>
      </c>
      <c r="AG92" s="337">
        <f t="shared" si="248"/>
        <v>0</v>
      </c>
      <c r="AH92" s="337">
        <f t="shared" si="248"/>
        <v>0</v>
      </c>
      <c r="AI92" s="337">
        <f t="shared" si="248"/>
        <v>0</v>
      </c>
      <c r="AJ92" s="205">
        <f t="shared" ref="AJ92" si="249">SUM(AJ93:AJ93)</f>
        <v>19033</v>
      </c>
    </row>
    <row r="93" spans="1:36" ht="27" customHeight="1" x14ac:dyDescent="0.2">
      <c r="A93" s="23"/>
      <c r="B93" s="464" t="s">
        <v>197</v>
      </c>
      <c r="C93" s="507"/>
      <c r="D93" s="24" t="s">
        <v>504</v>
      </c>
      <c r="E93" s="240">
        <v>0</v>
      </c>
      <c r="F93" s="240">
        <f t="shared" ref="F93:F94" si="250">E93+G93</f>
        <v>19033</v>
      </c>
      <c r="G93" s="240">
        <f>SUBTOTAL(9,H93:S93)</f>
        <v>19033</v>
      </c>
      <c r="H93" s="240">
        <v>19033</v>
      </c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53">
        <f t="shared" ref="U93:U94" si="251">T93+V93</f>
        <v>0</v>
      </c>
      <c r="V93" s="253">
        <f t="shared" ref="V93:V94" si="252">SUBTOTAL(9,W93:AH93)</f>
        <v>0</v>
      </c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>
        <f>E93+T93</f>
        <v>0</v>
      </c>
      <c r="AJ93" s="307">
        <f t="shared" ref="AJ93:AJ94" si="253">F93+U93</f>
        <v>19033</v>
      </c>
    </row>
    <row r="94" spans="1:36" s="79" customFormat="1" ht="15.75" customHeight="1" x14ac:dyDescent="0.2">
      <c r="A94" s="39"/>
      <c r="B94" s="459" t="s">
        <v>227</v>
      </c>
      <c r="C94" s="460"/>
      <c r="D94" s="26" t="s">
        <v>228</v>
      </c>
      <c r="E94" s="239">
        <v>62400</v>
      </c>
      <c r="F94" s="239">
        <f t="shared" si="250"/>
        <v>64382</v>
      </c>
      <c r="G94" s="239">
        <f>SUBTOTAL(9,H94:S94)</f>
        <v>1982</v>
      </c>
      <c r="H94" s="239">
        <f>303+278+72</f>
        <v>653</v>
      </c>
      <c r="I94" s="239"/>
      <c r="J94" s="239">
        <v>1304</v>
      </c>
      <c r="K94" s="239"/>
      <c r="L94" s="239">
        <v>25</v>
      </c>
      <c r="M94" s="239"/>
      <c r="N94" s="239"/>
      <c r="O94" s="239"/>
      <c r="P94" s="239"/>
      <c r="Q94" s="239"/>
      <c r="R94" s="239"/>
      <c r="S94" s="239"/>
      <c r="T94" s="239">
        <v>-15473</v>
      </c>
      <c r="U94" s="337">
        <f t="shared" si="251"/>
        <v>-12902</v>
      </c>
      <c r="V94" s="337">
        <f t="shared" si="252"/>
        <v>2571</v>
      </c>
      <c r="W94" s="337">
        <f>4050-278</f>
        <v>3772</v>
      </c>
      <c r="X94" s="337"/>
      <c r="Y94" s="337">
        <v>-1201</v>
      </c>
      <c r="Z94" s="337"/>
      <c r="AA94" s="337"/>
      <c r="AB94" s="337"/>
      <c r="AC94" s="337"/>
      <c r="AD94" s="337"/>
      <c r="AE94" s="337"/>
      <c r="AF94" s="337"/>
      <c r="AG94" s="337"/>
      <c r="AH94" s="337"/>
      <c r="AI94" s="337">
        <f>E94+T94</f>
        <v>46927</v>
      </c>
      <c r="AJ94" s="205">
        <f t="shared" si="253"/>
        <v>51480</v>
      </c>
    </row>
    <row r="95" spans="1:36" s="79" customFormat="1" x14ac:dyDescent="0.2">
      <c r="A95" s="121"/>
      <c r="B95" s="122"/>
      <c r="C95" s="123"/>
      <c r="D95" s="35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206"/>
    </row>
    <row r="96" spans="1:36" s="84" customFormat="1" ht="30" customHeight="1" x14ac:dyDescent="0.2">
      <c r="A96" s="502" t="s">
        <v>119</v>
      </c>
      <c r="B96" s="503"/>
      <c r="C96" s="503"/>
      <c r="D96" s="504"/>
      <c r="E96" s="250">
        <f t="shared" ref="E96:AJ96" si="254">SUM(E10,E15,E26,E32,E35,E44,E55,E49,E64,E66,E70,E73,)</f>
        <v>96800332</v>
      </c>
      <c r="F96" s="250">
        <f t="shared" si="254"/>
        <v>98630191</v>
      </c>
      <c r="G96" s="250">
        <f t="shared" si="254"/>
        <v>1829859</v>
      </c>
      <c r="H96" s="250">
        <f t="shared" si="254"/>
        <v>979167</v>
      </c>
      <c r="I96" s="250">
        <f t="shared" si="254"/>
        <v>641366</v>
      </c>
      <c r="J96" s="250">
        <f t="shared" si="254"/>
        <v>16593</v>
      </c>
      <c r="K96" s="250">
        <f t="shared" si="254"/>
        <v>-5623</v>
      </c>
      <c r="L96" s="250">
        <f t="shared" si="254"/>
        <v>2100</v>
      </c>
      <c r="M96" s="250">
        <f t="shared" si="254"/>
        <v>196256</v>
      </c>
      <c r="N96" s="250">
        <f t="shared" si="254"/>
        <v>0</v>
      </c>
      <c r="O96" s="250">
        <f t="shared" si="254"/>
        <v>0</v>
      </c>
      <c r="P96" s="250">
        <f t="shared" si="254"/>
        <v>0</v>
      </c>
      <c r="Q96" s="250">
        <f t="shared" si="254"/>
        <v>0</v>
      </c>
      <c r="R96" s="250">
        <f t="shared" si="254"/>
        <v>0</v>
      </c>
      <c r="S96" s="250">
        <f t="shared" si="254"/>
        <v>0</v>
      </c>
      <c r="T96" s="250">
        <f t="shared" si="254"/>
        <v>-1336267</v>
      </c>
      <c r="U96" s="349">
        <f t="shared" si="254"/>
        <v>-1435986</v>
      </c>
      <c r="V96" s="349">
        <f t="shared" si="254"/>
        <v>-99719</v>
      </c>
      <c r="W96" s="349">
        <f t="shared" si="254"/>
        <v>-145223</v>
      </c>
      <c r="X96" s="349">
        <f t="shared" si="254"/>
        <v>0</v>
      </c>
      <c r="Y96" s="349">
        <f t="shared" si="254"/>
        <v>868</v>
      </c>
      <c r="Z96" s="349">
        <f t="shared" si="254"/>
        <v>-812</v>
      </c>
      <c r="AA96" s="349">
        <f t="shared" si="254"/>
        <v>45448</v>
      </c>
      <c r="AB96" s="349">
        <f t="shared" si="254"/>
        <v>0</v>
      </c>
      <c r="AC96" s="349">
        <f t="shared" si="254"/>
        <v>0</v>
      </c>
      <c r="AD96" s="349">
        <f t="shared" si="254"/>
        <v>0</v>
      </c>
      <c r="AE96" s="349">
        <f t="shared" si="254"/>
        <v>0</v>
      </c>
      <c r="AF96" s="349">
        <f t="shared" si="254"/>
        <v>0</v>
      </c>
      <c r="AG96" s="349">
        <f t="shared" si="254"/>
        <v>0</v>
      </c>
      <c r="AH96" s="349">
        <f t="shared" si="254"/>
        <v>0</v>
      </c>
      <c r="AI96" s="349">
        <f t="shared" si="254"/>
        <v>95464065</v>
      </c>
      <c r="AJ96" s="315">
        <f t="shared" si="254"/>
        <v>97194205</v>
      </c>
    </row>
    <row r="97" spans="1:36" x14ac:dyDescent="0.2">
      <c r="A97" s="25"/>
      <c r="B97" s="41"/>
      <c r="C97" s="42"/>
      <c r="D97" s="24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05"/>
    </row>
    <row r="98" spans="1:36" x14ac:dyDescent="0.2">
      <c r="A98" s="39"/>
      <c r="B98" s="508" t="s">
        <v>539</v>
      </c>
      <c r="C98" s="509"/>
      <c r="D98" s="19" t="s">
        <v>174</v>
      </c>
      <c r="E98" s="124">
        <f t="shared" ref="E98:AJ98" si="255">SUM(E99:E129)</f>
        <v>15966599</v>
      </c>
      <c r="F98" s="124">
        <f t="shared" si="255"/>
        <v>17188315</v>
      </c>
      <c r="G98" s="124">
        <f t="shared" si="255"/>
        <v>1221716</v>
      </c>
      <c r="H98" s="124">
        <f t="shared" si="255"/>
        <v>1221716</v>
      </c>
      <c r="I98" s="124">
        <f t="shared" si="255"/>
        <v>0</v>
      </c>
      <c r="J98" s="124">
        <f t="shared" si="255"/>
        <v>0</v>
      </c>
      <c r="K98" s="124">
        <f t="shared" si="255"/>
        <v>0</v>
      </c>
      <c r="L98" s="124">
        <f t="shared" si="255"/>
        <v>0</v>
      </c>
      <c r="M98" s="124">
        <f t="shared" si="255"/>
        <v>0</v>
      </c>
      <c r="N98" s="124">
        <f t="shared" si="255"/>
        <v>0</v>
      </c>
      <c r="O98" s="124">
        <f t="shared" si="255"/>
        <v>0</v>
      </c>
      <c r="P98" s="124">
        <f t="shared" si="255"/>
        <v>0</v>
      </c>
      <c r="Q98" s="124">
        <f t="shared" si="255"/>
        <v>0</v>
      </c>
      <c r="R98" s="124">
        <f t="shared" si="255"/>
        <v>0</v>
      </c>
      <c r="S98" s="124">
        <f t="shared" si="255"/>
        <v>0</v>
      </c>
      <c r="T98" s="124">
        <f t="shared" si="255"/>
        <v>0</v>
      </c>
      <c r="U98" s="334">
        <f t="shared" si="255"/>
        <v>0</v>
      </c>
      <c r="V98" s="334">
        <f t="shared" si="255"/>
        <v>0</v>
      </c>
      <c r="W98" s="334">
        <f t="shared" si="255"/>
        <v>0</v>
      </c>
      <c r="X98" s="334">
        <f t="shared" si="255"/>
        <v>0</v>
      </c>
      <c r="Y98" s="334">
        <f t="shared" si="255"/>
        <v>0</v>
      </c>
      <c r="Z98" s="334">
        <f t="shared" si="255"/>
        <v>0</v>
      </c>
      <c r="AA98" s="334">
        <f t="shared" si="255"/>
        <v>0</v>
      </c>
      <c r="AB98" s="334">
        <f t="shared" si="255"/>
        <v>0</v>
      </c>
      <c r="AC98" s="334">
        <f t="shared" si="255"/>
        <v>0</v>
      </c>
      <c r="AD98" s="334">
        <f t="shared" si="255"/>
        <v>0</v>
      </c>
      <c r="AE98" s="334">
        <f t="shared" si="255"/>
        <v>0</v>
      </c>
      <c r="AF98" s="334">
        <f t="shared" si="255"/>
        <v>0</v>
      </c>
      <c r="AG98" s="334">
        <f t="shared" si="255"/>
        <v>0</v>
      </c>
      <c r="AH98" s="334">
        <f t="shared" si="255"/>
        <v>0</v>
      </c>
      <c r="AI98" s="334">
        <f t="shared" si="255"/>
        <v>15966599</v>
      </c>
      <c r="AJ98" s="306">
        <f t="shared" si="255"/>
        <v>17188315</v>
      </c>
    </row>
    <row r="99" spans="1:36" hidden="1" outlineLevel="1" x14ac:dyDescent="0.2">
      <c r="A99" s="31"/>
      <c r="B99" s="43"/>
      <c r="C99" s="44"/>
      <c r="D99" s="169" t="s">
        <v>175</v>
      </c>
      <c r="E99" s="239">
        <f>13000000-120584-500000-310562+672457+15473-20000+88515-17923-4050</f>
        <v>12803326</v>
      </c>
      <c r="F99" s="239">
        <f t="shared" ref="F99:F128" si="256">E99+G99</f>
        <v>13361454</v>
      </c>
      <c r="G99" s="239">
        <f t="shared" ref="G99:G128" si="257">SUBTOTAL(9,H99:S99)</f>
        <v>558128</v>
      </c>
      <c r="H99" s="239">
        <f>558214-86</f>
        <v>558128</v>
      </c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337">
        <f t="shared" ref="U99:U128" si="258">T99+V99</f>
        <v>0</v>
      </c>
      <c r="V99" s="337">
        <f t="shared" ref="V99:V128" si="259">SUBTOTAL(9,W99:AH99)</f>
        <v>0</v>
      </c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>
        <f t="shared" ref="AI99:AI128" si="260">E99+T99</f>
        <v>12803326</v>
      </c>
      <c r="AJ99" s="205">
        <f t="shared" ref="AJ99:AJ128" si="261">F99+U99</f>
        <v>13361454</v>
      </c>
    </row>
    <row r="100" spans="1:36" hidden="1" outlineLevel="1" x14ac:dyDescent="0.2">
      <c r="A100" s="31"/>
      <c r="B100" s="43"/>
      <c r="C100" s="44"/>
      <c r="D100" s="26" t="s">
        <v>543</v>
      </c>
      <c r="E100" s="239">
        <f>48065+17923</f>
        <v>65988</v>
      </c>
      <c r="F100" s="239">
        <f t="shared" si="256"/>
        <v>77120</v>
      </c>
      <c r="G100" s="239">
        <f t="shared" si="257"/>
        <v>11132</v>
      </c>
      <c r="H100" s="239">
        <f>-696-809-882+17-9698+23197+3</f>
        <v>11132</v>
      </c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337">
        <f t="shared" si="258"/>
        <v>0</v>
      </c>
      <c r="V100" s="337">
        <f t="shared" si="259"/>
        <v>0</v>
      </c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>
        <f t="shared" si="260"/>
        <v>65988</v>
      </c>
      <c r="AJ100" s="205">
        <f t="shared" si="261"/>
        <v>77120</v>
      </c>
    </row>
    <row r="101" spans="1:36" hidden="1" outlineLevel="1" x14ac:dyDescent="0.2">
      <c r="A101" s="31"/>
      <c r="B101" s="43"/>
      <c r="C101" s="44"/>
      <c r="D101" s="169" t="s">
        <v>573</v>
      </c>
      <c r="E101" s="239">
        <f>68272+4050</f>
        <v>72322</v>
      </c>
      <c r="F101" s="239">
        <f t="shared" si="256"/>
        <v>224904</v>
      </c>
      <c r="G101" s="239">
        <f t="shared" si="257"/>
        <v>152582</v>
      </c>
      <c r="H101" s="239">
        <f>22+2+10+282+1962+236+818+768+629+12707+3236+51761-4050+543+9646+6874+447+860+2381+1028+4992-405+43+1454-302+8703+2336+90+1228+100+1845+2646+4265+1293+5170+5679+6328+1592+7847+2244+2861+2258+153</f>
        <v>152582</v>
      </c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337">
        <f t="shared" si="258"/>
        <v>0</v>
      </c>
      <c r="V101" s="337">
        <f t="shared" si="259"/>
        <v>0</v>
      </c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>
        <f t="shared" si="260"/>
        <v>72322</v>
      </c>
      <c r="AJ101" s="205">
        <f t="shared" si="261"/>
        <v>224904</v>
      </c>
    </row>
    <row r="102" spans="1:36" hidden="1" outlineLevel="1" x14ac:dyDescent="0.2">
      <c r="A102" s="31"/>
      <c r="B102" s="43"/>
      <c r="C102" s="44"/>
      <c r="D102" s="24" t="s">
        <v>574</v>
      </c>
      <c r="E102" s="238">
        <f>2562044-88515</f>
        <v>2473529</v>
      </c>
      <c r="F102" s="238">
        <f t="shared" si="256"/>
        <v>2877113</v>
      </c>
      <c r="G102" s="238">
        <f t="shared" si="257"/>
        <v>403584</v>
      </c>
      <c r="H102" s="238">
        <f>-1678-545+5864-74475+84522-185947+597289-93489-552+274+157+11402+20161+1212+38839+550</f>
        <v>403584</v>
      </c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53">
        <f t="shared" si="258"/>
        <v>0</v>
      </c>
      <c r="V102" s="253">
        <f t="shared" si="259"/>
        <v>0</v>
      </c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>
        <f t="shared" si="260"/>
        <v>2473529</v>
      </c>
      <c r="AJ102" s="205">
        <f t="shared" si="261"/>
        <v>2877113</v>
      </c>
    </row>
    <row r="103" spans="1:36" hidden="1" outlineLevel="1" x14ac:dyDescent="0.2">
      <c r="A103" s="31"/>
      <c r="B103" s="43"/>
      <c r="C103" s="44"/>
      <c r="D103" s="169" t="s">
        <v>575</v>
      </c>
      <c r="E103" s="239">
        <v>108515</v>
      </c>
      <c r="F103" s="239">
        <f t="shared" si="256"/>
        <v>88749</v>
      </c>
      <c r="G103" s="239">
        <f t="shared" si="257"/>
        <v>-19766</v>
      </c>
      <c r="H103" s="239">
        <f>1+9-20995+363+14096-22223+1-5203+753+6274+1858+4013+193+1094</f>
        <v>-19766</v>
      </c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337">
        <f t="shared" si="258"/>
        <v>0</v>
      </c>
      <c r="V103" s="337">
        <f t="shared" si="259"/>
        <v>0</v>
      </c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>
        <f t="shared" si="260"/>
        <v>108515</v>
      </c>
      <c r="AJ103" s="205">
        <f t="shared" si="261"/>
        <v>88749</v>
      </c>
    </row>
    <row r="104" spans="1:36" ht="24" hidden="1" outlineLevel="1" x14ac:dyDescent="0.2">
      <c r="A104" s="31"/>
      <c r="B104" s="43"/>
      <c r="C104" s="44"/>
      <c r="D104" s="169" t="s">
        <v>809</v>
      </c>
      <c r="E104" s="239"/>
      <c r="F104" s="239">
        <f t="shared" ref="F104" si="262">E104+G104</f>
        <v>2</v>
      </c>
      <c r="G104" s="239">
        <f t="shared" ref="G104" si="263">SUBTOTAL(9,H104:S104)</f>
        <v>2</v>
      </c>
      <c r="H104" s="239">
        <v>2</v>
      </c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337">
        <f t="shared" ref="U104" si="264">T104+V104</f>
        <v>0</v>
      </c>
      <c r="V104" s="337">
        <f t="shared" ref="V104" si="265">SUBTOTAL(9,W104:AH104)</f>
        <v>0</v>
      </c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>
        <f t="shared" ref="AI104" si="266">E104+T104</f>
        <v>0</v>
      </c>
      <c r="AJ104" s="205">
        <f t="shared" ref="AJ104" si="267">F104+U104</f>
        <v>2</v>
      </c>
    </row>
    <row r="105" spans="1:36" hidden="1" outlineLevel="1" x14ac:dyDescent="0.2">
      <c r="A105" s="31"/>
      <c r="B105" s="43"/>
      <c r="C105" s="44"/>
      <c r="D105" s="169" t="s">
        <v>78</v>
      </c>
      <c r="E105" s="239"/>
      <c r="F105" s="239">
        <f t="shared" si="256"/>
        <v>5559</v>
      </c>
      <c r="G105" s="239">
        <f t="shared" si="257"/>
        <v>5559</v>
      </c>
      <c r="H105" s="239">
        <v>5559</v>
      </c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337">
        <f t="shared" si="258"/>
        <v>0</v>
      </c>
      <c r="V105" s="337">
        <f t="shared" si="259"/>
        <v>0</v>
      </c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>
        <f t="shared" si="260"/>
        <v>0</v>
      </c>
      <c r="AJ105" s="205">
        <f t="shared" si="261"/>
        <v>5559</v>
      </c>
    </row>
    <row r="106" spans="1:36" hidden="1" outlineLevel="1" x14ac:dyDescent="0.2">
      <c r="A106" s="31"/>
      <c r="B106" s="43"/>
      <c r="C106" s="44"/>
      <c r="D106" s="169" t="s">
        <v>124</v>
      </c>
      <c r="E106" s="239">
        <v>6772</v>
      </c>
      <c r="F106" s="239">
        <f t="shared" si="256"/>
        <v>51843</v>
      </c>
      <c r="G106" s="239">
        <f t="shared" si="257"/>
        <v>45071</v>
      </c>
      <c r="H106" s="239">
        <f>45071</f>
        <v>45071</v>
      </c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337">
        <f t="shared" si="258"/>
        <v>0</v>
      </c>
      <c r="V106" s="337">
        <f t="shared" si="259"/>
        <v>0</v>
      </c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>
        <f t="shared" si="260"/>
        <v>6772</v>
      </c>
      <c r="AJ106" s="205">
        <f t="shared" si="261"/>
        <v>51843</v>
      </c>
    </row>
    <row r="107" spans="1:36" hidden="1" outlineLevel="1" x14ac:dyDescent="0.2">
      <c r="A107" s="31"/>
      <c r="B107" s="43"/>
      <c r="C107" s="44"/>
      <c r="D107" s="169" t="s">
        <v>535</v>
      </c>
      <c r="E107" s="239">
        <v>1844</v>
      </c>
      <c r="F107" s="239">
        <f t="shared" si="256"/>
        <v>5821</v>
      </c>
      <c r="G107" s="239">
        <f t="shared" si="257"/>
        <v>3977</v>
      </c>
      <c r="H107" s="239">
        <f>3977</f>
        <v>3977</v>
      </c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337">
        <f t="shared" si="258"/>
        <v>0</v>
      </c>
      <c r="V107" s="337">
        <f t="shared" si="259"/>
        <v>0</v>
      </c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>
        <f t="shared" si="260"/>
        <v>1844</v>
      </c>
      <c r="AJ107" s="205">
        <f t="shared" si="261"/>
        <v>5821</v>
      </c>
    </row>
    <row r="108" spans="1:36" ht="36" hidden="1" outlineLevel="1" x14ac:dyDescent="0.2">
      <c r="A108" s="31"/>
      <c r="B108" s="43"/>
      <c r="C108" s="44"/>
      <c r="D108" s="169" t="s">
        <v>576</v>
      </c>
      <c r="E108" s="239"/>
      <c r="F108" s="239">
        <f t="shared" si="256"/>
        <v>4344</v>
      </c>
      <c r="G108" s="239">
        <f t="shared" si="257"/>
        <v>4344</v>
      </c>
      <c r="H108" s="239">
        <v>4344</v>
      </c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337">
        <f t="shared" si="258"/>
        <v>0</v>
      </c>
      <c r="V108" s="337">
        <f t="shared" si="259"/>
        <v>0</v>
      </c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>
        <f t="shared" si="260"/>
        <v>0</v>
      </c>
      <c r="AJ108" s="205">
        <f t="shared" si="261"/>
        <v>4344</v>
      </c>
    </row>
    <row r="109" spans="1:36" ht="36" hidden="1" outlineLevel="1" x14ac:dyDescent="0.2">
      <c r="A109" s="31"/>
      <c r="B109" s="43"/>
      <c r="C109" s="44"/>
      <c r="D109" s="169" t="s">
        <v>577</v>
      </c>
      <c r="E109" s="239"/>
      <c r="F109" s="239">
        <f t="shared" si="256"/>
        <v>6209</v>
      </c>
      <c r="G109" s="239">
        <f t="shared" si="257"/>
        <v>6209</v>
      </c>
      <c r="H109" s="239">
        <f>206+6003</f>
        <v>6209</v>
      </c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337">
        <f t="shared" si="258"/>
        <v>0</v>
      </c>
      <c r="V109" s="337">
        <f t="shared" si="259"/>
        <v>0</v>
      </c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>
        <f t="shared" si="260"/>
        <v>0</v>
      </c>
      <c r="AJ109" s="205">
        <f t="shared" si="261"/>
        <v>6209</v>
      </c>
    </row>
    <row r="110" spans="1:36" ht="24" hidden="1" outlineLevel="1" x14ac:dyDescent="0.2">
      <c r="A110" s="31"/>
      <c r="B110" s="43"/>
      <c r="C110" s="44"/>
      <c r="D110" s="169" t="s">
        <v>536</v>
      </c>
      <c r="E110" s="239"/>
      <c r="F110" s="239">
        <f t="shared" si="256"/>
        <v>24195</v>
      </c>
      <c r="G110" s="239">
        <f t="shared" si="257"/>
        <v>24195</v>
      </c>
      <c r="H110" s="239">
        <f>24195</f>
        <v>24195</v>
      </c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337">
        <f t="shared" si="258"/>
        <v>0</v>
      </c>
      <c r="V110" s="337">
        <f t="shared" si="259"/>
        <v>0</v>
      </c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>
        <f t="shared" si="260"/>
        <v>0</v>
      </c>
      <c r="AJ110" s="205">
        <f t="shared" si="261"/>
        <v>24195</v>
      </c>
    </row>
    <row r="111" spans="1:36" hidden="1" outlineLevel="1" x14ac:dyDescent="0.2">
      <c r="A111" s="31"/>
      <c r="B111" s="43"/>
      <c r="C111" s="44"/>
      <c r="D111" s="169" t="s">
        <v>509</v>
      </c>
      <c r="E111" s="239"/>
      <c r="F111" s="239">
        <f t="shared" si="256"/>
        <v>21</v>
      </c>
      <c r="G111" s="239">
        <f t="shared" si="257"/>
        <v>21</v>
      </c>
      <c r="H111" s="239">
        <f>21</f>
        <v>21</v>
      </c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337">
        <f t="shared" si="258"/>
        <v>0</v>
      </c>
      <c r="V111" s="337">
        <f t="shared" si="259"/>
        <v>0</v>
      </c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>
        <f t="shared" si="260"/>
        <v>0</v>
      </c>
      <c r="AJ111" s="205">
        <f t="shared" si="261"/>
        <v>21</v>
      </c>
    </row>
    <row r="112" spans="1:36" hidden="1" outlineLevel="1" x14ac:dyDescent="0.2">
      <c r="A112" s="31"/>
      <c r="B112" s="43"/>
      <c r="C112" s="44"/>
      <c r="D112" s="169" t="s">
        <v>630</v>
      </c>
      <c r="E112" s="239"/>
      <c r="F112" s="239">
        <f t="shared" si="256"/>
        <v>35</v>
      </c>
      <c r="G112" s="239">
        <f t="shared" si="257"/>
        <v>35</v>
      </c>
      <c r="H112" s="239">
        <v>35</v>
      </c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337">
        <f t="shared" si="258"/>
        <v>0</v>
      </c>
      <c r="V112" s="337">
        <f t="shared" si="259"/>
        <v>0</v>
      </c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>
        <f t="shared" si="260"/>
        <v>0</v>
      </c>
      <c r="AJ112" s="205">
        <f t="shared" si="261"/>
        <v>35</v>
      </c>
    </row>
    <row r="113" spans="1:36" hidden="1" outlineLevel="1" x14ac:dyDescent="0.2">
      <c r="A113" s="31"/>
      <c r="B113" s="43"/>
      <c r="C113" s="44"/>
      <c r="D113" s="169" t="s">
        <v>650</v>
      </c>
      <c r="E113" s="239"/>
      <c r="F113" s="239">
        <f t="shared" si="256"/>
        <v>0</v>
      </c>
      <c r="G113" s="239">
        <f t="shared" si="257"/>
        <v>0</v>
      </c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337">
        <f t="shared" si="258"/>
        <v>0</v>
      </c>
      <c r="V113" s="337">
        <f t="shared" si="259"/>
        <v>0</v>
      </c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>
        <f t="shared" si="260"/>
        <v>0</v>
      </c>
      <c r="AJ113" s="205">
        <f t="shared" si="261"/>
        <v>0</v>
      </c>
    </row>
    <row r="114" spans="1:36" hidden="1" outlineLevel="1" x14ac:dyDescent="0.2">
      <c r="A114" s="31"/>
      <c r="B114" s="43"/>
      <c r="C114" s="44"/>
      <c r="D114" s="169" t="s">
        <v>144</v>
      </c>
      <c r="E114" s="239">
        <v>3157</v>
      </c>
      <c r="F114" s="239">
        <f t="shared" si="256"/>
        <v>32474</v>
      </c>
      <c r="G114" s="239">
        <f t="shared" si="257"/>
        <v>29317</v>
      </c>
      <c r="H114" s="239">
        <f>2+1+1+29313</f>
        <v>29317</v>
      </c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337">
        <f t="shared" si="258"/>
        <v>0</v>
      </c>
      <c r="V114" s="337">
        <f t="shared" si="259"/>
        <v>0</v>
      </c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>
        <f t="shared" si="260"/>
        <v>3157</v>
      </c>
      <c r="AJ114" s="205">
        <f t="shared" si="261"/>
        <v>32474</v>
      </c>
    </row>
    <row r="115" spans="1:36" hidden="1" outlineLevel="1" x14ac:dyDescent="0.2">
      <c r="A115" s="31"/>
      <c r="B115" s="43"/>
      <c r="C115" s="44"/>
      <c r="D115" s="169" t="s">
        <v>578</v>
      </c>
      <c r="E115" s="239"/>
      <c r="F115" s="239">
        <f t="shared" si="256"/>
        <v>442</v>
      </c>
      <c r="G115" s="239">
        <f t="shared" si="257"/>
        <v>442</v>
      </c>
      <c r="H115" s="239">
        <v>442</v>
      </c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337">
        <f t="shared" si="258"/>
        <v>0</v>
      </c>
      <c r="V115" s="337">
        <f t="shared" si="259"/>
        <v>0</v>
      </c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>
        <f t="shared" si="260"/>
        <v>0</v>
      </c>
      <c r="AJ115" s="205">
        <f t="shared" si="261"/>
        <v>442</v>
      </c>
    </row>
    <row r="116" spans="1:36" ht="24" hidden="1" outlineLevel="1" x14ac:dyDescent="0.2">
      <c r="A116" s="31"/>
      <c r="B116" s="43"/>
      <c r="C116" s="44"/>
      <c r="D116" s="169" t="s">
        <v>275</v>
      </c>
      <c r="E116" s="239"/>
      <c r="F116" s="239">
        <f t="shared" si="256"/>
        <v>8818</v>
      </c>
      <c r="G116" s="239">
        <f t="shared" si="257"/>
        <v>8818</v>
      </c>
      <c r="H116" s="239">
        <v>8818</v>
      </c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337">
        <f t="shared" si="258"/>
        <v>0</v>
      </c>
      <c r="V116" s="337">
        <f t="shared" si="259"/>
        <v>0</v>
      </c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>
        <f t="shared" si="260"/>
        <v>0</v>
      </c>
      <c r="AJ116" s="205">
        <f t="shared" si="261"/>
        <v>8818</v>
      </c>
    </row>
    <row r="117" spans="1:36" hidden="1" outlineLevel="1" x14ac:dyDescent="0.2">
      <c r="A117" s="31"/>
      <c r="B117" s="43"/>
      <c r="C117" s="44"/>
      <c r="D117" s="169" t="s">
        <v>579</v>
      </c>
      <c r="E117" s="239"/>
      <c r="F117" s="239">
        <f t="shared" si="256"/>
        <v>5923</v>
      </c>
      <c r="G117" s="239">
        <f t="shared" si="257"/>
        <v>5923</v>
      </c>
      <c r="H117" s="239">
        <f>1997+3926</f>
        <v>5923</v>
      </c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337">
        <f t="shared" si="258"/>
        <v>0</v>
      </c>
      <c r="V117" s="337">
        <f t="shared" si="259"/>
        <v>0</v>
      </c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>
        <f t="shared" si="260"/>
        <v>0</v>
      </c>
      <c r="AJ117" s="205">
        <f t="shared" si="261"/>
        <v>5923</v>
      </c>
    </row>
    <row r="118" spans="1:36" ht="24" hidden="1" outlineLevel="1" x14ac:dyDescent="0.2">
      <c r="A118" s="31"/>
      <c r="B118" s="43"/>
      <c r="C118" s="44"/>
      <c r="D118" s="169" t="s">
        <v>598</v>
      </c>
      <c r="E118" s="239"/>
      <c r="F118" s="239">
        <f t="shared" si="256"/>
        <v>0</v>
      </c>
      <c r="G118" s="239">
        <f t="shared" si="257"/>
        <v>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337">
        <f t="shared" si="258"/>
        <v>0</v>
      </c>
      <c r="V118" s="337">
        <f t="shared" si="259"/>
        <v>0</v>
      </c>
      <c r="W118" s="337"/>
      <c r="X118" s="337"/>
      <c r="Y118" s="337"/>
      <c r="Z118" s="337"/>
      <c r="AA118" s="337"/>
      <c r="AB118" s="337"/>
      <c r="AC118" s="337"/>
      <c r="AD118" s="337"/>
      <c r="AE118" s="337"/>
      <c r="AF118" s="337"/>
      <c r="AG118" s="337"/>
      <c r="AH118" s="337"/>
      <c r="AI118" s="337">
        <f t="shared" si="260"/>
        <v>0</v>
      </c>
      <c r="AJ118" s="205">
        <f t="shared" si="261"/>
        <v>0</v>
      </c>
    </row>
    <row r="119" spans="1:36" hidden="1" outlineLevel="1" x14ac:dyDescent="0.2">
      <c r="A119" s="31"/>
      <c r="B119" s="43"/>
      <c r="C119" s="44"/>
      <c r="D119" s="169" t="s">
        <v>649</v>
      </c>
      <c r="E119" s="239"/>
      <c r="F119" s="239">
        <f t="shared" si="256"/>
        <v>0</v>
      </c>
      <c r="G119" s="239">
        <f t="shared" si="257"/>
        <v>0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337">
        <f t="shared" si="258"/>
        <v>0</v>
      </c>
      <c r="V119" s="337">
        <f t="shared" si="259"/>
        <v>0</v>
      </c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>
        <f t="shared" si="260"/>
        <v>0</v>
      </c>
      <c r="AJ119" s="205">
        <f t="shared" si="261"/>
        <v>0</v>
      </c>
    </row>
    <row r="120" spans="1:36" hidden="1" outlineLevel="1" x14ac:dyDescent="0.2">
      <c r="A120" s="31"/>
      <c r="B120" s="43"/>
      <c r="C120" s="44"/>
      <c r="D120" s="32" t="s">
        <v>51</v>
      </c>
      <c r="E120" s="239"/>
      <c r="F120" s="239">
        <f t="shared" si="256"/>
        <v>1</v>
      </c>
      <c r="G120" s="239">
        <f t="shared" si="257"/>
        <v>1</v>
      </c>
      <c r="H120" s="239">
        <v>1</v>
      </c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337">
        <f t="shared" si="258"/>
        <v>0</v>
      </c>
      <c r="V120" s="337">
        <f t="shared" si="259"/>
        <v>0</v>
      </c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>
        <f t="shared" si="260"/>
        <v>0</v>
      </c>
      <c r="AJ120" s="205">
        <f t="shared" si="261"/>
        <v>1</v>
      </c>
    </row>
    <row r="121" spans="1:36" ht="24" hidden="1" outlineLevel="1" x14ac:dyDescent="0.2">
      <c r="A121" s="31"/>
      <c r="B121" s="43"/>
      <c r="C121" s="44"/>
      <c r="D121" s="32" t="s">
        <v>810</v>
      </c>
      <c r="E121" s="239"/>
      <c r="F121" s="239">
        <f t="shared" si="256"/>
        <v>22890</v>
      </c>
      <c r="G121" s="239">
        <f t="shared" si="257"/>
        <v>22890</v>
      </c>
      <c r="H121" s="239">
        <v>22890</v>
      </c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337">
        <f t="shared" si="258"/>
        <v>0</v>
      </c>
      <c r="V121" s="337">
        <f t="shared" si="259"/>
        <v>0</v>
      </c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>
        <f t="shared" si="260"/>
        <v>0</v>
      </c>
      <c r="AJ121" s="205">
        <f t="shared" si="261"/>
        <v>22890</v>
      </c>
    </row>
    <row r="122" spans="1:36" hidden="1" outlineLevel="1" x14ac:dyDescent="0.2">
      <c r="A122" s="31"/>
      <c r="B122" s="43"/>
      <c r="C122" s="44"/>
      <c r="D122" s="32" t="s">
        <v>811</v>
      </c>
      <c r="E122" s="239"/>
      <c r="F122" s="239">
        <f t="shared" ref="F122" si="268">E122+G122</f>
        <v>159028</v>
      </c>
      <c r="G122" s="239">
        <f t="shared" ref="G122" si="269">SUBTOTAL(9,H122:S122)</f>
        <v>159028</v>
      </c>
      <c r="H122" s="239">
        <v>159028</v>
      </c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337">
        <f t="shared" ref="U122" si="270">T122+V122</f>
        <v>0</v>
      </c>
      <c r="V122" s="337">
        <f t="shared" ref="V122" si="271">SUBTOTAL(9,W122:AH122)</f>
        <v>0</v>
      </c>
      <c r="W122" s="337"/>
      <c r="X122" s="337"/>
      <c r="Y122" s="337"/>
      <c r="Z122" s="337"/>
      <c r="AA122" s="337"/>
      <c r="AB122" s="337"/>
      <c r="AC122" s="337"/>
      <c r="AD122" s="337"/>
      <c r="AE122" s="337"/>
      <c r="AF122" s="337"/>
      <c r="AG122" s="337"/>
      <c r="AH122" s="337"/>
      <c r="AI122" s="337">
        <f t="shared" ref="AI122" si="272">E122+T122</f>
        <v>0</v>
      </c>
      <c r="AJ122" s="205">
        <f t="shared" ref="AJ122" si="273">F122+U122</f>
        <v>159028</v>
      </c>
    </row>
    <row r="123" spans="1:36" hidden="1" outlineLevel="1" x14ac:dyDescent="0.2">
      <c r="A123" s="31"/>
      <c r="B123" s="43"/>
      <c r="C123" s="44"/>
      <c r="D123" s="32" t="s">
        <v>164</v>
      </c>
      <c r="E123" s="239"/>
      <c r="F123" s="239">
        <f t="shared" si="256"/>
        <v>9512</v>
      </c>
      <c r="G123" s="239">
        <f t="shared" si="257"/>
        <v>9512</v>
      </c>
      <c r="H123" s="239">
        <v>9512</v>
      </c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337">
        <f t="shared" si="258"/>
        <v>0</v>
      </c>
      <c r="V123" s="337">
        <f t="shared" si="259"/>
        <v>0</v>
      </c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>
        <f t="shared" si="260"/>
        <v>0</v>
      </c>
      <c r="AJ123" s="205">
        <f t="shared" si="261"/>
        <v>9512</v>
      </c>
    </row>
    <row r="124" spans="1:36" hidden="1" outlineLevel="1" x14ac:dyDescent="0.2">
      <c r="A124" s="31"/>
      <c r="B124" s="43"/>
      <c r="C124" s="44"/>
      <c r="D124" s="32" t="s">
        <v>118</v>
      </c>
      <c r="E124" s="239">
        <v>120584</v>
      </c>
      <c r="F124" s="239">
        <f t="shared" si="256"/>
        <v>98905</v>
      </c>
      <c r="G124" s="239">
        <f t="shared" si="257"/>
        <v>-21679</v>
      </c>
      <c r="H124" s="239">
        <v>-21679</v>
      </c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337">
        <f t="shared" si="258"/>
        <v>0</v>
      </c>
      <c r="V124" s="337">
        <f t="shared" si="259"/>
        <v>0</v>
      </c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>
        <f t="shared" si="260"/>
        <v>120584</v>
      </c>
      <c r="AJ124" s="205">
        <f t="shared" si="261"/>
        <v>98905</v>
      </c>
    </row>
    <row r="125" spans="1:36" ht="24" hidden="1" outlineLevel="1" x14ac:dyDescent="0.2">
      <c r="A125" s="31"/>
      <c r="B125" s="43"/>
      <c r="C125" s="44"/>
      <c r="D125" s="32" t="s">
        <v>140</v>
      </c>
      <c r="E125" s="239"/>
      <c r="F125" s="239">
        <f t="shared" si="256"/>
        <v>0</v>
      </c>
      <c r="G125" s="239">
        <f t="shared" si="257"/>
        <v>0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337">
        <f t="shared" si="258"/>
        <v>0</v>
      </c>
      <c r="V125" s="337">
        <f t="shared" si="259"/>
        <v>0</v>
      </c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>
        <f t="shared" si="260"/>
        <v>0</v>
      </c>
      <c r="AJ125" s="205">
        <f t="shared" si="261"/>
        <v>0</v>
      </c>
    </row>
    <row r="126" spans="1:36" hidden="1" outlineLevel="1" x14ac:dyDescent="0.2">
      <c r="A126" s="31"/>
      <c r="B126" s="43"/>
      <c r="C126" s="44"/>
      <c r="D126" s="32" t="s">
        <v>641</v>
      </c>
      <c r="E126" s="239"/>
      <c r="F126" s="239">
        <f t="shared" si="256"/>
        <v>0</v>
      </c>
      <c r="G126" s="239">
        <f t="shared" si="257"/>
        <v>0</v>
      </c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337">
        <f t="shared" si="258"/>
        <v>0</v>
      </c>
      <c r="V126" s="337">
        <f t="shared" si="259"/>
        <v>0</v>
      </c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>
        <f t="shared" si="260"/>
        <v>0</v>
      </c>
      <c r="AJ126" s="205">
        <f t="shared" si="261"/>
        <v>0</v>
      </c>
    </row>
    <row r="127" spans="1:36" ht="12.75" hidden="1" customHeight="1" outlineLevel="1" x14ac:dyDescent="0.2">
      <c r="A127" s="25"/>
      <c r="B127" s="41"/>
      <c r="C127" s="42"/>
      <c r="D127" s="26" t="s">
        <v>638</v>
      </c>
      <c r="E127" s="239">
        <v>310562</v>
      </c>
      <c r="F127" s="239">
        <f t="shared" si="256"/>
        <v>122953</v>
      </c>
      <c r="G127" s="239">
        <f t="shared" si="257"/>
        <v>-187609</v>
      </c>
      <c r="H127" s="239">
        <v>-187609</v>
      </c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337">
        <f t="shared" si="258"/>
        <v>0</v>
      </c>
      <c r="V127" s="337">
        <f t="shared" si="259"/>
        <v>0</v>
      </c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>
        <f t="shared" si="260"/>
        <v>310562</v>
      </c>
      <c r="AJ127" s="205">
        <f t="shared" si="261"/>
        <v>122953</v>
      </c>
    </row>
    <row r="128" spans="1:36" hidden="1" outlineLevel="1" x14ac:dyDescent="0.2">
      <c r="A128" s="25"/>
      <c r="B128" s="41"/>
      <c r="C128" s="42"/>
      <c r="D128" s="26" t="s">
        <v>646</v>
      </c>
      <c r="E128" s="239"/>
      <c r="F128" s="239">
        <f t="shared" si="256"/>
        <v>0</v>
      </c>
      <c r="G128" s="239">
        <f t="shared" si="257"/>
        <v>0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337">
        <f t="shared" si="258"/>
        <v>0</v>
      </c>
      <c r="V128" s="337">
        <f t="shared" si="259"/>
        <v>0</v>
      </c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>
        <f t="shared" si="260"/>
        <v>0</v>
      </c>
      <c r="AJ128" s="205">
        <f t="shared" si="261"/>
        <v>0</v>
      </c>
    </row>
    <row r="129" spans="1:36" ht="13.5" customHeight="1" collapsed="1" x14ac:dyDescent="0.2">
      <c r="A129" s="25"/>
      <c r="B129" s="41"/>
      <c r="C129" s="42"/>
      <c r="D129" s="29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05"/>
    </row>
    <row r="130" spans="1:36" s="79" customFormat="1" ht="15.75" customHeight="1" x14ac:dyDescent="0.2">
      <c r="A130" s="18"/>
      <c r="B130" s="505" t="s">
        <v>276</v>
      </c>
      <c r="C130" s="506"/>
      <c r="D130" s="19" t="s">
        <v>126</v>
      </c>
      <c r="E130" s="124">
        <f t="shared" ref="E130:AI130" si="274">SUM(E131)</f>
        <v>4462301</v>
      </c>
      <c r="F130" s="124">
        <f t="shared" si="274"/>
        <v>6048215</v>
      </c>
      <c r="G130" s="124">
        <f t="shared" si="274"/>
        <v>1585914</v>
      </c>
      <c r="H130" s="124">
        <f t="shared" si="274"/>
        <v>88959</v>
      </c>
      <c r="I130" s="124">
        <f t="shared" si="274"/>
        <v>0</v>
      </c>
      <c r="J130" s="124">
        <f t="shared" si="274"/>
        <v>-48429</v>
      </c>
      <c r="K130" s="124">
        <f t="shared" si="274"/>
        <v>7723</v>
      </c>
      <c r="L130" s="124">
        <f t="shared" si="274"/>
        <v>0</v>
      </c>
      <c r="M130" s="124">
        <f t="shared" si="274"/>
        <v>1537661</v>
      </c>
      <c r="N130" s="124">
        <f t="shared" si="274"/>
        <v>0</v>
      </c>
      <c r="O130" s="124">
        <f t="shared" si="274"/>
        <v>0</v>
      </c>
      <c r="P130" s="124">
        <f t="shared" si="274"/>
        <v>0</v>
      </c>
      <c r="Q130" s="124">
        <f t="shared" si="274"/>
        <v>0</v>
      </c>
      <c r="R130" s="124">
        <f t="shared" si="274"/>
        <v>0</v>
      </c>
      <c r="S130" s="124">
        <f t="shared" si="274"/>
        <v>0</v>
      </c>
      <c r="T130" s="124">
        <f t="shared" si="274"/>
        <v>0</v>
      </c>
      <c r="U130" s="334">
        <f t="shared" si="274"/>
        <v>0</v>
      </c>
      <c r="V130" s="334">
        <f t="shared" si="274"/>
        <v>0</v>
      </c>
      <c r="W130" s="334">
        <f t="shared" si="274"/>
        <v>0</v>
      </c>
      <c r="X130" s="334">
        <f t="shared" si="274"/>
        <v>0</v>
      </c>
      <c r="Y130" s="334">
        <f t="shared" si="274"/>
        <v>0</v>
      </c>
      <c r="Z130" s="334">
        <f t="shared" si="274"/>
        <v>0</v>
      </c>
      <c r="AA130" s="334">
        <f t="shared" si="274"/>
        <v>0</v>
      </c>
      <c r="AB130" s="334">
        <f t="shared" si="274"/>
        <v>0</v>
      </c>
      <c r="AC130" s="334">
        <f t="shared" si="274"/>
        <v>0</v>
      </c>
      <c r="AD130" s="334">
        <f t="shared" si="274"/>
        <v>0</v>
      </c>
      <c r="AE130" s="334">
        <f t="shared" si="274"/>
        <v>0</v>
      </c>
      <c r="AF130" s="334">
        <f t="shared" si="274"/>
        <v>0</v>
      </c>
      <c r="AG130" s="334">
        <f t="shared" si="274"/>
        <v>0</v>
      </c>
      <c r="AH130" s="334">
        <f t="shared" si="274"/>
        <v>0</v>
      </c>
      <c r="AI130" s="334">
        <f t="shared" si="274"/>
        <v>4462301</v>
      </c>
      <c r="AJ130" s="306">
        <f t="shared" ref="AJ130" si="275">SUM(AJ131)</f>
        <v>6048215</v>
      </c>
    </row>
    <row r="131" spans="1:36" s="79" customFormat="1" ht="15" customHeight="1" x14ac:dyDescent="0.2">
      <c r="A131" s="18"/>
      <c r="B131" s="292"/>
      <c r="C131" s="292"/>
      <c r="D131" s="19" t="s">
        <v>226</v>
      </c>
      <c r="E131" s="124">
        <f>SUM(E132,E137)</f>
        <v>4462301</v>
      </c>
      <c r="F131" s="124">
        <f t="shared" ref="F131" si="276">SUM(F132,F137)</f>
        <v>6048215</v>
      </c>
      <c r="G131" s="124">
        <f t="shared" ref="G131" si="277">SUM(G132,G137)</f>
        <v>1585914</v>
      </c>
      <c r="H131" s="124">
        <f t="shared" ref="H131:R131" si="278">SUM(H132,H137)</f>
        <v>88959</v>
      </c>
      <c r="I131" s="124">
        <f t="shared" si="278"/>
        <v>0</v>
      </c>
      <c r="J131" s="124">
        <f t="shared" si="278"/>
        <v>-48429</v>
      </c>
      <c r="K131" s="124">
        <f t="shared" si="278"/>
        <v>7723</v>
      </c>
      <c r="L131" s="124">
        <f t="shared" si="278"/>
        <v>0</v>
      </c>
      <c r="M131" s="124">
        <f t="shared" si="278"/>
        <v>1537661</v>
      </c>
      <c r="N131" s="124">
        <f t="shared" si="278"/>
        <v>0</v>
      </c>
      <c r="O131" s="124">
        <f t="shared" si="278"/>
        <v>0</v>
      </c>
      <c r="P131" s="124">
        <f t="shared" si="278"/>
        <v>0</v>
      </c>
      <c r="Q131" s="124">
        <f t="shared" si="278"/>
        <v>0</v>
      </c>
      <c r="R131" s="124">
        <f t="shared" si="278"/>
        <v>0</v>
      </c>
      <c r="S131" s="124">
        <f>SUM(S132,S137)</f>
        <v>0</v>
      </c>
      <c r="T131" s="124">
        <f>SUM(T132,T137)</f>
        <v>0</v>
      </c>
      <c r="U131" s="334">
        <f t="shared" ref="U131:AI131" si="279">SUM(U132,U137)</f>
        <v>0</v>
      </c>
      <c r="V131" s="334">
        <f t="shared" si="279"/>
        <v>0</v>
      </c>
      <c r="W131" s="334">
        <f t="shared" ref="W131" si="280">SUM(W132,W137)</f>
        <v>0</v>
      </c>
      <c r="X131" s="334">
        <f t="shared" ref="X131" si="281">SUM(X132,X137)</f>
        <v>0</v>
      </c>
      <c r="Y131" s="334">
        <f t="shared" ref="Y131" si="282">SUM(Y132,Y137)</f>
        <v>0</v>
      </c>
      <c r="Z131" s="334">
        <f t="shared" ref="Z131" si="283">SUM(Z132,Z137)</f>
        <v>0</v>
      </c>
      <c r="AA131" s="334">
        <f t="shared" ref="AA131" si="284">SUM(AA132,AA137)</f>
        <v>0</v>
      </c>
      <c r="AB131" s="334">
        <f t="shared" ref="AB131" si="285">SUM(AB132,AB137)</f>
        <v>0</v>
      </c>
      <c r="AC131" s="334">
        <f t="shared" ref="AC131" si="286">SUM(AC132,AC137)</f>
        <v>0</v>
      </c>
      <c r="AD131" s="334">
        <f t="shared" ref="AD131" si="287">SUM(AD132,AD137)</f>
        <v>0</v>
      </c>
      <c r="AE131" s="334">
        <f t="shared" ref="AE131" si="288">SUM(AE132,AE137)</f>
        <v>0</v>
      </c>
      <c r="AF131" s="334">
        <f t="shared" ref="AF131" si="289">SUM(AF132,AF137)</f>
        <v>0</v>
      </c>
      <c r="AG131" s="334">
        <f t="shared" ref="AG131" si="290">SUM(AG132,AG137)</f>
        <v>0</v>
      </c>
      <c r="AH131" s="334">
        <f t="shared" si="279"/>
        <v>0</v>
      </c>
      <c r="AI131" s="334">
        <f t="shared" si="279"/>
        <v>4462301</v>
      </c>
      <c r="AJ131" s="306">
        <f>SUM(AJ132,AJ137)</f>
        <v>6048215</v>
      </c>
    </row>
    <row r="132" spans="1:36" s="79" customFormat="1" ht="15" customHeight="1" x14ac:dyDescent="0.2">
      <c r="A132" s="18"/>
      <c r="B132" s="292"/>
      <c r="C132" s="292" t="s">
        <v>661</v>
      </c>
      <c r="D132" s="19" t="s">
        <v>662</v>
      </c>
      <c r="E132" s="124">
        <f>SUM(E133:E136)</f>
        <v>1246537</v>
      </c>
      <c r="F132" s="124">
        <f t="shared" ref="F132" si="291">SUM(F133:F136)</f>
        <v>1246537</v>
      </c>
      <c r="G132" s="124">
        <f t="shared" ref="G132" si="292">SUM(G133:G136)</f>
        <v>0</v>
      </c>
      <c r="H132" s="124">
        <f t="shared" ref="H132:R132" si="293">SUM(H133:H136)</f>
        <v>0</v>
      </c>
      <c r="I132" s="124">
        <f t="shared" si="293"/>
        <v>0</v>
      </c>
      <c r="J132" s="124">
        <f t="shared" si="293"/>
        <v>0</v>
      </c>
      <c r="K132" s="124">
        <f t="shared" si="293"/>
        <v>0</v>
      </c>
      <c r="L132" s="124">
        <f t="shared" si="293"/>
        <v>0</v>
      </c>
      <c r="M132" s="124">
        <f t="shared" si="293"/>
        <v>0</v>
      </c>
      <c r="N132" s="124">
        <f t="shared" si="293"/>
        <v>0</v>
      </c>
      <c r="O132" s="124">
        <f t="shared" si="293"/>
        <v>0</v>
      </c>
      <c r="P132" s="124">
        <f t="shared" si="293"/>
        <v>0</v>
      </c>
      <c r="Q132" s="124">
        <f t="shared" si="293"/>
        <v>0</v>
      </c>
      <c r="R132" s="124">
        <f t="shared" si="293"/>
        <v>0</v>
      </c>
      <c r="S132" s="124">
        <f>SUM(S133:S136)</f>
        <v>0</v>
      </c>
      <c r="T132" s="124">
        <f>SUM(T133:T136)</f>
        <v>0</v>
      </c>
      <c r="U132" s="334">
        <f t="shared" ref="U132:AI132" si="294">SUM(U133:U136)</f>
        <v>0</v>
      </c>
      <c r="V132" s="334">
        <f t="shared" si="294"/>
        <v>0</v>
      </c>
      <c r="W132" s="334">
        <f t="shared" ref="W132" si="295">SUM(W133:W136)</f>
        <v>0</v>
      </c>
      <c r="X132" s="334">
        <f t="shared" ref="X132" si="296">SUM(X133:X136)</f>
        <v>0</v>
      </c>
      <c r="Y132" s="334">
        <f t="shared" ref="Y132" si="297">SUM(Y133:Y136)</f>
        <v>0</v>
      </c>
      <c r="Z132" s="334">
        <f t="shared" ref="Z132" si="298">SUM(Z133:Z136)</f>
        <v>0</v>
      </c>
      <c r="AA132" s="334">
        <f t="shared" ref="AA132" si="299">SUM(AA133:AA136)</f>
        <v>0</v>
      </c>
      <c r="AB132" s="334">
        <f t="shared" ref="AB132" si="300">SUM(AB133:AB136)</f>
        <v>0</v>
      </c>
      <c r="AC132" s="334">
        <f t="shared" ref="AC132" si="301">SUM(AC133:AC136)</f>
        <v>0</v>
      </c>
      <c r="AD132" s="334">
        <f t="shared" ref="AD132" si="302">SUM(AD133:AD136)</f>
        <v>0</v>
      </c>
      <c r="AE132" s="334">
        <f t="shared" ref="AE132" si="303">SUM(AE133:AE136)</f>
        <v>0</v>
      </c>
      <c r="AF132" s="334">
        <f t="shared" ref="AF132" si="304">SUM(AF133:AF136)</f>
        <v>0</v>
      </c>
      <c r="AG132" s="334">
        <f t="shared" ref="AG132" si="305">SUM(AG133:AG136)</f>
        <v>0</v>
      </c>
      <c r="AH132" s="334">
        <f t="shared" si="294"/>
        <v>0</v>
      </c>
      <c r="AI132" s="334">
        <f t="shared" si="294"/>
        <v>1246537</v>
      </c>
      <c r="AJ132" s="306">
        <f>SUM(AJ133:AJ136)</f>
        <v>1246537</v>
      </c>
    </row>
    <row r="133" spans="1:36" s="79" customFormat="1" x14ac:dyDescent="0.2">
      <c r="A133" s="195"/>
      <c r="B133" s="196"/>
      <c r="C133" s="196"/>
      <c r="D133" s="194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14"/>
    </row>
    <row r="134" spans="1:36" ht="36" x14ac:dyDescent="0.2">
      <c r="A134" s="36"/>
      <c r="B134" s="288"/>
      <c r="C134" s="290"/>
      <c r="D134" s="170" t="s">
        <v>652</v>
      </c>
      <c r="E134" s="251">
        <v>617040</v>
      </c>
      <c r="F134" s="251">
        <f t="shared" ref="F134:F135" si="306">E134+G134</f>
        <v>617040</v>
      </c>
      <c r="G134" s="251">
        <f t="shared" ref="G134:G135" si="307">SUBTOTAL(9,H134:S134)</f>
        <v>0</v>
      </c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>
        <f t="shared" ref="U134:U135" si="308">T134+V134</f>
        <v>0</v>
      </c>
      <c r="V134" s="251">
        <f t="shared" ref="V134:V135" si="309">SUBTOTAL(9,W134:AH134)</f>
        <v>0</v>
      </c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>
        <f t="shared" ref="AI134:AI135" si="310">E134+T134</f>
        <v>617040</v>
      </c>
      <c r="AJ134" s="309">
        <f t="shared" ref="AJ134:AJ135" si="311">F134+U134</f>
        <v>617040</v>
      </c>
    </row>
    <row r="135" spans="1:36" ht="31.15" customHeight="1" x14ac:dyDescent="0.2">
      <c r="A135" s="36"/>
      <c r="B135" s="288"/>
      <c r="C135" s="290"/>
      <c r="D135" s="201" t="s">
        <v>675</v>
      </c>
      <c r="E135" s="252">
        <v>629497</v>
      </c>
      <c r="F135" s="252">
        <f t="shared" si="306"/>
        <v>629497</v>
      </c>
      <c r="G135" s="252">
        <f t="shared" si="307"/>
        <v>0</v>
      </c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>
        <f t="shared" si="308"/>
        <v>0</v>
      </c>
      <c r="V135" s="252">
        <f t="shared" si="309"/>
        <v>0</v>
      </c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>
        <f t="shared" si="310"/>
        <v>629497</v>
      </c>
      <c r="AJ135" s="309">
        <f t="shared" si="311"/>
        <v>629497</v>
      </c>
    </row>
    <row r="136" spans="1:36" ht="12.75" customHeight="1" x14ac:dyDescent="0.2">
      <c r="A136" s="81"/>
      <c r="B136" s="369"/>
      <c r="C136" s="369"/>
      <c r="D136" s="370"/>
      <c r="E136" s="339"/>
      <c r="F136" s="3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  <c r="AG136" s="339"/>
      <c r="AH136" s="339"/>
      <c r="AI136" s="339"/>
      <c r="AJ136" s="311"/>
    </row>
    <row r="137" spans="1:36" s="79" customFormat="1" ht="13.5" customHeight="1" x14ac:dyDescent="0.2">
      <c r="A137" s="39"/>
      <c r="B137" s="45"/>
      <c r="C137" s="293" t="s">
        <v>274</v>
      </c>
      <c r="D137" s="19" t="s">
        <v>230</v>
      </c>
      <c r="E137" s="124">
        <f>SUM(E138:E145)</f>
        <v>3215764</v>
      </c>
      <c r="F137" s="124">
        <f t="shared" ref="F137" si="312">SUM(F138:F145)</f>
        <v>4801678</v>
      </c>
      <c r="G137" s="124">
        <f t="shared" ref="G137" si="313">SUM(G138:G145)</f>
        <v>1585914</v>
      </c>
      <c r="H137" s="124">
        <f t="shared" ref="H137:R137" si="314">SUM(H138:H145)</f>
        <v>88959</v>
      </c>
      <c r="I137" s="124">
        <f t="shared" si="314"/>
        <v>0</v>
      </c>
      <c r="J137" s="124">
        <f t="shared" si="314"/>
        <v>-48429</v>
      </c>
      <c r="K137" s="124">
        <f t="shared" si="314"/>
        <v>7723</v>
      </c>
      <c r="L137" s="124">
        <f t="shared" si="314"/>
        <v>0</v>
      </c>
      <c r="M137" s="124">
        <f t="shared" si="314"/>
        <v>1537661</v>
      </c>
      <c r="N137" s="124">
        <f t="shared" si="314"/>
        <v>0</v>
      </c>
      <c r="O137" s="124">
        <f t="shared" si="314"/>
        <v>0</v>
      </c>
      <c r="P137" s="124">
        <f t="shared" si="314"/>
        <v>0</v>
      </c>
      <c r="Q137" s="124">
        <f t="shared" si="314"/>
        <v>0</v>
      </c>
      <c r="R137" s="124">
        <f t="shared" si="314"/>
        <v>0</v>
      </c>
      <c r="S137" s="124">
        <f>SUM(S138:S145)</f>
        <v>0</v>
      </c>
      <c r="T137" s="124">
        <f>SUM(T138:T145)</f>
        <v>0</v>
      </c>
      <c r="U137" s="334">
        <f t="shared" ref="U137:AI137" si="315">SUM(U138:U145)</f>
        <v>0</v>
      </c>
      <c r="V137" s="334">
        <f t="shared" si="315"/>
        <v>0</v>
      </c>
      <c r="W137" s="334">
        <f t="shared" ref="W137" si="316">SUM(W138:W145)</f>
        <v>0</v>
      </c>
      <c r="X137" s="334">
        <f t="shared" ref="X137" si="317">SUM(X138:X145)</f>
        <v>0</v>
      </c>
      <c r="Y137" s="334">
        <f t="shared" ref="Y137" si="318">SUM(Y138:Y145)</f>
        <v>0</v>
      </c>
      <c r="Z137" s="334">
        <f t="shared" ref="Z137" si="319">SUM(Z138:Z145)</f>
        <v>0</v>
      </c>
      <c r="AA137" s="334">
        <f t="shared" ref="AA137" si="320">SUM(AA138:AA145)</f>
        <v>0</v>
      </c>
      <c r="AB137" s="334">
        <f t="shared" ref="AB137" si="321">SUM(AB138:AB145)</f>
        <v>0</v>
      </c>
      <c r="AC137" s="334">
        <f t="shared" ref="AC137" si="322">SUM(AC138:AC145)</f>
        <v>0</v>
      </c>
      <c r="AD137" s="334">
        <f t="shared" ref="AD137" si="323">SUM(AD138:AD145)</f>
        <v>0</v>
      </c>
      <c r="AE137" s="334">
        <f t="shared" ref="AE137" si="324">SUM(AE138:AE145)</f>
        <v>0</v>
      </c>
      <c r="AF137" s="334">
        <f t="shared" ref="AF137" si="325">SUM(AF138:AF145)</f>
        <v>0</v>
      </c>
      <c r="AG137" s="334">
        <f t="shared" ref="AG137" si="326">SUM(AG138:AG145)</f>
        <v>0</v>
      </c>
      <c r="AH137" s="334">
        <f t="shared" si="315"/>
        <v>0</v>
      </c>
      <c r="AI137" s="334">
        <f t="shared" si="315"/>
        <v>3215764</v>
      </c>
      <c r="AJ137" s="306">
        <f>SUM(AJ138:AJ145)</f>
        <v>4801678</v>
      </c>
    </row>
    <row r="138" spans="1:36" ht="11.25" customHeight="1" x14ac:dyDescent="0.2">
      <c r="A138" s="36"/>
      <c r="B138" s="455"/>
      <c r="C138" s="486"/>
      <c r="D138" s="24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309"/>
    </row>
    <row r="139" spans="1:36" ht="36" x14ac:dyDescent="0.2">
      <c r="A139" s="36"/>
      <c r="B139" s="288"/>
      <c r="C139" s="290"/>
      <c r="D139" s="170" t="s">
        <v>632</v>
      </c>
      <c r="E139" s="251">
        <v>425359</v>
      </c>
      <c r="F139" s="251">
        <f t="shared" ref="F139:F144" si="327">E139+G139</f>
        <v>406350</v>
      </c>
      <c r="G139" s="251">
        <f t="shared" ref="G139:G144" si="328">SUBTOTAL(9,H139:S139)</f>
        <v>-19009</v>
      </c>
      <c r="H139" s="251">
        <v>-19009</v>
      </c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>
        <f t="shared" ref="U139:U143" si="329">T139+V139</f>
        <v>0</v>
      </c>
      <c r="V139" s="251">
        <f t="shared" ref="V139:V143" si="330">SUBTOTAL(9,W139:AH139)</f>
        <v>0</v>
      </c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>
        <f t="shared" ref="AI139:AI144" si="331">E139+T139</f>
        <v>425359</v>
      </c>
      <c r="AJ139" s="309">
        <f t="shared" ref="AJ139:AJ144" si="332">F139+U139</f>
        <v>406350</v>
      </c>
    </row>
    <row r="140" spans="1:36" ht="36" x14ac:dyDescent="0.2">
      <c r="A140" s="36"/>
      <c r="B140" s="288"/>
      <c r="C140" s="290"/>
      <c r="D140" s="201" t="s">
        <v>595</v>
      </c>
      <c r="E140" s="252">
        <v>278666</v>
      </c>
      <c r="F140" s="252">
        <f t="shared" si="327"/>
        <v>345928</v>
      </c>
      <c r="G140" s="252">
        <f t="shared" si="328"/>
        <v>67262</v>
      </c>
      <c r="H140" s="252">
        <v>107968</v>
      </c>
      <c r="I140" s="252"/>
      <c r="J140" s="252">
        <f>-48429</f>
        <v>-48429</v>
      </c>
      <c r="K140" s="252">
        <v>7723</v>
      </c>
      <c r="L140" s="252"/>
      <c r="M140" s="252"/>
      <c r="N140" s="252"/>
      <c r="O140" s="252"/>
      <c r="P140" s="252"/>
      <c r="Q140" s="252"/>
      <c r="R140" s="252"/>
      <c r="S140" s="252"/>
      <c r="T140" s="252"/>
      <c r="U140" s="243">
        <f t="shared" si="329"/>
        <v>0</v>
      </c>
      <c r="V140" s="251">
        <f t="shared" si="330"/>
        <v>0</v>
      </c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>
        <f t="shared" si="331"/>
        <v>278666</v>
      </c>
      <c r="AJ140" s="309">
        <f t="shared" si="332"/>
        <v>345928</v>
      </c>
    </row>
    <row r="141" spans="1:36" ht="24.75" customHeight="1" x14ac:dyDescent="0.2">
      <c r="A141" s="36"/>
      <c r="B141" s="288"/>
      <c r="C141" s="290"/>
      <c r="D141" s="170" t="s">
        <v>657</v>
      </c>
      <c r="E141" s="251">
        <v>223526</v>
      </c>
      <c r="F141" s="251">
        <f t="shared" si="327"/>
        <v>223526</v>
      </c>
      <c r="G141" s="251">
        <f t="shared" si="328"/>
        <v>0</v>
      </c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>
        <f t="shared" si="329"/>
        <v>0</v>
      </c>
      <c r="V141" s="251">
        <f t="shared" si="330"/>
        <v>0</v>
      </c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>
        <f t="shared" si="331"/>
        <v>223526</v>
      </c>
      <c r="AJ141" s="309">
        <f t="shared" si="332"/>
        <v>223526</v>
      </c>
    </row>
    <row r="142" spans="1:36" ht="29.25" customHeight="1" x14ac:dyDescent="0.2">
      <c r="A142" s="36"/>
      <c r="B142" s="455"/>
      <c r="C142" s="486"/>
      <c r="D142" s="37" t="s">
        <v>655</v>
      </c>
      <c r="E142" s="243">
        <v>682068</v>
      </c>
      <c r="F142" s="243">
        <f t="shared" si="327"/>
        <v>682068</v>
      </c>
      <c r="G142" s="243">
        <f t="shared" si="328"/>
        <v>0</v>
      </c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52">
        <f t="shared" si="329"/>
        <v>0</v>
      </c>
      <c r="V142" s="252">
        <f t="shared" si="330"/>
        <v>0</v>
      </c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>
        <f t="shared" si="331"/>
        <v>682068</v>
      </c>
      <c r="AJ142" s="309">
        <f t="shared" si="332"/>
        <v>682068</v>
      </c>
    </row>
    <row r="143" spans="1:36" ht="18" customHeight="1" x14ac:dyDescent="0.2">
      <c r="A143" s="28"/>
      <c r="B143" s="397"/>
      <c r="C143" s="398"/>
      <c r="D143" s="37" t="s">
        <v>673</v>
      </c>
      <c r="E143" s="243">
        <v>1606145</v>
      </c>
      <c r="F143" s="243">
        <f t="shared" si="327"/>
        <v>1606145</v>
      </c>
      <c r="G143" s="243">
        <f t="shared" si="328"/>
        <v>0</v>
      </c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52">
        <f t="shared" si="329"/>
        <v>0</v>
      </c>
      <c r="V143" s="252">
        <f t="shared" si="330"/>
        <v>0</v>
      </c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>
        <f t="shared" si="331"/>
        <v>1606145</v>
      </c>
      <c r="AJ143" s="309">
        <f t="shared" si="332"/>
        <v>1606145</v>
      </c>
    </row>
    <row r="144" spans="1:36" ht="24" x14ac:dyDescent="0.2">
      <c r="A144" s="28"/>
      <c r="B144" s="395"/>
      <c r="C144" s="396"/>
      <c r="D144" s="177" t="s">
        <v>844</v>
      </c>
      <c r="E144" s="245"/>
      <c r="F144" s="245">
        <f t="shared" si="327"/>
        <v>1537661</v>
      </c>
      <c r="G144" s="245">
        <f t="shared" si="328"/>
        <v>1537661</v>
      </c>
      <c r="H144" s="245"/>
      <c r="I144" s="245"/>
      <c r="J144" s="245"/>
      <c r="K144" s="245"/>
      <c r="L144" s="245"/>
      <c r="M144" s="245">
        <v>1537661</v>
      </c>
      <c r="N144" s="245"/>
      <c r="O144" s="245"/>
      <c r="P144" s="245"/>
      <c r="Q144" s="245"/>
      <c r="R144" s="245"/>
      <c r="S144" s="245"/>
      <c r="T144" s="245"/>
      <c r="U144" s="252">
        <f t="shared" ref="U144" si="333">T144+V144</f>
        <v>0</v>
      </c>
      <c r="V144" s="252">
        <f t="shared" ref="V144" si="334">SUBTOTAL(9,W144:AH144)</f>
        <v>0</v>
      </c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>
        <f t="shared" si="331"/>
        <v>0</v>
      </c>
      <c r="AJ144" s="311">
        <f t="shared" si="332"/>
        <v>1537661</v>
      </c>
    </row>
    <row r="145" spans="1:36" ht="11.25" customHeight="1" x14ac:dyDescent="0.2">
      <c r="A145" s="46"/>
      <c r="B145" s="47"/>
      <c r="C145" s="48"/>
      <c r="D145" s="32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206"/>
    </row>
    <row r="146" spans="1:36" x14ac:dyDescent="0.2">
      <c r="A146" s="499" t="s">
        <v>152</v>
      </c>
      <c r="B146" s="500"/>
      <c r="C146" s="500"/>
      <c r="D146" s="501"/>
      <c r="E146" s="350">
        <f t="shared" ref="E146:G146" si="335">SUM(E148,E152)</f>
        <v>1091</v>
      </c>
      <c r="F146" s="350">
        <f t="shared" si="335"/>
        <v>1838</v>
      </c>
      <c r="G146" s="350">
        <f t="shared" si="335"/>
        <v>747</v>
      </c>
      <c r="H146" s="350">
        <f t="shared" ref="H146:R146" si="336">SUM(H148,H152)</f>
        <v>747</v>
      </c>
      <c r="I146" s="350">
        <f t="shared" si="336"/>
        <v>0</v>
      </c>
      <c r="J146" s="350">
        <f t="shared" si="336"/>
        <v>0</v>
      </c>
      <c r="K146" s="350">
        <f t="shared" si="336"/>
        <v>0</v>
      </c>
      <c r="L146" s="350">
        <f t="shared" si="336"/>
        <v>0</v>
      </c>
      <c r="M146" s="350">
        <f t="shared" si="336"/>
        <v>0</v>
      </c>
      <c r="N146" s="350">
        <f t="shared" si="336"/>
        <v>0</v>
      </c>
      <c r="O146" s="350">
        <f t="shared" si="336"/>
        <v>0</v>
      </c>
      <c r="P146" s="350">
        <f t="shared" si="336"/>
        <v>0</v>
      </c>
      <c r="Q146" s="350">
        <f t="shared" si="336"/>
        <v>0</v>
      </c>
      <c r="R146" s="350">
        <f t="shared" si="336"/>
        <v>0</v>
      </c>
      <c r="S146" s="350">
        <f t="shared" ref="S146:T146" si="337">SUM(S148,S152)</f>
        <v>0</v>
      </c>
      <c r="T146" s="350">
        <f t="shared" si="337"/>
        <v>0</v>
      </c>
      <c r="U146" s="351">
        <f t="shared" ref="U146:AH146" si="338">SUM(U148,U152)</f>
        <v>0</v>
      </c>
      <c r="V146" s="351">
        <f t="shared" si="338"/>
        <v>0</v>
      </c>
      <c r="W146" s="351">
        <f t="shared" ref="W146:AG146" si="339">SUM(W148,W152)</f>
        <v>0</v>
      </c>
      <c r="X146" s="351">
        <f t="shared" si="339"/>
        <v>0</v>
      </c>
      <c r="Y146" s="351">
        <f t="shared" si="339"/>
        <v>0</v>
      </c>
      <c r="Z146" s="351">
        <f t="shared" si="339"/>
        <v>0</v>
      </c>
      <c r="AA146" s="351">
        <f t="shared" si="339"/>
        <v>0</v>
      </c>
      <c r="AB146" s="351">
        <f t="shared" si="339"/>
        <v>0</v>
      </c>
      <c r="AC146" s="351">
        <f t="shared" si="339"/>
        <v>0</v>
      </c>
      <c r="AD146" s="351">
        <f t="shared" si="339"/>
        <v>0</v>
      </c>
      <c r="AE146" s="351">
        <f t="shared" si="339"/>
        <v>0</v>
      </c>
      <c r="AF146" s="351">
        <f t="shared" si="339"/>
        <v>0</v>
      </c>
      <c r="AG146" s="351">
        <f t="shared" si="339"/>
        <v>0</v>
      </c>
      <c r="AH146" s="351">
        <f t="shared" si="338"/>
        <v>0</v>
      </c>
      <c r="AI146" s="351">
        <f t="shared" ref="AI146" si="340">SUM(AI148,AI152)</f>
        <v>1091</v>
      </c>
      <c r="AJ146" s="316">
        <f t="shared" ref="AJ146" si="341">SUM(AJ148,AJ152)</f>
        <v>1838</v>
      </c>
    </row>
    <row r="147" spans="1:36" ht="11.25" customHeight="1" x14ac:dyDescent="0.2">
      <c r="A147" s="46"/>
      <c r="B147" s="47"/>
      <c r="C147" s="48"/>
      <c r="D147" s="32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  <c r="AJ147" s="206"/>
    </row>
    <row r="148" spans="1:36" x14ac:dyDescent="0.2">
      <c r="A148" s="490" t="s">
        <v>105</v>
      </c>
      <c r="B148" s="491"/>
      <c r="C148" s="492"/>
      <c r="D148" s="52" t="s">
        <v>153</v>
      </c>
      <c r="E148" s="352">
        <f t="shared" ref="E148:T148" si="342">SUM(E149:E150)</f>
        <v>0</v>
      </c>
      <c r="F148" s="352">
        <f t="shared" ref="F148:G148" si="343">SUM(F149:F150)</f>
        <v>700</v>
      </c>
      <c r="G148" s="352">
        <f t="shared" si="343"/>
        <v>700</v>
      </c>
      <c r="H148" s="352">
        <f t="shared" ref="H148:R148" si="344">SUM(H149:H150)</f>
        <v>700</v>
      </c>
      <c r="I148" s="352">
        <f t="shared" si="344"/>
        <v>0</v>
      </c>
      <c r="J148" s="352">
        <f t="shared" si="344"/>
        <v>0</v>
      </c>
      <c r="K148" s="352">
        <f t="shared" si="344"/>
        <v>0</v>
      </c>
      <c r="L148" s="352">
        <f t="shared" si="344"/>
        <v>0</v>
      </c>
      <c r="M148" s="352">
        <f t="shared" si="344"/>
        <v>0</v>
      </c>
      <c r="N148" s="352">
        <f t="shared" si="344"/>
        <v>0</v>
      </c>
      <c r="O148" s="352">
        <f t="shared" si="344"/>
        <v>0</v>
      </c>
      <c r="P148" s="352">
        <f t="shared" si="344"/>
        <v>0</v>
      </c>
      <c r="Q148" s="352">
        <f t="shared" si="344"/>
        <v>0</v>
      </c>
      <c r="R148" s="352">
        <f t="shared" si="344"/>
        <v>0</v>
      </c>
      <c r="S148" s="352">
        <f t="shared" ref="S148:AH148" si="345">SUM(S149:S150)</f>
        <v>0</v>
      </c>
      <c r="T148" s="352">
        <f t="shared" si="342"/>
        <v>0</v>
      </c>
      <c r="U148" s="353">
        <f t="shared" si="345"/>
        <v>0</v>
      </c>
      <c r="V148" s="353">
        <f t="shared" si="345"/>
        <v>0</v>
      </c>
      <c r="W148" s="353">
        <f t="shared" ref="W148:AG148" si="346">SUM(W149:W150)</f>
        <v>0</v>
      </c>
      <c r="X148" s="353">
        <f t="shared" si="346"/>
        <v>0</v>
      </c>
      <c r="Y148" s="353">
        <f t="shared" si="346"/>
        <v>0</v>
      </c>
      <c r="Z148" s="353">
        <f t="shared" si="346"/>
        <v>0</v>
      </c>
      <c r="AA148" s="353">
        <f t="shared" si="346"/>
        <v>0</v>
      </c>
      <c r="AB148" s="353">
        <f t="shared" si="346"/>
        <v>0</v>
      </c>
      <c r="AC148" s="353">
        <f t="shared" si="346"/>
        <v>0</v>
      </c>
      <c r="AD148" s="353">
        <f t="shared" si="346"/>
        <v>0</v>
      </c>
      <c r="AE148" s="353">
        <f t="shared" si="346"/>
        <v>0</v>
      </c>
      <c r="AF148" s="353">
        <f t="shared" si="346"/>
        <v>0</v>
      </c>
      <c r="AG148" s="353">
        <f t="shared" si="346"/>
        <v>0</v>
      </c>
      <c r="AH148" s="353">
        <f t="shared" si="345"/>
        <v>0</v>
      </c>
      <c r="AI148" s="353">
        <f t="shared" ref="AI148" si="347">SUM(AI149:AI150)</f>
        <v>0</v>
      </c>
      <c r="AJ148" s="317">
        <f>SUM(AJ149:AJ150)</f>
        <v>700</v>
      </c>
    </row>
    <row r="149" spans="1:36" s="79" customFormat="1" x14ac:dyDescent="0.2">
      <c r="A149" s="39"/>
      <c r="B149" s="459" t="s">
        <v>142</v>
      </c>
      <c r="C149" s="460"/>
      <c r="D149" s="32" t="s">
        <v>143</v>
      </c>
      <c r="E149" s="239"/>
      <c r="F149" s="239">
        <f t="shared" ref="F149:F150" si="348">E149+G149</f>
        <v>700</v>
      </c>
      <c r="G149" s="239">
        <f t="shared" ref="G149:G150" si="349">SUBTOTAL(9,H149:S149)</f>
        <v>700</v>
      </c>
      <c r="H149" s="239">
        <v>700</v>
      </c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337">
        <f t="shared" ref="U149:U150" si="350">T149+V149</f>
        <v>0</v>
      </c>
      <c r="V149" s="337">
        <f t="shared" ref="V149:V150" si="351">SUBTOTAL(9,W149:AH149)</f>
        <v>0</v>
      </c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>
        <f t="shared" ref="AI149:AI150" si="352">E149+T149</f>
        <v>0</v>
      </c>
      <c r="AJ149" s="205">
        <f>F149+U149</f>
        <v>700</v>
      </c>
    </row>
    <row r="150" spans="1:36" s="79" customFormat="1" ht="24" x14ac:dyDescent="0.2">
      <c r="A150" s="39"/>
      <c r="B150" s="449" t="s">
        <v>106</v>
      </c>
      <c r="C150" s="467"/>
      <c r="D150" s="32" t="s">
        <v>158</v>
      </c>
      <c r="E150" s="239"/>
      <c r="F150" s="239">
        <f t="shared" si="348"/>
        <v>0</v>
      </c>
      <c r="G150" s="239">
        <f t="shared" si="349"/>
        <v>0</v>
      </c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337">
        <f t="shared" si="350"/>
        <v>0</v>
      </c>
      <c r="V150" s="337">
        <f t="shared" si="351"/>
        <v>0</v>
      </c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>
        <f t="shared" si="352"/>
        <v>0</v>
      </c>
      <c r="AJ150" s="205">
        <f>F150+U150</f>
        <v>0</v>
      </c>
    </row>
    <row r="151" spans="1:36" ht="11.25" customHeight="1" x14ac:dyDescent="0.2">
      <c r="A151" s="46"/>
      <c r="B151" s="47"/>
      <c r="C151" s="44"/>
      <c r="D151" s="32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205"/>
    </row>
    <row r="152" spans="1:36" ht="24" x14ac:dyDescent="0.2">
      <c r="A152" s="46"/>
      <c r="B152" s="47"/>
      <c r="C152" s="292" t="s">
        <v>539</v>
      </c>
      <c r="D152" s="40" t="s">
        <v>154</v>
      </c>
      <c r="E152" s="247">
        <f t="shared" ref="E152:AI152" si="353">SUM(E153)</f>
        <v>1091</v>
      </c>
      <c r="F152" s="247">
        <f t="shared" si="353"/>
        <v>1138</v>
      </c>
      <c r="G152" s="247">
        <f t="shared" si="353"/>
        <v>47</v>
      </c>
      <c r="H152" s="247">
        <f t="shared" si="353"/>
        <v>47</v>
      </c>
      <c r="I152" s="247">
        <f t="shared" si="353"/>
        <v>0</v>
      </c>
      <c r="J152" s="247">
        <f t="shared" si="353"/>
        <v>0</v>
      </c>
      <c r="K152" s="247">
        <f t="shared" si="353"/>
        <v>0</v>
      </c>
      <c r="L152" s="247">
        <f t="shared" si="353"/>
        <v>0</v>
      </c>
      <c r="M152" s="247">
        <f t="shared" si="353"/>
        <v>0</v>
      </c>
      <c r="N152" s="247">
        <f t="shared" si="353"/>
        <v>0</v>
      </c>
      <c r="O152" s="247">
        <f t="shared" si="353"/>
        <v>0</v>
      </c>
      <c r="P152" s="247">
        <f t="shared" si="353"/>
        <v>0</v>
      </c>
      <c r="Q152" s="247">
        <f t="shared" si="353"/>
        <v>0</v>
      </c>
      <c r="R152" s="247">
        <f t="shared" si="353"/>
        <v>0</v>
      </c>
      <c r="S152" s="247">
        <f t="shared" si="353"/>
        <v>0</v>
      </c>
      <c r="T152" s="247">
        <f t="shared" si="353"/>
        <v>0</v>
      </c>
      <c r="U152" s="248">
        <f t="shared" si="353"/>
        <v>0</v>
      </c>
      <c r="V152" s="248">
        <f t="shared" si="353"/>
        <v>0</v>
      </c>
      <c r="W152" s="248">
        <f t="shared" si="353"/>
        <v>0</v>
      </c>
      <c r="X152" s="248">
        <f t="shared" si="353"/>
        <v>0</v>
      </c>
      <c r="Y152" s="248">
        <f t="shared" si="353"/>
        <v>0</v>
      </c>
      <c r="Z152" s="248">
        <f t="shared" si="353"/>
        <v>0</v>
      </c>
      <c r="AA152" s="248">
        <f t="shared" si="353"/>
        <v>0</v>
      </c>
      <c r="AB152" s="248">
        <f t="shared" si="353"/>
        <v>0</v>
      </c>
      <c r="AC152" s="248">
        <f t="shared" si="353"/>
        <v>0</v>
      </c>
      <c r="AD152" s="248">
        <f t="shared" si="353"/>
        <v>0</v>
      </c>
      <c r="AE152" s="248">
        <f t="shared" si="353"/>
        <v>0</v>
      </c>
      <c r="AF152" s="248">
        <f t="shared" si="353"/>
        <v>0</v>
      </c>
      <c r="AG152" s="248">
        <f t="shared" si="353"/>
        <v>0</v>
      </c>
      <c r="AH152" s="248">
        <f t="shared" si="353"/>
        <v>0</v>
      </c>
      <c r="AI152" s="248">
        <f t="shared" si="353"/>
        <v>1091</v>
      </c>
      <c r="AJ152" s="313">
        <f t="shared" ref="AJ152" si="354">SUM(AJ153)</f>
        <v>1138</v>
      </c>
    </row>
    <row r="153" spans="1:36" x14ac:dyDescent="0.2">
      <c r="A153" s="46"/>
      <c r="B153" s="47"/>
      <c r="C153" s="48"/>
      <c r="D153" s="32" t="s">
        <v>155</v>
      </c>
      <c r="E153" s="241">
        <f>SUM(E154:E156)</f>
        <v>1091</v>
      </c>
      <c r="F153" s="241">
        <f t="shared" ref="F153:AJ153" si="355">SUM(F154:F156)</f>
        <v>1138</v>
      </c>
      <c r="G153" s="241">
        <f t="shared" si="355"/>
        <v>47</v>
      </c>
      <c r="H153" s="241">
        <f t="shared" si="355"/>
        <v>47</v>
      </c>
      <c r="I153" s="241">
        <f t="shared" si="355"/>
        <v>0</v>
      </c>
      <c r="J153" s="241">
        <f t="shared" si="355"/>
        <v>0</v>
      </c>
      <c r="K153" s="241">
        <f t="shared" si="355"/>
        <v>0</v>
      </c>
      <c r="L153" s="241">
        <f t="shared" si="355"/>
        <v>0</v>
      </c>
      <c r="M153" s="241">
        <f t="shared" si="355"/>
        <v>0</v>
      </c>
      <c r="N153" s="241">
        <f t="shared" si="355"/>
        <v>0</v>
      </c>
      <c r="O153" s="241">
        <f t="shared" si="355"/>
        <v>0</v>
      </c>
      <c r="P153" s="241">
        <f t="shared" si="355"/>
        <v>0</v>
      </c>
      <c r="Q153" s="241">
        <f t="shared" si="355"/>
        <v>0</v>
      </c>
      <c r="R153" s="241">
        <f t="shared" si="355"/>
        <v>0</v>
      </c>
      <c r="S153" s="241">
        <f t="shared" si="355"/>
        <v>0</v>
      </c>
      <c r="T153" s="241">
        <f t="shared" si="355"/>
        <v>0</v>
      </c>
      <c r="U153" s="338">
        <f t="shared" si="355"/>
        <v>0</v>
      </c>
      <c r="V153" s="338">
        <f t="shared" si="355"/>
        <v>0</v>
      </c>
      <c r="W153" s="338">
        <f t="shared" si="355"/>
        <v>0</v>
      </c>
      <c r="X153" s="338">
        <f t="shared" si="355"/>
        <v>0</v>
      </c>
      <c r="Y153" s="338">
        <f t="shared" si="355"/>
        <v>0</v>
      </c>
      <c r="Z153" s="338">
        <f t="shared" si="355"/>
        <v>0</v>
      </c>
      <c r="AA153" s="338">
        <f t="shared" si="355"/>
        <v>0</v>
      </c>
      <c r="AB153" s="338">
        <f t="shared" si="355"/>
        <v>0</v>
      </c>
      <c r="AC153" s="338">
        <f t="shared" si="355"/>
        <v>0</v>
      </c>
      <c r="AD153" s="338">
        <f t="shared" si="355"/>
        <v>0</v>
      </c>
      <c r="AE153" s="338">
        <f t="shared" si="355"/>
        <v>0</v>
      </c>
      <c r="AF153" s="338">
        <f t="shared" si="355"/>
        <v>0</v>
      </c>
      <c r="AG153" s="338">
        <f t="shared" si="355"/>
        <v>0</v>
      </c>
      <c r="AH153" s="338">
        <f t="shared" si="355"/>
        <v>0</v>
      </c>
      <c r="AI153" s="338">
        <f t="shared" si="355"/>
        <v>1091</v>
      </c>
      <c r="AJ153" s="206">
        <f t="shared" si="355"/>
        <v>1138</v>
      </c>
    </row>
    <row r="154" spans="1:36" ht="24" hidden="1" x14ac:dyDescent="0.2">
      <c r="A154" s="31"/>
      <c r="B154" s="43"/>
      <c r="C154" s="44"/>
      <c r="D154" s="168" t="s">
        <v>156</v>
      </c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205">
        <f t="shared" ref="AJ154:AJ156" si="356">F154+U154</f>
        <v>0</v>
      </c>
    </row>
    <row r="155" spans="1:36" ht="24" x14ac:dyDescent="0.2">
      <c r="A155" s="46"/>
      <c r="B155" s="47"/>
      <c r="C155" s="48"/>
      <c r="D155" s="168" t="s">
        <v>157</v>
      </c>
      <c r="E155" s="241">
        <f>1+1090</f>
        <v>1091</v>
      </c>
      <c r="F155" s="241">
        <f>E155+G155</f>
        <v>1091</v>
      </c>
      <c r="G155" s="241">
        <f>SUBTOTAL(9,H155:S155)</f>
        <v>0</v>
      </c>
      <c r="H155" s="241">
        <f>47-47</f>
        <v>0</v>
      </c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338">
        <f>T155+V155</f>
        <v>0</v>
      </c>
      <c r="V155" s="338">
        <f>SUBTOTAL(9,W155:AH155)</f>
        <v>0</v>
      </c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>
        <f>E155+T155</f>
        <v>1091</v>
      </c>
      <c r="AJ155" s="206">
        <f t="shared" si="356"/>
        <v>1091</v>
      </c>
    </row>
    <row r="156" spans="1:36" ht="24" x14ac:dyDescent="0.2">
      <c r="A156" s="46"/>
      <c r="B156" s="47"/>
      <c r="C156" s="48"/>
      <c r="D156" s="168" t="s">
        <v>813</v>
      </c>
      <c r="E156" s="241"/>
      <c r="F156" s="241">
        <f>E156+G156</f>
        <v>47</v>
      </c>
      <c r="G156" s="241">
        <f>SUBTOTAL(9,H156:S156)</f>
        <v>47</v>
      </c>
      <c r="H156" s="241">
        <v>47</v>
      </c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338">
        <f>T156+V156</f>
        <v>0</v>
      </c>
      <c r="V156" s="338">
        <f>SUBTOTAL(9,W156:AH156)</f>
        <v>0</v>
      </c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>
        <f>E156+T156</f>
        <v>0</v>
      </c>
      <c r="AJ156" s="206">
        <f t="shared" si="356"/>
        <v>47</v>
      </c>
    </row>
    <row r="157" spans="1:36" x14ac:dyDescent="0.2">
      <c r="A157" s="31"/>
      <c r="B157" s="43"/>
      <c r="C157" s="44"/>
      <c r="D157" s="32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206"/>
    </row>
    <row r="158" spans="1:36" s="79" customFormat="1" ht="24.75" customHeight="1" thickBot="1" x14ac:dyDescent="0.25">
      <c r="A158" s="493" t="s">
        <v>123</v>
      </c>
      <c r="B158" s="494"/>
      <c r="C158" s="494"/>
      <c r="D158" s="495"/>
      <c r="E158" s="254">
        <f t="shared" ref="E158:AJ158" si="357">SUM(E148,E96)</f>
        <v>96800332</v>
      </c>
      <c r="F158" s="254">
        <f t="shared" si="357"/>
        <v>98630891</v>
      </c>
      <c r="G158" s="254">
        <f t="shared" si="357"/>
        <v>1830559</v>
      </c>
      <c r="H158" s="254">
        <f t="shared" si="357"/>
        <v>979867</v>
      </c>
      <c r="I158" s="254">
        <f t="shared" si="357"/>
        <v>641366</v>
      </c>
      <c r="J158" s="254">
        <f t="shared" si="357"/>
        <v>16593</v>
      </c>
      <c r="K158" s="254">
        <f t="shared" si="357"/>
        <v>-5623</v>
      </c>
      <c r="L158" s="254">
        <f t="shared" si="357"/>
        <v>2100</v>
      </c>
      <c r="M158" s="254">
        <f t="shared" si="357"/>
        <v>196256</v>
      </c>
      <c r="N158" s="254">
        <f t="shared" si="357"/>
        <v>0</v>
      </c>
      <c r="O158" s="254">
        <f t="shared" si="357"/>
        <v>0</v>
      </c>
      <c r="P158" s="254">
        <f t="shared" si="357"/>
        <v>0</v>
      </c>
      <c r="Q158" s="254">
        <f t="shared" si="357"/>
        <v>0</v>
      </c>
      <c r="R158" s="254">
        <f t="shared" si="357"/>
        <v>0</v>
      </c>
      <c r="S158" s="254">
        <f t="shared" si="357"/>
        <v>0</v>
      </c>
      <c r="T158" s="254">
        <f t="shared" si="357"/>
        <v>-1336267</v>
      </c>
      <c r="U158" s="348">
        <f t="shared" si="357"/>
        <v>-1435986</v>
      </c>
      <c r="V158" s="348">
        <f t="shared" si="357"/>
        <v>-99719</v>
      </c>
      <c r="W158" s="348">
        <f t="shared" si="357"/>
        <v>-145223</v>
      </c>
      <c r="X158" s="348">
        <f t="shared" si="357"/>
        <v>0</v>
      </c>
      <c r="Y158" s="348">
        <f t="shared" si="357"/>
        <v>868</v>
      </c>
      <c r="Z158" s="348">
        <f t="shared" si="357"/>
        <v>-812</v>
      </c>
      <c r="AA158" s="348">
        <f t="shared" si="357"/>
        <v>45448</v>
      </c>
      <c r="AB158" s="348">
        <f t="shared" si="357"/>
        <v>0</v>
      </c>
      <c r="AC158" s="348">
        <f t="shared" si="357"/>
        <v>0</v>
      </c>
      <c r="AD158" s="348">
        <f t="shared" si="357"/>
        <v>0</v>
      </c>
      <c r="AE158" s="348">
        <f t="shared" si="357"/>
        <v>0</v>
      </c>
      <c r="AF158" s="348">
        <f t="shared" si="357"/>
        <v>0</v>
      </c>
      <c r="AG158" s="348">
        <f t="shared" si="357"/>
        <v>0</v>
      </c>
      <c r="AH158" s="348">
        <f t="shared" si="357"/>
        <v>0</v>
      </c>
      <c r="AI158" s="348">
        <f t="shared" si="357"/>
        <v>95464065</v>
      </c>
      <c r="AJ158" s="318">
        <f t="shared" si="357"/>
        <v>97194905</v>
      </c>
    </row>
    <row r="159" spans="1:36" s="79" customFormat="1" ht="12.75" thickBot="1" x14ac:dyDescent="0.25">
      <c r="A159" s="496" t="s">
        <v>112</v>
      </c>
      <c r="B159" s="497"/>
      <c r="C159" s="497"/>
      <c r="D159" s="498"/>
      <c r="E159" s="354">
        <f t="shared" ref="E159:AJ159" si="358">SUM(E8,E146)</f>
        <v>117230323</v>
      </c>
      <c r="F159" s="354">
        <f t="shared" si="358"/>
        <v>121868559</v>
      </c>
      <c r="G159" s="354">
        <f t="shared" si="358"/>
        <v>4638236</v>
      </c>
      <c r="H159" s="354">
        <f t="shared" si="358"/>
        <v>2290589</v>
      </c>
      <c r="I159" s="354">
        <f t="shared" si="358"/>
        <v>641366</v>
      </c>
      <c r="J159" s="354">
        <f t="shared" si="358"/>
        <v>-31836</v>
      </c>
      <c r="K159" s="354">
        <f t="shared" si="358"/>
        <v>2100</v>
      </c>
      <c r="L159" s="354">
        <f t="shared" si="358"/>
        <v>2100</v>
      </c>
      <c r="M159" s="354">
        <f t="shared" si="358"/>
        <v>1733917</v>
      </c>
      <c r="N159" s="354">
        <f t="shared" si="358"/>
        <v>0</v>
      </c>
      <c r="O159" s="354">
        <f t="shared" si="358"/>
        <v>0</v>
      </c>
      <c r="P159" s="354">
        <f t="shared" si="358"/>
        <v>0</v>
      </c>
      <c r="Q159" s="354">
        <f t="shared" si="358"/>
        <v>0</v>
      </c>
      <c r="R159" s="354">
        <f t="shared" si="358"/>
        <v>0</v>
      </c>
      <c r="S159" s="354">
        <f t="shared" si="358"/>
        <v>0</v>
      </c>
      <c r="T159" s="354">
        <f t="shared" si="358"/>
        <v>-1336267</v>
      </c>
      <c r="U159" s="355">
        <f t="shared" si="358"/>
        <v>-1435986</v>
      </c>
      <c r="V159" s="355">
        <f t="shared" si="358"/>
        <v>-99719</v>
      </c>
      <c r="W159" s="355">
        <f t="shared" si="358"/>
        <v>-145223</v>
      </c>
      <c r="X159" s="355">
        <f t="shared" si="358"/>
        <v>0</v>
      </c>
      <c r="Y159" s="355">
        <f t="shared" si="358"/>
        <v>868</v>
      </c>
      <c r="Z159" s="355">
        <f t="shared" si="358"/>
        <v>-812</v>
      </c>
      <c r="AA159" s="355">
        <f t="shared" si="358"/>
        <v>45448</v>
      </c>
      <c r="AB159" s="355">
        <f t="shared" si="358"/>
        <v>0</v>
      </c>
      <c r="AC159" s="355">
        <f t="shared" si="358"/>
        <v>0</v>
      </c>
      <c r="AD159" s="355">
        <f t="shared" si="358"/>
        <v>0</v>
      </c>
      <c r="AE159" s="355">
        <f t="shared" si="358"/>
        <v>0</v>
      </c>
      <c r="AF159" s="355">
        <f t="shared" si="358"/>
        <v>0</v>
      </c>
      <c r="AG159" s="355">
        <f t="shared" si="358"/>
        <v>0</v>
      </c>
      <c r="AH159" s="355">
        <f t="shared" si="358"/>
        <v>0</v>
      </c>
      <c r="AI159" s="355">
        <f t="shared" si="358"/>
        <v>115894056</v>
      </c>
      <c r="AJ159" s="347">
        <f t="shared" si="358"/>
        <v>120432573</v>
      </c>
    </row>
    <row r="161" spans="1:37" hidden="1" x14ac:dyDescent="0.2"/>
    <row r="162" spans="1:37" hidden="1" x14ac:dyDescent="0.2">
      <c r="A162" s="489"/>
      <c r="B162" s="489"/>
      <c r="C162" s="489"/>
      <c r="D162" s="489"/>
      <c r="E162" s="489"/>
      <c r="F162" s="489"/>
      <c r="G162" s="489"/>
      <c r="H162" s="489"/>
      <c r="I162" s="489"/>
      <c r="J162" s="489"/>
      <c r="K162" s="489"/>
      <c r="L162" s="489"/>
      <c r="M162" s="489"/>
      <c r="N162" s="489"/>
      <c r="O162" s="489"/>
      <c r="P162" s="489"/>
      <c r="Q162" s="489"/>
      <c r="R162" s="489"/>
      <c r="S162" s="489"/>
      <c r="T162" s="489"/>
      <c r="U162" s="489"/>
      <c r="V162" s="489"/>
      <c r="W162" s="489"/>
      <c r="X162" s="489"/>
      <c r="Y162" s="489"/>
      <c r="Z162" s="489"/>
      <c r="AA162" s="489"/>
      <c r="AB162" s="489"/>
      <c r="AC162" s="489"/>
      <c r="AD162" s="489"/>
      <c r="AE162" s="489"/>
      <c r="AF162" s="489"/>
      <c r="AG162" s="489"/>
      <c r="AH162" s="489"/>
      <c r="AI162" s="489"/>
      <c r="AJ162" s="489"/>
    </row>
    <row r="163" spans="1:37" hidden="1" x14ac:dyDescent="0.2">
      <c r="A163" s="489"/>
      <c r="B163" s="489"/>
      <c r="C163" s="489"/>
      <c r="D163" s="489"/>
      <c r="E163" s="489"/>
      <c r="F163" s="489"/>
      <c r="G163" s="489"/>
      <c r="H163" s="489"/>
      <c r="I163" s="489"/>
      <c r="J163" s="489"/>
      <c r="K163" s="489"/>
      <c r="L163" s="489"/>
      <c r="M163" s="489"/>
      <c r="N163" s="489"/>
      <c r="O163" s="489"/>
      <c r="P163" s="489"/>
      <c r="Q163" s="489"/>
      <c r="R163" s="489"/>
      <c r="S163" s="489"/>
      <c r="T163" s="489"/>
      <c r="U163" s="489"/>
      <c r="V163" s="489"/>
      <c r="W163" s="489"/>
      <c r="X163" s="489"/>
      <c r="Y163" s="489"/>
      <c r="Z163" s="489"/>
      <c r="AA163" s="489"/>
      <c r="AB163" s="489"/>
      <c r="AC163" s="489"/>
      <c r="AD163" s="489"/>
      <c r="AE163" s="489"/>
      <c r="AF163" s="489"/>
      <c r="AG163" s="489"/>
      <c r="AH163" s="489"/>
      <c r="AI163" s="489"/>
      <c r="AJ163" s="489"/>
    </row>
    <row r="164" spans="1:37" hidden="1" x14ac:dyDescent="0.2"/>
    <row r="165" spans="1:37" x14ac:dyDescent="0.2">
      <c r="AK165" s="180"/>
    </row>
  </sheetData>
  <sheetProtection algorithmName="SHA-512" hashValue="VHY/BSUMhNcRuWcHU5jOWCOlWioT+Ki10XEv/fgeygqNyOpaHP+2vyCiTSx8/84QEpKp0gNsmhAOtrQg9UTIjQ==" saltValue="c+Xm+A5JrcAyBO3oUC3opA==" spinCount="100000" sheet="1" objects="1" scenarios="1"/>
  <autoFilter ref="A7:AJ159">
    <filterColumn colId="0" showButton="0"/>
    <filterColumn colId="1" showButton="0"/>
  </autoFilter>
  <mergeCells count="98">
    <mergeCell ref="B90:C90"/>
    <mergeCell ref="B91:C91"/>
    <mergeCell ref="B92:C92"/>
    <mergeCell ref="B93:C93"/>
    <mergeCell ref="B98:C98"/>
    <mergeCell ref="B142:C142"/>
    <mergeCell ref="A146:D146"/>
    <mergeCell ref="B138:C138"/>
    <mergeCell ref="B94:C94"/>
    <mergeCell ref="A96:D96"/>
    <mergeCell ref="B130:C130"/>
    <mergeCell ref="A163:AJ163"/>
    <mergeCell ref="A148:C148"/>
    <mergeCell ref="B149:C149"/>
    <mergeCell ref="B150:C150"/>
    <mergeCell ref="A158:D158"/>
    <mergeCell ref="A159:D159"/>
    <mergeCell ref="A162:AJ162"/>
    <mergeCell ref="B79:C79"/>
    <mergeCell ref="B81:C81"/>
    <mergeCell ref="B82:C82"/>
    <mergeCell ref="B83:C83"/>
    <mergeCell ref="B84:C84"/>
    <mergeCell ref="B80:C80"/>
    <mergeCell ref="B85:C85"/>
    <mergeCell ref="B86:C86"/>
    <mergeCell ref="B87:C87"/>
    <mergeCell ref="B88:C88"/>
    <mergeCell ref="B89:C89"/>
    <mergeCell ref="A6:C6"/>
    <mergeCell ref="A7:C7"/>
    <mergeCell ref="B21:C21"/>
    <mergeCell ref="B22:C22"/>
    <mergeCell ref="A8:D8"/>
    <mergeCell ref="A10:C10"/>
    <mergeCell ref="B11:C11"/>
    <mergeCell ref="B12:C12"/>
    <mergeCell ref="B19:C19"/>
    <mergeCell ref="B14:C14"/>
    <mergeCell ref="B20:C20"/>
    <mergeCell ref="A4:AJ4"/>
    <mergeCell ref="B67:C67"/>
    <mergeCell ref="A64:C64"/>
    <mergeCell ref="B43:C43"/>
    <mergeCell ref="A44:C44"/>
    <mergeCell ref="B45:C45"/>
    <mergeCell ref="B57:C57"/>
    <mergeCell ref="B58:C58"/>
    <mergeCell ref="A49:C49"/>
    <mergeCell ref="B50:C50"/>
    <mergeCell ref="B51:C51"/>
    <mergeCell ref="B52:C52"/>
    <mergeCell ref="B53:C53"/>
    <mergeCell ref="B37:C37"/>
    <mergeCell ref="B38:C38"/>
    <mergeCell ref="A35:C35"/>
    <mergeCell ref="B77:C77"/>
    <mergeCell ref="B78:C78"/>
    <mergeCell ref="B75:C75"/>
    <mergeCell ref="B68:C68"/>
    <mergeCell ref="B69:C69"/>
    <mergeCell ref="A70:C70"/>
    <mergeCell ref="B71:C71"/>
    <mergeCell ref="B76:C76"/>
    <mergeCell ref="A73:C73"/>
    <mergeCell ref="B74:C74"/>
    <mergeCell ref="B25:C25"/>
    <mergeCell ref="B23:C23"/>
    <mergeCell ref="B24:C24"/>
    <mergeCell ref="B13:C13"/>
    <mergeCell ref="A15:C15"/>
    <mergeCell ref="B16:C16"/>
    <mergeCell ref="B17:C17"/>
    <mergeCell ref="B18:C18"/>
    <mergeCell ref="A26:C26"/>
    <mergeCell ref="B36:C36"/>
    <mergeCell ref="B30:C30"/>
    <mergeCell ref="A32:C32"/>
    <mergeCell ref="B33:C33"/>
    <mergeCell ref="B34:C34"/>
    <mergeCell ref="B27:C27"/>
    <mergeCell ref="B28:C28"/>
    <mergeCell ref="B29:C29"/>
    <mergeCell ref="B39:C39"/>
    <mergeCell ref="B40:C40"/>
    <mergeCell ref="B41:C41"/>
    <mergeCell ref="B54:C54"/>
    <mergeCell ref="A55:C55"/>
    <mergeCell ref="B42:C42"/>
    <mergeCell ref="B46:C46"/>
    <mergeCell ref="B47:C47"/>
    <mergeCell ref="B62:C62"/>
    <mergeCell ref="B63:C63"/>
    <mergeCell ref="A66:C66"/>
    <mergeCell ref="B56:C56"/>
    <mergeCell ref="B59:C59"/>
    <mergeCell ref="B60:C60"/>
    <mergeCell ref="B61:C61"/>
  </mergeCells>
  <printOptions gridLines="1"/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Roman,Regular"&amp;8&amp;D; &amp;T&amp;R&amp;"Times New Roman,Regular"&amp;8&amp;P (&amp;N)</oddFooter>
    <firstHeader>&amp;R &amp;"Times New Roman,Regular"&amp;9 1.pielikums Jūrmalas pilsētas domes
2020.gada 23.jūlija saistošajiem noteikumiem Nr.18
(protokols Nr.10, 20.punkts)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01" bestFit="1" customWidth="1"/>
    <col min="2" max="2" width="14.5703125" style="101" customWidth="1"/>
    <col min="3" max="3" width="6.28515625" style="101" customWidth="1"/>
    <col min="4" max="4" width="14.42578125" style="101" customWidth="1"/>
    <col min="5" max="5" width="6.140625" style="101" bestFit="1" customWidth="1"/>
    <col min="6" max="16384" width="9.140625" style="101"/>
  </cols>
  <sheetData>
    <row r="1" spans="1:5" x14ac:dyDescent="0.25">
      <c r="D1" s="102"/>
    </row>
    <row r="2" spans="1:5" ht="17.25" x14ac:dyDescent="0.3">
      <c r="A2" s="103"/>
      <c r="B2" s="510" t="s">
        <v>1</v>
      </c>
      <c r="C2" s="510"/>
      <c r="D2" s="511" t="s">
        <v>3</v>
      </c>
      <c r="E2" s="511"/>
    </row>
    <row r="3" spans="1:5" ht="11.25" customHeight="1" x14ac:dyDescent="0.25">
      <c r="A3" s="103"/>
      <c r="B3" s="104"/>
      <c r="C3" s="104"/>
      <c r="D3" s="105"/>
    </row>
    <row r="4" spans="1:5" ht="17.25" x14ac:dyDescent="0.3">
      <c r="A4" s="106" t="s">
        <v>537</v>
      </c>
      <c r="B4" s="107">
        <f>Ienemumi!AJ96</f>
        <v>97194205</v>
      </c>
      <c r="C4" s="108" t="s">
        <v>445</v>
      </c>
      <c r="D4" s="107">
        <f>Ienemumi!AJ148</f>
        <v>700</v>
      </c>
      <c r="E4" s="108" t="s">
        <v>445</v>
      </c>
    </row>
    <row r="5" spans="1:5" ht="17.25" x14ac:dyDescent="0.3">
      <c r="A5" s="106" t="s">
        <v>538</v>
      </c>
      <c r="B5" s="112">
        <f>Izdevumi!E246-D5</f>
        <v>113119173</v>
      </c>
      <c r="C5" s="108" t="s">
        <v>445</v>
      </c>
      <c r="D5" s="107">
        <f>Izdevumi!BE246</f>
        <v>1791</v>
      </c>
      <c r="E5" s="108" t="s">
        <v>445</v>
      </c>
    </row>
    <row r="6" spans="1:5" ht="17.25" x14ac:dyDescent="0.3">
      <c r="A6" s="106"/>
      <c r="B6" s="107"/>
      <c r="C6" s="108"/>
      <c r="D6" s="107"/>
      <c r="E6" s="108"/>
    </row>
    <row r="7" spans="1:5" ht="17.25" x14ac:dyDescent="0.3">
      <c r="A7" s="111" t="s">
        <v>443</v>
      </c>
      <c r="B7" s="107">
        <f>B4-B5</f>
        <v>-15924968</v>
      </c>
      <c r="C7" s="108" t="s">
        <v>445</v>
      </c>
      <c r="D7" s="107">
        <f>D4-D5</f>
        <v>-1091</v>
      </c>
      <c r="E7" s="108" t="s">
        <v>445</v>
      </c>
    </row>
    <row r="8" spans="1:5" ht="17.25" x14ac:dyDescent="0.3">
      <c r="A8" s="106" t="s">
        <v>444</v>
      </c>
      <c r="B8" s="107">
        <f>B9-B10+B11-B12-B13</f>
        <v>15924968</v>
      </c>
      <c r="C8" s="108" t="s">
        <v>445</v>
      </c>
      <c r="D8" s="107">
        <f>D9-D10+D11-D12-D13</f>
        <v>1091</v>
      </c>
      <c r="E8" s="108" t="s">
        <v>445</v>
      </c>
    </row>
    <row r="9" spans="1:5" x14ac:dyDescent="0.25">
      <c r="A9" s="103" t="s">
        <v>446</v>
      </c>
      <c r="B9" s="109">
        <f>Ienemumi!AJ98</f>
        <v>17188315</v>
      </c>
      <c r="C9" s="110" t="s">
        <v>445</v>
      </c>
      <c r="D9" s="109">
        <f>Ienemumi!AJ152</f>
        <v>1138</v>
      </c>
      <c r="E9" s="110" t="s">
        <v>445</v>
      </c>
    </row>
    <row r="10" spans="1:5" x14ac:dyDescent="0.25">
      <c r="A10" s="103" t="s">
        <v>447</v>
      </c>
      <c r="B10" s="109">
        <f>Izdevumi!E247-D10</f>
        <v>582298</v>
      </c>
      <c r="C10" s="110" t="s">
        <v>445</v>
      </c>
      <c r="D10" s="109">
        <f>Izdevumi!BE247</f>
        <v>47</v>
      </c>
      <c r="E10" s="110" t="s">
        <v>445</v>
      </c>
    </row>
    <row r="11" spans="1:5" x14ac:dyDescent="0.25">
      <c r="A11" s="103" t="s">
        <v>448</v>
      </c>
      <c r="B11" s="109">
        <f>Ienemumi!AJ130</f>
        <v>6048215</v>
      </c>
      <c r="C11" s="110" t="s">
        <v>445</v>
      </c>
      <c r="D11" s="109"/>
    </row>
    <row r="12" spans="1:5" x14ac:dyDescent="0.25">
      <c r="A12" s="103" t="s">
        <v>449</v>
      </c>
      <c r="B12" s="109">
        <f>Izdevumi!E279</f>
        <v>5428907</v>
      </c>
      <c r="C12" s="110" t="s">
        <v>445</v>
      </c>
      <c r="D12" s="109"/>
    </row>
    <row r="13" spans="1:5" x14ac:dyDescent="0.25">
      <c r="A13" s="103" t="s">
        <v>450</v>
      </c>
      <c r="B13" s="120">
        <f>Izdevumi!E300+Izdevumi!E305</f>
        <v>1300357</v>
      </c>
      <c r="C13" s="110" t="s">
        <v>445</v>
      </c>
      <c r="D13" s="109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Anna Pjatova</cp:lastModifiedBy>
  <cp:lastPrinted>2020-07-24T07:55:55Z</cp:lastPrinted>
  <dcterms:created xsi:type="dcterms:W3CDTF">2006-10-31T12:58:11Z</dcterms:created>
  <dcterms:modified xsi:type="dcterms:W3CDTF">2020-07-24T07:55:55Z</dcterms:modified>
</cp:coreProperties>
</file>